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E5AD0B6A-C9E5-4EB6-997E-889ED7050C8B}" xr6:coauthVersionLast="47" xr6:coauthVersionMax="47" xr10:uidLastSave="{00000000-0000-0000-0000-000000000000}"/>
  <bookViews>
    <workbookView xWindow="28680" yWindow="-120" windowWidth="29040" windowHeight="15720" activeTab="1" xr2:uid="{AED3C83D-4080-44B2-AADA-6A7C3049B32F}"/>
  </bookViews>
  <sheets>
    <sheet name="SubSector Analysis" sheetId="3" r:id="rId1"/>
    <sheet name="Nifty 750 Analysis" sheetId="2" r:id="rId2"/>
    <sheet name="Price_Filter_16_10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3" l="1"/>
  <c r="B43" i="3"/>
  <c r="D43" i="3" s="1"/>
  <c r="B3" i="3"/>
  <c r="G3" i="3" s="1"/>
  <c r="B10" i="3"/>
  <c r="G10" i="3" s="1"/>
  <c r="B29" i="3"/>
  <c r="D29" i="3" s="1"/>
  <c r="B47" i="3"/>
  <c r="E47" i="3" s="1"/>
  <c r="B35" i="3"/>
  <c r="D35" i="3" s="1"/>
  <c r="B2" i="3"/>
  <c r="B37" i="3"/>
  <c r="E37" i="3" s="1"/>
  <c r="B39" i="3"/>
  <c r="E39" i="3" s="1"/>
  <c r="B85" i="3"/>
  <c r="E85" i="3" s="1"/>
  <c r="B20" i="3"/>
  <c r="B75" i="3"/>
  <c r="F75" i="3" s="1"/>
  <c r="B62" i="3"/>
  <c r="H62" i="3" s="1"/>
  <c r="B15" i="3"/>
  <c r="I15" i="3" s="1"/>
  <c r="B5" i="3"/>
  <c r="I5" i="3" s="1"/>
  <c r="B44" i="3"/>
  <c r="D44" i="3" s="1"/>
  <c r="B52" i="3"/>
  <c r="I52" i="3" s="1"/>
  <c r="B19" i="3"/>
  <c r="B6" i="3"/>
  <c r="B58" i="3"/>
  <c r="E58" i="3" s="1"/>
  <c r="B13" i="3"/>
  <c r="E13" i="3" s="1"/>
  <c r="B4" i="3"/>
  <c r="E4" i="3" s="1"/>
  <c r="B21" i="3"/>
  <c r="B53" i="3"/>
  <c r="F53" i="3" s="1"/>
  <c r="B11" i="3"/>
  <c r="D11" i="3" s="1"/>
  <c r="B84" i="3"/>
  <c r="F84" i="3" s="1"/>
  <c r="B70" i="3"/>
  <c r="G70" i="3" s="1"/>
  <c r="B38" i="3"/>
  <c r="G38" i="3" s="1"/>
  <c r="B54" i="3"/>
  <c r="E54" i="3" s="1"/>
  <c r="B34" i="3"/>
  <c r="D34" i="3" s="1"/>
  <c r="B61" i="3"/>
  <c r="B32" i="3"/>
  <c r="B48" i="3"/>
  <c r="B64" i="3"/>
  <c r="B109" i="3"/>
  <c r="B113" i="3"/>
  <c r="B68" i="3"/>
  <c r="H68" i="3" s="1"/>
  <c r="B31" i="3"/>
  <c r="I31" i="3" s="1"/>
  <c r="B40" i="3"/>
  <c r="I40" i="3" s="1"/>
  <c r="B22" i="3"/>
  <c r="D22" i="3" s="1"/>
  <c r="B110" i="3"/>
  <c r="E110" i="3" s="1"/>
  <c r="B89" i="3"/>
  <c r="B42" i="3"/>
  <c r="B28" i="3"/>
  <c r="E28" i="3" s="1"/>
  <c r="B16" i="3"/>
  <c r="E16" i="3" s="1"/>
  <c r="B74" i="3"/>
  <c r="B72" i="3"/>
  <c r="B7" i="3"/>
  <c r="F7" i="3" s="1"/>
  <c r="B87" i="3"/>
  <c r="F87" i="3" s="1"/>
  <c r="B59" i="3"/>
  <c r="I59" i="3" s="1"/>
  <c r="B25" i="3"/>
  <c r="D25" i="3" s="1"/>
  <c r="B27" i="3"/>
  <c r="H27" i="3" s="1"/>
  <c r="B81" i="3"/>
  <c r="E81" i="3" s="1"/>
  <c r="B69" i="3"/>
  <c r="D69" i="3" s="1"/>
  <c r="B46" i="3"/>
  <c r="B12" i="3"/>
  <c r="E12" i="3" s="1"/>
  <c r="B41" i="3"/>
  <c r="E41" i="3" s="1"/>
  <c r="B90" i="3"/>
  <c r="E90" i="3" s="1"/>
  <c r="B96" i="3"/>
  <c r="B49" i="3"/>
  <c r="F49" i="3" s="1"/>
  <c r="B60" i="3"/>
  <c r="H60" i="3" s="1"/>
  <c r="B83" i="3"/>
  <c r="G83" i="3" s="1"/>
  <c r="B79" i="3"/>
  <c r="G79" i="3" s="1"/>
  <c r="B63" i="3"/>
  <c r="G63" i="3" s="1"/>
  <c r="B24" i="3"/>
  <c r="B76" i="3"/>
  <c r="D76" i="3" s="1"/>
  <c r="B55" i="3"/>
  <c r="B66" i="3"/>
  <c r="E66" i="3" s="1"/>
  <c r="B30" i="3"/>
  <c r="E30" i="3" s="1"/>
  <c r="B17" i="3"/>
  <c r="E17" i="3" s="1"/>
  <c r="B106" i="3"/>
  <c r="B56" i="3"/>
  <c r="E56" i="3" s="1"/>
  <c r="B57" i="3"/>
  <c r="H57" i="3" s="1"/>
  <c r="B18" i="3"/>
  <c r="I18" i="3" s="1"/>
  <c r="B36" i="3"/>
  <c r="I36" i="3" s="1"/>
  <c r="B73" i="3"/>
  <c r="D73" i="3" s="1"/>
  <c r="B26" i="3"/>
  <c r="E26" i="3" s="1"/>
  <c r="B95" i="3"/>
  <c r="B45" i="3"/>
  <c r="E45" i="3" s="1"/>
  <c r="B97" i="3"/>
  <c r="D97" i="3" s="1"/>
  <c r="B50" i="3"/>
  <c r="E50" i="3" s="1"/>
  <c r="B82" i="3"/>
  <c r="B9" i="3"/>
  <c r="B78" i="3"/>
  <c r="F78" i="3" s="1"/>
  <c r="B23" i="3"/>
  <c r="F23" i="3" s="1"/>
  <c r="B51" i="3"/>
  <c r="G51" i="3" s="1"/>
  <c r="B14" i="3"/>
  <c r="E14" i="3" s="1"/>
  <c r="B94" i="3"/>
  <c r="H94" i="3" s="1"/>
  <c r="B80" i="3"/>
  <c r="D80" i="3" s="1"/>
  <c r="B86" i="3"/>
  <c r="B98" i="3"/>
  <c r="H98" i="3" s="1"/>
  <c r="B8" i="3"/>
  <c r="E8" i="3" s="1"/>
  <c r="B92" i="3"/>
  <c r="E92" i="3" s="1"/>
  <c r="B99" i="3"/>
  <c r="E99" i="3" s="1"/>
  <c r="B67" i="3"/>
  <c r="G67" i="3" s="1"/>
  <c r="B100" i="3"/>
  <c r="E100" i="3" s="1"/>
  <c r="B112" i="3"/>
  <c r="D112" i="3" s="1"/>
  <c r="B101" i="3"/>
  <c r="G101" i="3" s="1"/>
  <c r="B71" i="3"/>
  <c r="I71" i="3" s="1"/>
  <c r="B116" i="3"/>
  <c r="G116" i="3" s="1"/>
  <c r="B107" i="3"/>
  <c r="E107" i="3" s="1"/>
  <c r="B88" i="3"/>
  <c r="B111" i="3"/>
  <c r="B93" i="3"/>
  <c r="D93" i="3" s="1"/>
  <c r="B91" i="3"/>
  <c r="E91" i="3" s="1"/>
  <c r="B115" i="3"/>
  <c r="F115" i="3" s="1"/>
  <c r="B77" i="3"/>
  <c r="B117" i="3"/>
  <c r="G117" i="3" s="1"/>
  <c r="B118" i="3"/>
  <c r="D118" i="3" s="1"/>
  <c r="B119" i="3"/>
  <c r="G119" i="3" s="1"/>
  <c r="B120" i="3"/>
  <c r="E120" i="3" s="1"/>
  <c r="B102" i="3"/>
  <c r="H102" i="3" s="1"/>
  <c r="B121" i="3"/>
  <c r="D121" i="3" s="1"/>
  <c r="B122" i="3"/>
  <c r="D122" i="3" s="1"/>
  <c r="B123" i="3"/>
  <c r="B114" i="3"/>
  <c r="E114" i="3" s="1"/>
  <c r="B103" i="3"/>
  <c r="E103" i="3" s="1"/>
  <c r="B104" i="3"/>
  <c r="E104" i="3" s="1"/>
  <c r="B108" i="3"/>
  <c r="B124" i="3"/>
  <c r="E124" i="3" s="1"/>
  <c r="B105" i="3"/>
  <c r="H105" i="3" s="1"/>
  <c r="B125" i="3"/>
  <c r="F125" i="3" s="1"/>
  <c r="B65" i="3"/>
  <c r="I65" i="3" s="1"/>
  <c r="AQ655" i="2"/>
  <c r="AQ597" i="2"/>
  <c r="AQ613" i="2"/>
  <c r="AQ74" i="2"/>
  <c r="AQ387" i="2"/>
  <c r="AQ429" i="2"/>
  <c r="AQ427" i="2"/>
  <c r="AQ539" i="2"/>
  <c r="AQ390" i="2"/>
  <c r="AQ566" i="2"/>
  <c r="AQ326" i="2"/>
  <c r="AQ462" i="2"/>
  <c r="AQ176" i="2"/>
  <c r="AQ699" i="2"/>
  <c r="AQ160" i="2"/>
  <c r="AQ529" i="2"/>
  <c r="AQ656" i="2"/>
  <c r="AQ50" i="2"/>
  <c r="AQ409" i="2"/>
  <c r="AQ519" i="2"/>
  <c r="AQ471" i="2"/>
  <c r="AQ468" i="2"/>
  <c r="AQ383" i="2"/>
  <c r="AQ75" i="2"/>
  <c r="AQ64" i="2"/>
  <c r="AQ603" i="2"/>
  <c r="AQ252" i="2"/>
  <c r="AQ243" i="2"/>
  <c r="AQ332" i="2"/>
  <c r="AQ584" i="2"/>
  <c r="AQ635" i="2"/>
  <c r="AQ49" i="2"/>
  <c r="AQ553" i="2"/>
  <c r="AQ5" i="2"/>
  <c r="AQ399" i="2"/>
  <c r="AQ684" i="2"/>
  <c r="AQ227" i="2"/>
  <c r="AQ453" i="2"/>
  <c r="AQ103" i="2"/>
  <c r="AQ328" i="2"/>
  <c r="AQ639" i="2"/>
  <c r="AQ345" i="2"/>
  <c r="AQ297" i="2"/>
  <c r="AQ541" i="2"/>
  <c r="AQ99" i="2"/>
  <c r="AQ206" i="2"/>
  <c r="AQ204" i="2"/>
  <c r="AQ580" i="2"/>
  <c r="AQ236" i="2"/>
  <c r="AQ466" i="2"/>
  <c r="AQ79" i="2"/>
  <c r="AQ349" i="2"/>
  <c r="AQ147" i="2"/>
  <c r="AQ428" i="2"/>
  <c r="AQ360" i="2"/>
  <c r="AQ242" i="2"/>
  <c r="AQ396" i="2"/>
  <c r="AQ483" i="2"/>
  <c r="AQ130" i="2"/>
  <c r="AQ555" i="2"/>
  <c r="AQ244" i="2"/>
  <c r="AQ278" i="2"/>
  <c r="AQ282" i="2"/>
  <c r="AQ351" i="2"/>
  <c r="AQ125" i="2"/>
  <c r="AQ93" i="2"/>
  <c r="AQ507" i="2"/>
  <c r="AQ433" i="2"/>
  <c r="AQ69" i="2"/>
  <c r="AQ417" i="2"/>
  <c r="AQ39" i="2"/>
  <c r="AQ121" i="2"/>
  <c r="AQ449" i="2"/>
  <c r="AQ407" i="2"/>
  <c r="AQ286" i="2"/>
  <c r="AQ588" i="2"/>
  <c r="AQ369" i="2"/>
  <c r="AQ357" i="2"/>
  <c r="AQ454" i="2"/>
  <c r="AQ309" i="2"/>
  <c r="AQ107" i="2"/>
  <c r="AQ218" i="2"/>
  <c r="AQ248" i="2"/>
  <c r="AQ134" i="2"/>
  <c r="AQ498" i="2"/>
  <c r="AQ547" i="2"/>
  <c r="AQ425" i="2"/>
  <c r="AQ198" i="2"/>
  <c r="AQ234" i="2"/>
  <c r="AQ445" i="2"/>
  <c r="AQ224" i="2"/>
  <c r="AQ91" i="2"/>
  <c r="AQ696" i="2"/>
  <c r="AQ62" i="2"/>
  <c r="AQ499" i="2"/>
  <c r="AQ240" i="2"/>
  <c r="AQ361" i="2"/>
  <c r="AQ305" i="2"/>
  <c r="AQ607" i="2"/>
  <c r="AQ317" i="2"/>
  <c r="AQ14" i="2"/>
  <c r="AQ400" i="2"/>
  <c r="AQ67" i="2"/>
  <c r="AQ153" i="2"/>
  <c r="AQ126" i="2"/>
  <c r="AQ16" i="2"/>
  <c r="AQ375" i="2"/>
  <c r="AQ161" i="2"/>
  <c r="AQ411" i="2"/>
  <c r="AQ293" i="2"/>
  <c r="AQ212" i="2"/>
  <c r="AQ231" i="2"/>
  <c r="AQ71" i="2"/>
  <c r="AQ116" i="2"/>
  <c r="AQ38" i="2"/>
  <c r="AQ281" i="2"/>
  <c r="AQ550" i="2"/>
  <c r="AQ327" i="2"/>
  <c r="AQ701" i="2"/>
  <c r="AQ452" i="2"/>
  <c r="AQ191" i="2"/>
  <c r="AQ28" i="2"/>
  <c r="AQ209" i="2"/>
  <c r="AQ98" i="2"/>
  <c r="AQ562" i="2"/>
  <c r="AQ86" i="2"/>
  <c r="AQ647" i="2"/>
  <c r="AQ41" i="2"/>
  <c r="AQ418" i="2"/>
  <c r="AQ12" i="2"/>
  <c r="AQ195" i="2"/>
  <c r="AQ140" i="2"/>
  <c r="AQ256" i="2"/>
  <c r="AQ262" i="2"/>
  <c r="AQ652" i="2"/>
  <c r="AQ697" i="2"/>
  <c r="AQ422" i="2"/>
  <c r="AQ406" i="2"/>
  <c r="AQ194" i="2"/>
  <c r="AQ338" i="2"/>
  <c r="AQ689" i="2"/>
  <c r="AQ11" i="2"/>
  <c r="AQ419" i="2"/>
  <c r="AQ263" i="2"/>
  <c r="AQ348" i="2"/>
  <c r="AQ650" i="2"/>
  <c r="AQ563" i="2"/>
  <c r="AQ380" i="2"/>
  <c r="AQ716" i="2"/>
  <c r="AQ358" i="2"/>
  <c r="AQ284" i="2"/>
  <c r="AQ217" i="2"/>
  <c r="AQ150" i="2"/>
  <c r="AQ477" i="2"/>
  <c r="AQ20" i="2"/>
  <c r="AQ223" i="2"/>
  <c r="AQ172" i="2"/>
  <c r="AQ213" i="2"/>
  <c r="AQ385" i="2"/>
  <c r="AQ200" i="2"/>
  <c r="AQ455" i="2"/>
  <c r="AQ25" i="2"/>
  <c r="AQ156" i="2"/>
  <c r="AQ608" i="2"/>
  <c r="AQ520" i="2"/>
  <c r="AQ513" i="2"/>
  <c r="AQ573" i="2"/>
  <c r="AQ365" i="2"/>
  <c r="AQ524" i="2"/>
  <c r="AQ581" i="2"/>
  <c r="AQ654" i="2"/>
  <c r="AQ578" i="2"/>
  <c r="AQ534" i="2"/>
  <c r="AQ368" i="2"/>
  <c r="AQ599" i="2"/>
  <c r="AQ658" i="2"/>
  <c r="AQ261" i="2"/>
  <c r="AQ469" i="2"/>
  <c r="AQ598" i="2"/>
  <c r="AQ182" i="2"/>
  <c r="AQ665" i="2"/>
  <c r="AQ42" i="2"/>
  <c r="AQ479" i="2"/>
  <c r="AQ4" i="2"/>
  <c r="AQ322" i="2"/>
  <c r="AQ211" i="2"/>
  <c r="AQ189" i="2"/>
  <c r="AQ617" i="2"/>
  <c r="AQ318" i="2"/>
  <c r="AQ315" i="2"/>
  <c r="AQ624" i="2"/>
  <c r="AQ505" i="2"/>
  <c r="AQ127" i="2"/>
  <c r="AQ237" i="2"/>
  <c r="AQ184" i="2"/>
  <c r="AQ131" i="2"/>
  <c r="AQ532" i="2"/>
  <c r="AQ551" i="2"/>
  <c r="AQ78" i="2"/>
  <c r="AQ644" i="2"/>
  <c r="AQ190" i="2"/>
  <c r="AQ653" i="2"/>
  <c r="AQ657" i="2"/>
  <c r="AQ634" i="2"/>
  <c r="AQ320" i="2"/>
  <c r="AQ45" i="2"/>
  <c r="AQ316" i="2"/>
  <c r="AQ500" i="2"/>
  <c r="AQ37" i="2"/>
  <c r="AQ92" i="2"/>
  <c r="AQ442" i="2"/>
  <c r="AQ432" i="2"/>
  <c r="AQ47" i="2"/>
  <c r="AQ481" i="2"/>
  <c r="AQ620" i="2"/>
  <c r="AQ58" i="2"/>
  <c r="AQ381" i="2"/>
  <c r="AQ482" i="2"/>
  <c r="AQ554" i="2"/>
  <c r="AQ220" i="2"/>
  <c r="AQ181" i="2"/>
  <c r="AQ415" i="2"/>
  <c r="AQ512" i="2"/>
  <c r="AQ65" i="2"/>
  <c r="AQ145" i="2"/>
  <c r="AQ13" i="2"/>
  <c r="AQ171" i="2"/>
  <c r="AQ268" i="2"/>
  <c r="AQ587" i="2"/>
  <c r="AQ376" i="2"/>
  <c r="AQ46" i="2"/>
  <c r="AQ569" i="2"/>
  <c r="AQ273" i="2"/>
  <c r="AQ439" i="2"/>
  <c r="AQ225" i="2"/>
  <c r="AQ707" i="2"/>
  <c r="AQ488" i="2"/>
  <c r="AQ484" i="2"/>
  <c r="AQ509" i="2"/>
  <c r="AQ323" i="2"/>
  <c r="AQ408" i="2"/>
  <c r="AQ489" i="2"/>
  <c r="AQ353" i="2"/>
  <c r="AQ394" i="2"/>
  <c r="AQ73" i="2"/>
  <c r="AQ34" i="2"/>
  <c r="AQ393" i="2"/>
  <c r="AQ10" i="2"/>
  <c r="AQ705" i="2"/>
  <c r="AQ89" i="2"/>
  <c r="AQ254" i="2"/>
  <c r="AQ63" i="2"/>
  <c r="AQ339" i="2"/>
  <c r="AQ362" i="2"/>
  <c r="AQ672" i="2"/>
  <c r="AQ141" i="2"/>
  <c r="AQ423" i="2"/>
  <c r="AQ350" i="2"/>
  <c r="AQ426" i="2"/>
  <c r="AQ77" i="2"/>
  <c r="AQ714" i="2"/>
  <c r="AQ402" i="2"/>
  <c r="AQ270" i="2"/>
  <c r="AQ226" i="2"/>
  <c r="AQ590" i="2"/>
  <c r="AQ559" i="2"/>
  <c r="AQ389" i="2"/>
  <c r="AQ302" i="2"/>
  <c r="AQ21" i="2"/>
  <c r="AQ392" i="2"/>
  <c r="AQ299" i="2"/>
  <c r="AQ627" i="2"/>
  <c r="AQ503" i="2"/>
  <c r="AQ329" i="2"/>
  <c r="AQ474" i="2"/>
  <c r="AQ631" i="2"/>
  <c r="AQ430" i="2"/>
  <c r="AQ413" i="2"/>
  <c r="AQ698" i="2"/>
  <c r="AQ395" i="2"/>
  <c r="AQ192" i="2"/>
  <c r="AQ457" i="2"/>
  <c r="AQ2" i="2"/>
  <c r="AQ306" i="2"/>
  <c r="AQ460" i="2"/>
  <c r="AQ203" i="2"/>
  <c r="AQ435" i="2"/>
  <c r="AQ401" i="2"/>
  <c r="AQ593" i="2"/>
  <c r="AQ81" i="2"/>
  <c r="AQ266" i="2"/>
  <c r="AQ128" i="2"/>
  <c r="AQ109" i="2"/>
  <c r="AQ52" i="2"/>
  <c r="AQ88" i="2"/>
  <c r="AQ232" i="2"/>
  <c r="AQ300" i="2"/>
  <c r="AQ543" i="2"/>
  <c r="AQ104" i="2"/>
  <c r="AQ664" i="2"/>
  <c r="AQ159" i="2"/>
  <c r="AQ595" i="2"/>
  <c r="AQ364" i="2"/>
  <c r="AQ51" i="2"/>
  <c r="AQ124" i="2"/>
  <c r="AQ528" i="2"/>
  <c r="AQ476" i="2"/>
  <c r="AQ222" i="2"/>
  <c r="AQ271" i="2"/>
  <c r="AQ178" i="2"/>
  <c r="AQ255" i="2"/>
  <c r="AQ414" i="2"/>
  <c r="AQ583" i="2"/>
  <c r="AQ545" i="2"/>
  <c r="AQ80" i="2"/>
  <c r="AQ324" i="2"/>
  <c r="AQ467" i="2"/>
  <c r="AQ303" i="2"/>
  <c r="AQ304" i="2"/>
  <c r="AQ196" i="2"/>
  <c r="AQ331" i="2"/>
  <c r="AQ6" i="2"/>
  <c r="AQ525" i="2"/>
  <c r="AQ314" i="2"/>
  <c r="AQ443" i="2"/>
  <c r="AQ666" i="2"/>
  <c r="AQ197" i="2"/>
  <c r="AQ136" i="2"/>
  <c r="AQ202" i="2"/>
  <c r="AQ8" i="2"/>
  <c r="AQ32" i="2"/>
  <c r="AQ589" i="2"/>
  <c r="AQ515" i="2"/>
  <c r="AQ382" i="2"/>
  <c r="AQ251" i="2"/>
  <c r="AQ162" i="2"/>
  <c r="AQ259" i="2"/>
  <c r="AQ346" i="2"/>
  <c r="AQ228" i="2"/>
  <c r="AQ546" i="2"/>
  <c r="AQ154" i="2"/>
  <c r="AQ167" i="2"/>
  <c r="AQ582" i="2"/>
  <c r="AQ68" i="2"/>
  <c r="AQ112" i="2"/>
  <c r="AQ277" i="2"/>
  <c r="AQ717" i="2"/>
  <c r="AQ135" i="2"/>
  <c r="AQ280" i="2"/>
  <c r="AQ137" i="2"/>
  <c r="AQ170" i="2"/>
  <c r="AQ444" i="2"/>
  <c r="AQ138" i="2"/>
  <c r="AQ40" i="2"/>
  <c r="AQ241" i="2"/>
  <c r="AQ102" i="2"/>
  <c r="AQ72" i="2"/>
  <c r="AQ205" i="2"/>
  <c r="AQ165" i="2"/>
  <c r="AQ685" i="2"/>
  <c r="AQ596" i="2"/>
  <c r="AQ681" i="2"/>
  <c r="AQ354" i="2"/>
  <c r="AQ23" i="2"/>
  <c r="AQ35" i="2"/>
  <c r="AQ295" i="2"/>
  <c r="AQ70" i="2"/>
  <c r="AQ526" i="2"/>
  <c r="AQ340" i="2"/>
  <c r="AQ496" i="2"/>
  <c r="AQ434" i="2"/>
  <c r="AQ15" i="2"/>
  <c r="AQ642" i="2"/>
  <c r="AQ560" i="2"/>
  <c r="AQ157" i="2"/>
  <c r="AQ207" i="2"/>
  <c r="AQ260" i="2"/>
  <c r="AQ215" i="2"/>
  <c r="AQ48" i="2"/>
  <c r="AQ7" i="2"/>
  <c r="AQ60" i="2"/>
  <c r="AQ614" i="2"/>
  <c r="AQ257" i="2"/>
  <c r="AQ56" i="2"/>
  <c r="AQ670" i="2"/>
  <c r="AQ619" i="2"/>
  <c r="AQ312" i="2"/>
  <c r="AQ53" i="2"/>
  <c r="AQ269" i="2"/>
  <c r="AQ463" i="2"/>
  <c r="AQ606" i="2"/>
  <c r="AQ437" i="2"/>
  <c r="AQ556" i="2"/>
  <c r="AQ480" i="2"/>
  <c r="AQ492" i="2"/>
  <c r="AQ235" i="2"/>
  <c r="AQ313" i="2"/>
  <c r="AQ119" i="2"/>
  <c r="AQ3" i="2"/>
  <c r="AQ214" i="2"/>
  <c r="AQ621" i="2"/>
  <c r="AQ267" i="2"/>
  <c r="AQ36" i="2"/>
  <c r="AQ238" i="2"/>
  <c r="AQ24" i="2"/>
  <c r="AQ166" i="2"/>
  <c r="AQ183" i="2"/>
  <c r="AQ310" i="2"/>
  <c r="AQ686" i="2"/>
  <c r="AQ521" i="2"/>
  <c r="AQ193" i="2"/>
  <c r="AQ168" i="2"/>
  <c r="AQ18" i="2"/>
  <c r="AQ188" i="2"/>
  <c r="AQ139" i="2"/>
  <c r="AQ132" i="2"/>
  <c r="AQ250" i="2"/>
  <c r="AQ163" i="2"/>
  <c r="AQ290" i="2"/>
  <c r="AQ33" i="2"/>
  <c r="AQ446" i="2"/>
  <c r="AQ187" i="2"/>
  <c r="AQ283" i="2"/>
  <c r="AQ386" i="2"/>
  <c r="AQ495" i="2"/>
  <c r="AQ623" i="2"/>
  <c r="AQ239" i="2"/>
  <c r="AQ622" i="2"/>
  <c r="AQ90" i="2"/>
  <c r="AQ579" i="2"/>
  <c r="AQ122" i="2"/>
  <c r="AQ29" i="2"/>
  <c r="AQ19" i="2"/>
  <c r="AQ549" i="2"/>
  <c r="AQ230" i="2"/>
  <c r="AQ148" i="2"/>
  <c r="AQ594" i="2"/>
  <c r="AQ120" i="2"/>
  <c r="AQ625" i="2"/>
  <c r="AQ678" i="2"/>
  <c r="AQ518" i="2"/>
  <c r="AQ472" i="2"/>
  <c r="AQ330" i="2"/>
  <c r="AQ94" i="2"/>
  <c r="AQ307" i="2"/>
  <c r="AQ111" i="2"/>
  <c r="AQ732" i="2"/>
  <c r="AQ264" i="2"/>
  <c r="AQ149" i="2"/>
  <c r="AQ570" i="2"/>
  <c r="AQ618" i="2"/>
  <c r="AQ274" i="2"/>
  <c r="AQ708" i="2"/>
  <c r="AQ510" i="2"/>
  <c r="AQ367" i="2"/>
  <c r="AQ636" i="2"/>
  <c r="AQ703" i="2"/>
  <c r="AQ616" i="2"/>
  <c r="AQ494" i="2"/>
  <c r="AQ485" i="2"/>
  <c r="AQ285" i="2"/>
  <c r="AQ76" i="2"/>
  <c r="AQ54" i="2"/>
  <c r="AQ114" i="2"/>
  <c r="AQ629" i="2"/>
  <c r="AQ633" i="2"/>
  <c r="AQ440" i="2"/>
  <c r="AQ448" i="2"/>
  <c r="AQ169" i="2"/>
  <c r="AQ523" i="2"/>
  <c r="AQ85" i="2"/>
  <c r="AQ59" i="2"/>
  <c r="AQ424" i="2"/>
  <c r="AQ9" i="2"/>
  <c r="AQ279" i="2"/>
  <c r="AQ431" i="2"/>
  <c r="AQ416" i="2"/>
  <c r="AQ43" i="2"/>
  <c r="AQ298" i="2"/>
  <c r="AQ245" i="2"/>
  <c r="AQ151" i="2"/>
  <c r="AQ709" i="2"/>
  <c r="AQ600" i="2"/>
  <c r="AQ615" i="2"/>
  <c r="AQ97" i="2"/>
  <c r="AQ247" i="2"/>
  <c r="AQ535" i="2"/>
  <c r="AQ142" i="2"/>
  <c r="AQ22" i="2"/>
  <c r="AQ17" i="2"/>
  <c r="AQ370" i="2"/>
  <c r="AQ567" i="2"/>
  <c r="AQ718" i="2"/>
  <c r="AQ493" i="2"/>
  <c r="AQ459" i="2"/>
  <c r="AQ158" i="2"/>
  <c r="AQ677" i="2"/>
  <c r="AQ117" i="2"/>
  <c r="AQ536" i="2"/>
  <c r="AQ561" i="2"/>
  <c r="AQ164" i="2"/>
  <c r="AQ715" i="2"/>
  <c r="AQ177" i="2"/>
  <c r="AQ26" i="2"/>
  <c r="AQ530" i="2"/>
  <c r="AQ602" i="2"/>
  <c r="AQ691" i="2"/>
  <c r="AQ173" i="2"/>
  <c r="AQ356" i="2"/>
  <c r="AQ106" i="2"/>
  <c r="AQ710" i="2"/>
  <c r="AQ216" i="2"/>
  <c r="AQ344" i="2"/>
  <c r="AQ491" i="2"/>
  <c r="AQ27" i="2"/>
  <c r="AQ611" i="2"/>
  <c r="AQ66" i="2"/>
  <c r="AQ55" i="2"/>
  <c r="AQ552" i="2"/>
  <c r="AQ325" i="2"/>
  <c r="AQ334" i="2"/>
  <c r="AQ292" i="2"/>
  <c r="AQ420" i="2"/>
  <c r="AQ508" i="2"/>
  <c r="AQ363" i="2"/>
  <c r="AQ540" i="2"/>
  <c r="AQ421" i="2"/>
  <c r="AQ585" i="2"/>
  <c r="AQ456" i="2"/>
  <c r="AQ403" i="2"/>
  <c r="AQ447" i="2"/>
  <c r="AQ123" i="2"/>
  <c r="AQ397" i="2"/>
  <c r="AQ626" i="2"/>
  <c r="AQ542" i="2"/>
  <c r="AQ384" i="2"/>
  <c r="AQ185" i="2"/>
  <c r="AQ470" i="2"/>
  <c r="AQ246" i="2"/>
  <c r="AQ115" i="2"/>
  <c r="AQ568" i="2"/>
  <c r="AQ319" i="2"/>
  <c r="AQ82" i="2"/>
  <c r="AQ336" i="2"/>
  <c r="AQ377" i="2"/>
  <c r="AQ174" i="2"/>
  <c r="AQ511" i="2"/>
  <c r="AQ591" i="2"/>
  <c r="AQ514" i="2"/>
  <c r="AQ179" i="2"/>
  <c r="AQ725" i="2"/>
  <c r="AQ497" i="2"/>
  <c r="AQ592" i="2"/>
  <c r="AQ586" i="2"/>
  <c r="AQ722" i="2"/>
  <c r="AQ366" i="2"/>
  <c r="AQ637" i="2"/>
  <c r="AQ711" i="2"/>
  <c r="AQ724" i="2"/>
  <c r="AQ110" i="2"/>
  <c r="AQ630" i="2"/>
  <c r="AQ146" i="2"/>
  <c r="AQ100" i="2"/>
  <c r="AQ612" i="2"/>
  <c r="AQ651" i="2"/>
  <c r="AQ461" i="2"/>
  <c r="AQ438" i="2"/>
  <c r="AQ95" i="2"/>
  <c r="AQ359" i="2"/>
  <c r="AQ648" i="2"/>
  <c r="AQ101" i="2"/>
  <c r="AQ333" i="2"/>
  <c r="AQ44" i="2"/>
  <c r="AQ291" i="2"/>
  <c r="AQ601" i="2"/>
  <c r="AQ296" i="2"/>
  <c r="AQ694" i="2"/>
  <c r="AQ464" i="2"/>
  <c r="AQ30" i="2"/>
  <c r="AQ398" i="2"/>
  <c r="AQ450" i="2"/>
  <c r="AQ565" i="2"/>
  <c r="AQ210" i="2"/>
  <c r="AQ683" i="2"/>
  <c r="AQ379" i="2"/>
  <c r="AQ680" i="2"/>
  <c r="AQ113" i="2"/>
  <c r="AQ475" i="2"/>
  <c r="AQ287" i="2"/>
  <c r="AQ186" i="2"/>
  <c r="AQ517" i="2"/>
  <c r="AQ152" i="2"/>
  <c r="AQ201" i="2"/>
  <c r="AQ355" i="2"/>
  <c r="AQ609" i="2"/>
  <c r="AQ490" i="2"/>
  <c r="AQ572" i="2"/>
  <c r="AQ108" i="2"/>
  <c r="AQ719" i="2"/>
  <c r="AQ229" i="2"/>
  <c r="AQ682" i="2"/>
  <c r="AQ129" i="2"/>
  <c r="AQ372" i="2"/>
  <c r="AQ640" i="2"/>
  <c r="AQ504" i="2"/>
  <c r="AQ96" i="2"/>
  <c r="AQ105" i="2"/>
  <c r="AQ371" i="2"/>
  <c r="AQ84" i="2"/>
  <c r="AQ646" i="2"/>
  <c r="AQ687" i="2"/>
  <c r="AQ405" i="2"/>
  <c r="AQ311" i="2"/>
  <c r="AQ378" i="2"/>
  <c r="AQ537" i="2"/>
  <c r="AQ253" i="2"/>
  <c r="AQ548" i="2"/>
  <c r="AQ577" i="2"/>
  <c r="AQ61" i="2"/>
  <c r="AQ83" i="2"/>
  <c r="AQ337" i="2"/>
  <c r="AQ404" i="2"/>
  <c r="AQ731" i="2"/>
  <c r="AQ473" i="2"/>
  <c r="AQ641" i="2"/>
  <c r="AQ143" i="2"/>
  <c r="AQ728" i="2"/>
  <c r="AQ675" i="2"/>
  <c r="AQ663" i="2"/>
  <c r="AQ57" i="2"/>
  <c r="AQ294" i="2"/>
  <c r="AQ219" i="2"/>
  <c r="AQ352" i="2"/>
  <c r="AQ704" i="2"/>
  <c r="AQ155" i="2"/>
  <c r="AQ31" i="2"/>
  <c r="AQ301" i="2"/>
  <c r="AQ289" i="2"/>
  <c r="AQ610" i="2"/>
  <c r="AQ531" i="2"/>
  <c r="AQ308" i="2"/>
  <c r="AQ659" i="2"/>
  <c r="AQ199" i="2"/>
  <c r="AQ486" i="2"/>
  <c r="AQ341" i="2"/>
  <c r="AQ321" i="2"/>
  <c r="AQ669" i="2"/>
  <c r="AQ564" i="2"/>
  <c r="AQ723" i="2"/>
  <c r="AQ221" i="2"/>
  <c r="AQ441" i="2"/>
  <c r="AQ506" i="2"/>
  <c r="AQ668" i="2"/>
  <c r="AQ451" i="2"/>
  <c r="AQ516" i="2"/>
  <c r="AQ632" i="2"/>
  <c r="AQ733" i="2"/>
  <c r="AQ180" i="2"/>
  <c r="AQ258" i="2"/>
  <c r="AQ628" i="2"/>
  <c r="AQ604" i="2"/>
  <c r="AQ702" i="2"/>
  <c r="AQ233" i="2"/>
  <c r="AQ118" i="2"/>
  <c r="AQ275" i="2"/>
  <c r="AQ347" i="2"/>
  <c r="AQ388" i="2"/>
  <c r="AQ575" i="2"/>
  <c r="AQ373" i="2"/>
  <c r="AQ501" i="2"/>
  <c r="AQ175" i="2"/>
  <c r="AQ662" i="2"/>
  <c r="AQ487" i="2"/>
  <c r="AQ272" i="2"/>
  <c r="AQ265" i="2"/>
  <c r="AQ465" i="2"/>
  <c r="AQ87" i="2"/>
  <c r="AQ144" i="2"/>
  <c r="AQ288" i="2"/>
  <c r="AQ133" i="2"/>
  <c r="AQ557" i="2"/>
  <c r="AQ335" i="2"/>
  <c r="AQ533" i="2"/>
  <c r="AQ342" i="2"/>
  <c r="AQ706" i="2"/>
  <c r="AQ558" i="2"/>
  <c r="AQ571" i="2"/>
  <c r="AQ538" i="2"/>
  <c r="AQ412" i="2"/>
  <c r="AQ522" i="2"/>
  <c r="AQ458" i="2"/>
  <c r="AQ208" i="2"/>
  <c r="AQ249" i="2"/>
  <c r="AQ276" i="2"/>
  <c r="AQ721" i="2"/>
  <c r="AQ638" i="2"/>
  <c r="AQ374" i="2"/>
  <c r="AQ343" i="2"/>
  <c r="AQ692" i="2"/>
  <c r="AQ676" i="2"/>
  <c r="AQ527" i="2"/>
  <c r="AQ410" i="2"/>
  <c r="AQ674" i="2"/>
  <c r="AQ391" i="2"/>
  <c r="AQ727" i="2"/>
  <c r="AQ574" i="2"/>
  <c r="AQ645" i="2"/>
  <c r="AQ544" i="2"/>
  <c r="AQ605" i="2"/>
  <c r="AQ673" i="2"/>
  <c r="AQ693" i="2"/>
  <c r="AQ436" i="2"/>
  <c r="AQ643" i="2"/>
  <c r="AQ660" i="2"/>
  <c r="AQ502" i="2"/>
  <c r="AQ688" i="2"/>
  <c r="AQ661" i="2"/>
  <c r="AQ478" i="2"/>
  <c r="AQ667" i="2"/>
  <c r="AQ690" i="2"/>
  <c r="AQ695" i="2"/>
  <c r="AQ576" i="2"/>
  <c r="AQ671" i="2"/>
  <c r="AQ726" i="2"/>
  <c r="AQ712" i="2"/>
  <c r="AQ700" i="2"/>
  <c r="AQ713" i="2"/>
  <c r="AQ649" i="2"/>
  <c r="AQ730" i="2"/>
  <c r="AQ729" i="2"/>
  <c r="AQ720" i="2"/>
  <c r="AQ679" i="2"/>
  <c r="AK655" i="2"/>
  <c r="AR655" i="2" s="1"/>
  <c r="AK597" i="2"/>
  <c r="AR597" i="2" s="1"/>
  <c r="AK613" i="2"/>
  <c r="AK74" i="2"/>
  <c r="AK387" i="2"/>
  <c r="AK429" i="2"/>
  <c r="AK427" i="2"/>
  <c r="AR427" i="2" s="1"/>
  <c r="AK539" i="2"/>
  <c r="AK390" i="2"/>
  <c r="AK566" i="2"/>
  <c r="AR566" i="2" s="1"/>
  <c r="AK326" i="2"/>
  <c r="AK462" i="2"/>
  <c r="AR462" i="2" s="1"/>
  <c r="AK176" i="2"/>
  <c r="AK699" i="2"/>
  <c r="AK160" i="2"/>
  <c r="AK529" i="2"/>
  <c r="AK656" i="2"/>
  <c r="AK50" i="2"/>
  <c r="AK409" i="2"/>
  <c r="AR409" i="2" s="1"/>
  <c r="AK519" i="2"/>
  <c r="AR519" i="2" s="1"/>
  <c r="AK471" i="2"/>
  <c r="AK468" i="2"/>
  <c r="AR468" i="2" s="1"/>
  <c r="AK383" i="2"/>
  <c r="AK75" i="2"/>
  <c r="AK64" i="2"/>
  <c r="AR64" i="2" s="1"/>
  <c r="AK603" i="2"/>
  <c r="AK252" i="2"/>
  <c r="AR252" i="2" s="1"/>
  <c r="AK243" i="2"/>
  <c r="AR243" i="2" s="1"/>
  <c r="AK332" i="2"/>
  <c r="AR332" i="2" s="1"/>
  <c r="AK584" i="2"/>
  <c r="AK635" i="2"/>
  <c r="AR635" i="2" s="1"/>
  <c r="AK49" i="2"/>
  <c r="AK553" i="2"/>
  <c r="AK5" i="2"/>
  <c r="AK399" i="2"/>
  <c r="AR399" i="2" s="1"/>
  <c r="AK684" i="2"/>
  <c r="AR684" i="2" s="1"/>
  <c r="AK227" i="2"/>
  <c r="AR227" i="2" s="1"/>
  <c r="AK453" i="2"/>
  <c r="AK103" i="2"/>
  <c r="AK328" i="2"/>
  <c r="AR328" i="2" s="1"/>
  <c r="AK639" i="2"/>
  <c r="AK345" i="2"/>
  <c r="AK297" i="2"/>
  <c r="AR297" i="2" s="1"/>
  <c r="AK541" i="2"/>
  <c r="AK99" i="2"/>
  <c r="AR99" i="2" s="1"/>
  <c r="AK206" i="2"/>
  <c r="AR206" i="2" s="1"/>
  <c r="AK204" i="2"/>
  <c r="AR204" i="2" s="1"/>
  <c r="AK580" i="2"/>
  <c r="AK236" i="2"/>
  <c r="AK466" i="2"/>
  <c r="AK79" i="2"/>
  <c r="AK349" i="2"/>
  <c r="AK147" i="2"/>
  <c r="AK428" i="2"/>
  <c r="AK360" i="2"/>
  <c r="AK242" i="2"/>
  <c r="AK396" i="2"/>
  <c r="AK483" i="2"/>
  <c r="AK130" i="2"/>
  <c r="AR130" i="2" s="1"/>
  <c r="AK555" i="2"/>
  <c r="AK244" i="2"/>
  <c r="AK278" i="2"/>
  <c r="AK282" i="2"/>
  <c r="AK351" i="2"/>
  <c r="AK125" i="2"/>
  <c r="AK93" i="2"/>
  <c r="AR93" i="2" s="1"/>
  <c r="AK507" i="2"/>
  <c r="AR507" i="2" s="1"/>
  <c r="AK433" i="2"/>
  <c r="AR433" i="2" s="1"/>
  <c r="AK69" i="2"/>
  <c r="AK417" i="2"/>
  <c r="AR417" i="2" s="1"/>
  <c r="AK39" i="2"/>
  <c r="AK121" i="2"/>
  <c r="AK449" i="2"/>
  <c r="AR449" i="2" s="1"/>
  <c r="AK407" i="2"/>
  <c r="AK286" i="2"/>
  <c r="AK588" i="2"/>
  <c r="AR588" i="2" s="1"/>
  <c r="AK369" i="2"/>
  <c r="AR369" i="2" s="1"/>
  <c r="AK357" i="2"/>
  <c r="AK454" i="2"/>
  <c r="AR454" i="2" s="1"/>
  <c r="AK309" i="2"/>
  <c r="AK107" i="2"/>
  <c r="AK218" i="2"/>
  <c r="AK248" i="2"/>
  <c r="AK134" i="2"/>
  <c r="AK498" i="2"/>
  <c r="AR498" i="2" s="1"/>
  <c r="AK547" i="2"/>
  <c r="AR547" i="2" s="1"/>
  <c r="AK425" i="2"/>
  <c r="AK198" i="2"/>
  <c r="AK234" i="2"/>
  <c r="AK445" i="2"/>
  <c r="AK224" i="2"/>
  <c r="AK91" i="2"/>
  <c r="AR91" i="2" s="1"/>
  <c r="AK696" i="2"/>
  <c r="AR696" i="2" s="1"/>
  <c r="AK62" i="2"/>
  <c r="AK499" i="2"/>
  <c r="AR499" i="2" s="1"/>
  <c r="AK240" i="2"/>
  <c r="AK361" i="2"/>
  <c r="AK305" i="2"/>
  <c r="AR305" i="2" s="1"/>
  <c r="AK607" i="2"/>
  <c r="AR607" i="2" s="1"/>
  <c r="AK317" i="2"/>
  <c r="AR317" i="2" s="1"/>
  <c r="AK14" i="2"/>
  <c r="AK400" i="2"/>
  <c r="AK67" i="2"/>
  <c r="AK153" i="2"/>
  <c r="AK126" i="2"/>
  <c r="AK16" i="2"/>
  <c r="AR16" i="2" s="1"/>
  <c r="AK375" i="2"/>
  <c r="AK161" i="2"/>
  <c r="AK411" i="2"/>
  <c r="AR411" i="2" s="1"/>
  <c r="AK293" i="2"/>
  <c r="AR293" i="2" s="1"/>
  <c r="AK212" i="2"/>
  <c r="AR212" i="2" s="1"/>
  <c r="AK231" i="2"/>
  <c r="AK71" i="2"/>
  <c r="AK116" i="2"/>
  <c r="AK38" i="2"/>
  <c r="AK281" i="2"/>
  <c r="AK550" i="2"/>
  <c r="AR550" i="2" s="1"/>
  <c r="AK327" i="2"/>
  <c r="AR327" i="2" s="1"/>
  <c r="AK701" i="2"/>
  <c r="AR701" i="2" s="1"/>
  <c r="AK452" i="2"/>
  <c r="AK191" i="2"/>
  <c r="AK28" i="2"/>
  <c r="AR28" i="2" s="1"/>
  <c r="AK209" i="2"/>
  <c r="AK98" i="2"/>
  <c r="AR98" i="2" s="1"/>
  <c r="AK562" i="2"/>
  <c r="AR562" i="2" s="1"/>
  <c r="AK86" i="2"/>
  <c r="AK647" i="2"/>
  <c r="AR647" i="2" s="1"/>
  <c r="AK41" i="2"/>
  <c r="AK418" i="2"/>
  <c r="AK12" i="2"/>
  <c r="AK195" i="2"/>
  <c r="AK140" i="2"/>
  <c r="AK256" i="2"/>
  <c r="AK262" i="2"/>
  <c r="AK652" i="2"/>
  <c r="AR652" i="2" s="1"/>
  <c r="AK697" i="2"/>
  <c r="C125" i="3" s="1"/>
  <c r="AK422" i="2"/>
  <c r="AR422" i="2" s="1"/>
  <c r="AK406" i="2"/>
  <c r="AK194" i="2"/>
  <c r="AR194" i="2" s="1"/>
  <c r="AK338" i="2"/>
  <c r="AR338" i="2" s="1"/>
  <c r="AK689" i="2"/>
  <c r="AR689" i="2" s="1"/>
  <c r="AK11" i="2"/>
  <c r="AK419" i="2"/>
  <c r="AK263" i="2"/>
  <c r="AK348" i="2"/>
  <c r="AR348" i="2" s="1"/>
  <c r="AK650" i="2"/>
  <c r="AK563" i="2"/>
  <c r="AR563" i="2" s="1"/>
  <c r="AK380" i="2"/>
  <c r="AR380" i="2" s="1"/>
  <c r="AK716" i="2"/>
  <c r="AR716" i="2" s="1"/>
  <c r="AK358" i="2"/>
  <c r="AR358" i="2" s="1"/>
  <c r="AK284" i="2"/>
  <c r="AR284" i="2" s="1"/>
  <c r="AK217" i="2"/>
  <c r="AK150" i="2"/>
  <c r="AK477" i="2"/>
  <c r="AK20" i="2"/>
  <c r="AK223" i="2"/>
  <c r="AR223" i="2" s="1"/>
  <c r="AK172" i="2"/>
  <c r="AR172" i="2" s="1"/>
  <c r="AK213" i="2"/>
  <c r="AR213" i="2" s="1"/>
  <c r="AK385" i="2"/>
  <c r="AK200" i="2"/>
  <c r="AK455" i="2"/>
  <c r="AR455" i="2" s="1"/>
  <c r="AK25" i="2"/>
  <c r="AK156" i="2"/>
  <c r="AR156" i="2" s="1"/>
  <c r="AK608" i="2"/>
  <c r="AR608" i="2" s="1"/>
  <c r="AK520" i="2"/>
  <c r="AR520" i="2" s="1"/>
  <c r="AK513" i="2"/>
  <c r="AK573" i="2"/>
  <c r="AK365" i="2"/>
  <c r="AK524" i="2"/>
  <c r="AR524" i="2" s="1"/>
  <c r="AK581" i="2"/>
  <c r="AR581" i="2" s="1"/>
  <c r="AK654" i="2"/>
  <c r="AR654" i="2" s="1"/>
  <c r="AK578" i="2"/>
  <c r="AR578" i="2" s="1"/>
  <c r="AK534" i="2"/>
  <c r="AK368" i="2"/>
  <c r="AK599" i="2"/>
  <c r="AR599" i="2" s="1"/>
  <c r="AK658" i="2"/>
  <c r="AR658" i="2" s="1"/>
  <c r="AK261" i="2"/>
  <c r="AK469" i="2"/>
  <c r="AK598" i="2"/>
  <c r="AK182" i="2"/>
  <c r="AK665" i="2"/>
  <c r="AR665" i="2" s="1"/>
  <c r="AK42" i="2"/>
  <c r="AK479" i="2"/>
  <c r="AR479" i="2" s="1"/>
  <c r="AK4" i="2"/>
  <c r="AK322" i="2"/>
  <c r="AK211" i="2"/>
  <c r="AR211" i="2" s="1"/>
  <c r="AK189" i="2"/>
  <c r="AK617" i="2"/>
  <c r="AR617" i="2" s="1"/>
  <c r="AK318" i="2"/>
  <c r="AK315" i="2"/>
  <c r="AR315" i="2" s="1"/>
  <c r="AK624" i="2"/>
  <c r="AK505" i="2"/>
  <c r="AK127" i="2"/>
  <c r="AK237" i="2"/>
  <c r="AK184" i="2"/>
  <c r="AR184" i="2" s="1"/>
  <c r="AK131" i="2"/>
  <c r="AR131" i="2" s="1"/>
  <c r="AK532" i="2"/>
  <c r="AR532" i="2" s="1"/>
  <c r="AK551" i="2"/>
  <c r="AR551" i="2" s="1"/>
  <c r="AK78" i="2"/>
  <c r="AR78" i="2" s="1"/>
  <c r="AK644" i="2"/>
  <c r="AR644" i="2" s="1"/>
  <c r="AK190" i="2"/>
  <c r="AK653" i="2"/>
  <c r="AR653" i="2" s="1"/>
  <c r="AK657" i="2"/>
  <c r="AR657" i="2" s="1"/>
  <c r="AK634" i="2"/>
  <c r="AK320" i="2"/>
  <c r="AK45" i="2"/>
  <c r="AK316" i="2"/>
  <c r="AK500" i="2"/>
  <c r="AR500" i="2" s="1"/>
  <c r="AK37" i="2"/>
  <c r="AR37" i="2" s="1"/>
  <c r="AK92" i="2"/>
  <c r="AK442" i="2"/>
  <c r="AR442" i="2" s="1"/>
  <c r="AK432" i="2"/>
  <c r="AR432" i="2" s="1"/>
  <c r="AK47" i="2"/>
  <c r="AK481" i="2"/>
  <c r="AK620" i="2"/>
  <c r="AR620" i="2" s="1"/>
  <c r="AK58" i="2"/>
  <c r="AK381" i="2"/>
  <c r="AK482" i="2"/>
  <c r="AK554" i="2"/>
  <c r="AR554" i="2" s="1"/>
  <c r="AK220" i="2"/>
  <c r="AK181" i="2"/>
  <c r="AK415" i="2"/>
  <c r="AR415" i="2" s="1"/>
  <c r="AK512" i="2"/>
  <c r="AR512" i="2" s="1"/>
  <c r="AK65" i="2"/>
  <c r="AK145" i="2"/>
  <c r="AK13" i="2"/>
  <c r="AK171" i="2"/>
  <c r="AK268" i="2"/>
  <c r="AK587" i="2"/>
  <c r="AK376" i="2"/>
  <c r="AR376" i="2" s="1"/>
  <c r="AK46" i="2"/>
  <c r="AK569" i="2"/>
  <c r="AR569" i="2" s="1"/>
  <c r="AK273" i="2"/>
  <c r="AK439" i="2"/>
  <c r="AK225" i="2"/>
  <c r="AK707" i="2"/>
  <c r="AR707" i="2" s="1"/>
  <c r="AK488" i="2"/>
  <c r="AK484" i="2"/>
  <c r="AR484" i="2" s="1"/>
  <c r="AK509" i="2"/>
  <c r="AR509" i="2" s="1"/>
  <c r="AK323" i="2"/>
  <c r="AR323" i="2" s="1"/>
  <c r="AK408" i="2"/>
  <c r="AR408" i="2" s="1"/>
  <c r="AK489" i="2"/>
  <c r="AR489" i="2" s="1"/>
  <c r="AK353" i="2"/>
  <c r="AK394" i="2"/>
  <c r="AK73" i="2"/>
  <c r="AK34" i="2"/>
  <c r="AK393" i="2"/>
  <c r="AK10" i="2"/>
  <c r="AK705" i="2"/>
  <c r="AR705" i="2" s="1"/>
  <c r="AK89" i="2"/>
  <c r="AK254" i="2"/>
  <c r="AR254" i="2" s="1"/>
  <c r="AK63" i="2"/>
  <c r="AK339" i="2"/>
  <c r="AK362" i="2"/>
  <c r="AK672" i="2"/>
  <c r="AR672" i="2" s="1"/>
  <c r="AK141" i="2"/>
  <c r="AK423" i="2"/>
  <c r="AR423" i="2" s="1"/>
  <c r="AK350" i="2"/>
  <c r="AK426" i="2"/>
  <c r="AK77" i="2"/>
  <c r="AR77" i="2" s="1"/>
  <c r="AK714" i="2"/>
  <c r="AR714" i="2" s="1"/>
  <c r="AK402" i="2"/>
  <c r="AR402" i="2" s="1"/>
  <c r="AK270" i="2"/>
  <c r="AK226" i="2"/>
  <c r="AK590" i="2"/>
  <c r="AR590" i="2" s="1"/>
  <c r="AK559" i="2"/>
  <c r="AR559" i="2" s="1"/>
  <c r="AK389" i="2"/>
  <c r="AR389" i="2" s="1"/>
  <c r="AK302" i="2"/>
  <c r="AK21" i="2"/>
  <c r="AK392" i="2"/>
  <c r="AR392" i="2" s="1"/>
  <c r="AK299" i="2"/>
  <c r="AK627" i="2"/>
  <c r="AR627" i="2" s="1"/>
  <c r="AK503" i="2"/>
  <c r="AR503" i="2" s="1"/>
  <c r="AK329" i="2"/>
  <c r="AR329" i="2" s="1"/>
  <c r="AK474" i="2"/>
  <c r="AK631" i="2"/>
  <c r="AK430" i="2"/>
  <c r="AR430" i="2" s="1"/>
  <c r="AK413" i="2"/>
  <c r="AK698" i="2"/>
  <c r="AR698" i="2" s="1"/>
  <c r="AK395" i="2"/>
  <c r="AR395" i="2" s="1"/>
  <c r="AK192" i="2"/>
  <c r="AK457" i="2"/>
  <c r="AR457" i="2" s="1"/>
  <c r="AK2" i="2"/>
  <c r="AK306" i="2"/>
  <c r="AK460" i="2"/>
  <c r="AK203" i="2"/>
  <c r="AK435" i="2"/>
  <c r="AR435" i="2" s="1"/>
  <c r="AK401" i="2"/>
  <c r="AK593" i="2"/>
  <c r="AK81" i="2"/>
  <c r="AK266" i="2"/>
  <c r="AK128" i="2"/>
  <c r="AK109" i="2"/>
  <c r="AR109" i="2" s="1"/>
  <c r="AK52" i="2"/>
  <c r="AK88" i="2"/>
  <c r="AR88" i="2" s="1"/>
  <c r="AK232" i="2"/>
  <c r="AK300" i="2"/>
  <c r="AK543" i="2"/>
  <c r="AK104" i="2"/>
  <c r="AK664" i="2"/>
  <c r="AR664" i="2" s="1"/>
  <c r="AK159" i="2"/>
  <c r="AK595" i="2"/>
  <c r="AR595" i="2" s="1"/>
  <c r="AK364" i="2"/>
  <c r="AK51" i="2"/>
  <c r="AK124" i="2"/>
  <c r="AK528" i="2"/>
  <c r="AK476" i="2"/>
  <c r="AK222" i="2"/>
  <c r="AK271" i="2"/>
  <c r="AK178" i="2"/>
  <c r="AK255" i="2"/>
  <c r="AK414" i="2"/>
  <c r="AR414" i="2" s="1"/>
  <c r="AK583" i="2"/>
  <c r="AK545" i="2"/>
  <c r="AK80" i="2"/>
  <c r="AR80" i="2" s="1"/>
  <c r="AK324" i="2"/>
  <c r="AR324" i="2" s="1"/>
  <c r="AK467" i="2"/>
  <c r="AK303" i="2"/>
  <c r="AK304" i="2"/>
  <c r="AR304" i="2" s="1"/>
  <c r="AK196" i="2"/>
  <c r="AK331" i="2"/>
  <c r="AK6" i="2"/>
  <c r="AK525" i="2"/>
  <c r="AK314" i="2"/>
  <c r="AR314" i="2" s="1"/>
  <c r="AK443" i="2"/>
  <c r="AR443" i="2" s="1"/>
  <c r="AK666" i="2"/>
  <c r="AR666" i="2" s="1"/>
  <c r="AK197" i="2"/>
  <c r="AR197" i="2" s="1"/>
  <c r="AK136" i="2"/>
  <c r="AK202" i="2"/>
  <c r="AR202" i="2" s="1"/>
  <c r="AK8" i="2"/>
  <c r="AK32" i="2"/>
  <c r="AR32" i="2" s="1"/>
  <c r="AK589" i="2"/>
  <c r="AR589" i="2" s="1"/>
  <c r="AK515" i="2"/>
  <c r="AK382" i="2"/>
  <c r="AK251" i="2"/>
  <c r="AK162" i="2"/>
  <c r="AR162" i="2" s="1"/>
  <c r="AK259" i="2"/>
  <c r="AK346" i="2"/>
  <c r="AR346" i="2" s="1"/>
  <c r="AK228" i="2"/>
  <c r="AR228" i="2" s="1"/>
  <c r="AK546" i="2"/>
  <c r="AR546" i="2" s="1"/>
  <c r="AK154" i="2"/>
  <c r="AK167" i="2"/>
  <c r="AK582" i="2"/>
  <c r="AR582" i="2" s="1"/>
  <c r="AK68" i="2"/>
  <c r="AK112" i="2"/>
  <c r="AR112" i="2" s="1"/>
  <c r="AK277" i="2"/>
  <c r="AK717" i="2"/>
  <c r="AR717" i="2" s="1"/>
  <c r="AK135" i="2"/>
  <c r="AR135" i="2" s="1"/>
  <c r="AK280" i="2"/>
  <c r="AR280" i="2" s="1"/>
  <c r="AK137" i="2"/>
  <c r="AK170" i="2"/>
  <c r="AK444" i="2"/>
  <c r="AK138" i="2"/>
  <c r="AK40" i="2"/>
  <c r="AK241" i="2"/>
  <c r="AK102" i="2"/>
  <c r="AK72" i="2"/>
  <c r="AK205" i="2"/>
  <c r="AK165" i="2"/>
  <c r="AK685" i="2"/>
  <c r="AR685" i="2" s="1"/>
  <c r="AK596" i="2"/>
  <c r="AK681" i="2"/>
  <c r="AR681" i="2" s="1"/>
  <c r="AK354" i="2"/>
  <c r="AK23" i="2"/>
  <c r="AK35" i="2"/>
  <c r="AK295" i="2"/>
  <c r="AK70" i="2"/>
  <c r="AR70" i="2" s="1"/>
  <c r="AK526" i="2"/>
  <c r="AR526" i="2" s="1"/>
  <c r="AK340" i="2"/>
  <c r="AR340" i="2" s="1"/>
  <c r="AK496" i="2"/>
  <c r="AR496" i="2" s="1"/>
  <c r="AK434" i="2"/>
  <c r="AK15" i="2"/>
  <c r="AK642" i="2"/>
  <c r="AR642" i="2" s="1"/>
  <c r="AK560" i="2"/>
  <c r="AK157" i="2"/>
  <c r="AK207" i="2"/>
  <c r="C18" i="3" s="1"/>
  <c r="AK260" i="2"/>
  <c r="AK215" i="2"/>
  <c r="AK48" i="2"/>
  <c r="AK7" i="2"/>
  <c r="AK60" i="2"/>
  <c r="AK614" i="2"/>
  <c r="AR614" i="2" s="1"/>
  <c r="AK257" i="2"/>
  <c r="AR257" i="2" s="1"/>
  <c r="AK56" i="2"/>
  <c r="AK670" i="2"/>
  <c r="AR670" i="2" s="1"/>
  <c r="AK619" i="2"/>
  <c r="AR619" i="2" s="1"/>
  <c r="AK312" i="2"/>
  <c r="AK53" i="2"/>
  <c r="AR53" i="2" s="1"/>
  <c r="AK269" i="2"/>
  <c r="AR269" i="2" s="1"/>
  <c r="AK463" i="2"/>
  <c r="AR463" i="2" s="1"/>
  <c r="AK606" i="2"/>
  <c r="AK437" i="2"/>
  <c r="AR437" i="2" s="1"/>
  <c r="AK556" i="2"/>
  <c r="AR556" i="2" s="1"/>
  <c r="AK480" i="2"/>
  <c r="AR480" i="2" s="1"/>
  <c r="AK492" i="2"/>
  <c r="AK235" i="2"/>
  <c r="AR235" i="2" s="1"/>
  <c r="AK313" i="2"/>
  <c r="AR313" i="2" s="1"/>
  <c r="AK119" i="2"/>
  <c r="AK3" i="2"/>
  <c r="AK214" i="2"/>
  <c r="AR214" i="2" s="1"/>
  <c r="AK621" i="2"/>
  <c r="AR621" i="2" s="1"/>
  <c r="AK267" i="2"/>
  <c r="AR267" i="2" s="1"/>
  <c r="AK36" i="2"/>
  <c r="AK238" i="2"/>
  <c r="AR238" i="2" s="1"/>
  <c r="AK24" i="2"/>
  <c r="AK166" i="2"/>
  <c r="AR166" i="2" s="1"/>
  <c r="AK183" i="2"/>
  <c r="AK310" i="2"/>
  <c r="AK686" i="2"/>
  <c r="AR686" i="2" s="1"/>
  <c r="AK521" i="2"/>
  <c r="AR521" i="2" s="1"/>
  <c r="AK193" i="2"/>
  <c r="AK168" i="2"/>
  <c r="AK18" i="2"/>
  <c r="AK188" i="2"/>
  <c r="AK139" i="2"/>
  <c r="AK132" i="2"/>
  <c r="AK250" i="2"/>
  <c r="AK163" i="2"/>
  <c r="AK290" i="2"/>
  <c r="AR290" i="2" s="1"/>
  <c r="AK33" i="2"/>
  <c r="AK446" i="2"/>
  <c r="AR446" i="2" s="1"/>
  <c r="AK187" i="2"/>
  <c r="AR187" i="2" s="1"/>
  <c r="AK283" i="2"/>
  <c r="AK386" i="2"/>
  <c r="AK495" i="2"/>
  <c r="AR495" i="2" s="1"/>
  <c r="AK623" i="2"/>
  <c r="AR623" i="2" s="1"/>
  <c r="AK239" i="2"/>
  <c r="AR239" i="2" s="1"/>
  <c r="AK622" i="2"/>
  <c r="AK90" i="2"/>
  <c r="AR90" i="2" s="1"/>
  <c r="AK579" i="2"/>
  <c r="AK122" i="2"/>
  <c r="AK29" i="2"/>
  <c r="AK19" i="2"/>
  <c r="AK549" i="2"/>
  <c r="AR549" i="2" s="1"/>
  <c r="AK230" i="2"/>
  <c r="AK148" i="2"/>
  <c r="AK594" i="2"/>
  <c r="AR594" i="2" s="1"/>
  <c r="AK120" i="2"/>
  <c r="AK625" i="2"/>
  <c r="AK678" i="2"/>
  <c r="AR678" i="2" s="1"/>
  <c r="AK518" i="2"/>
  <c r="AR518" i="2" s="1"/>
  <c r="AK472" i="2"/>
  <c r="AR472" i="2" s="1"/>
  <c r="AK330" i="2"/>
  <c r="AK94" i="2"/>
  <c r="AK307" i="2"/>
  <c r="AR307" i="2" s="1"/>
  <c r="AK111" i="2"/>
  <c r="AK732" i="2"/>
  <c r="AR732" i="2" s="1"/>
  <c r="AK264" i="2"/>
  <c r="AK149" i="2"/>
  <c r="AR149" i="2" s="1"/>
  <c r="AK570" i="2"/>
  <c r="AR570" i="2" s="1"/>
  <c r="AK618" i="2"/>
  <c r="AK274" i="2"/>
  <c r="AK708" i="2"/>
  <c r="AR708" i="2" s="1"/>
  <c r="AK510" i="2"/>
  <c r="AR510" i="2" s="1"/>
  <c r="AK367" i="2"/>
  <c r="AK636" i="2"/>
  <c r="AK703" i="2"/>
  <c r="AR703" i="2" s="1"/>
  <c r="AK616" i="2"/>
  <c r="AR616" i="2" s="1"/>
  <c r="AK494" i="2"/>
  <c r="AR494" i="2" s="1"/>
  <c r="AK485" i="2"/>
  <c r="AK285" i="2"/>
  <c r="AR285" i="2" s="1"/>
  <c r="AK76" i="2"/>
  <c r="AR76" i="2" s="1"/>
  <c r="AK54" i="2"/>
  <c r="AK114" i="2"/>
  <c r="AK629" i="2"/>
  <c r="AK633" i="2"/>
  <c r="AR633" i="2" s="1"/>
  <c r="AK440" i="2"/>
  <c r="AK448" i="2"/>
  <c r="AK169" i="2"/>
  <c r="AK523" i="2"/>
  <c r="AR523" i="2" s="1"/>
  <c r="AK85" i="2"/>
  <c r="AK59" i="2"/>
  <c r="AK424" i="2"/>
  <c r="AR424" i="2" s="1"/>
  <c r="AK9" i="2"/>
  <c r="AK279" i="2"/>
  <c r="AK431" i="2"/>
  <c r="AR431" i="2" s="1"/>
  <c r="AK416" i="2"/>
  <c r="AK43" i="2"/>
  <c r="AK298" i="2"/>
  <c r="AK245" i="2"/>
  <c r="AK151" i="2"/>
  <c r="AK709" i="2"/>
  <c r="AR709" i="2" s="1"/>
  <c r="AK600" i="2"/>
  <c r="AR600" i="2" s="1"/>
  <c r="AK615" i="2"/>
  <c r="AR615" i="2" s="1"/>
  <c r="AK97" i="2"/>
  <c r="AK247" i="2"/>
  <c r="AK535" i="2"/>
  <c r="AR535" i="2" s="1"/>
  <c r="AK142" i="2"/>
  <c r="AK22" i="2"/>
  <c r="AK17" i="2"/>
  <c r="AK370" i="2"/>
  <c r="AR370" i="2" s="1"/>
  <c r="AK567" i="2"/>
  <c r="AR567" i="2" s="1"/>
  <c r="AK718" i="2"/>
  <c r="AR718" i="2" s="1"/>
  <c r="AK493" i="2"/>
  <c r="AR493" i="2" s="1"/>
  <c r="AK459" i="2"/>
  <c r="AR459" i="2" s="1"/>
  <c r="AK158" i="2"/>
  <c r="AK677" i="2"/>
  <c r="AR677" i="2" s="1"/>
  <c r="AK117" i="2"/>
  <c r="AK536" i="2"/>
  <c r="AR536" i="2" s="1"/>
  <c r="AK561" i="2"/>
  <c r="AK164" i="2"/>
  <c r="AK715" i="2"/>
  <c r="AR715" i="2" s="1"/>
  <c r="AK177" i="2"/>
  <c r="AR177" i="2" s="1"/>
  <c r="AK26" i="2"/>
  <c r="AK530" i="2"/>
  <c r="AR530" i="2" s="1"/>
  <c r="AK602" i="2"/>
  <c r="AK691" i="2"/>
  <c r="AR691" i="2" s="1"/>
  <c r="AK173" i="2"/>
  <c r="AR173" i="2" s="1"/>
  <c r="AK356" i="2"/>
  <c r="AR356" i="2" s="1"/>
  <c r="AK106" i="2"/>
  <c r="AK710" i="2"/>
  <c r="AR710" i="2" s="1"/>
  <c r="AK216" i="2"/>
  <c r="AR216" i="2" s="1"/>
  <c r="AK344" i="2"/>
  <c r="AK491" i="2"/>
  <c r="AK27" i="2"/>
  <c r="AK611" i="2"/>
  <c r="AR611" i="2" s="1"/>
  <c r="AK66" i="2"/>
  <c r="AK55" i="2"/>
  <c r="AK552" i="2"/>
  <c r="AK325" i="2"/>
  <c r="AR325" i="2" s="1"/>
  <c r="AK334" i="2"/>
  <c r="AK292" i="2"/>
  <c r="AR292" i="2" s="1"/>
  <c r="AK420" i="2"/>
  <c r="AK508" i="2"/>
  <c r="AR508" i="2" s="1"/>
  <c r="AK363" i="2"/>
  <c r="AR363" i="2" s="1"/>
  <c r="AK540" i="2"/>
  <c r="AR540" i="2" s="1"/>
  <c r="AK421" i="2"/>
  <c r="AK585" i="2"/>
  <c r="AR585" i="2" s="1"/>
  <c r="AK456" i="2"/>
  <c r="AR456" i="2" s="1"/>
  <c r="AK403" i="2"/>
  <c r="AR403" i="2" s="1"/>
  <c r="AK447" i="2"/>
  <c r="AR447" i="2" s="1"/>
  <c r="AK123" i="2"/>
  <c r="AK397" i="2"/>
  <c r="AR397" i="2" s="1"/>
  <c r="AK626" i="2"/>
  <c r="AK542" i="2"/>
  <c r="AK384" i="2"/>
  <c r="AK185" i="2"/>
  <c r="AK470" i="2"/>
  <c r="AK246" i="2"/>
  <c r="AK115" i="2"/>
  <c r="AK568" i="2"/>
  <c r="AR568" i="2" s="1"/>
  <c r="AK319" i="2"/>
  <c r="AK82" i="2"/>
  <c r="AK336" i="2"/>
  <c r="AR336" i="2" s="1"/>
  <c r="AK377" i="2"/>
  <c r="AR377" i="2" s="1"/>
  <c r="AK174" i="2"/>
  <c r="AR174" i="2" s="1"/>
  <c r="AK511" i="2"/>
  <c r="AR511" i="2" s="1"/>
  <c r="AK591" i="2"/>
  <c r="AK514" i="2"/>
  <c r="AR514" i="2" s="1"/>
  <c r="AK179" i="2"/>
  <c r="AK725" i="2"/>
  <c r="AR725" i="2" s="1"/>
  <c r="AK497" i="2"/>
  <c r="AR497" i="2" s="1"/>
  <c r="AK592" i="2"/>
  <c r="AR592" i="2" s="1"/>
  <c r="AK586" i="2"/>
  <c r="AR586" i="2" s="1"/>
  <c r="AK722" i="2"/>
  <c r="AR722" i="2" s="1"/>
  <c r="AK366" i="2"/>
  <c r="AR366" i="2" s="1"/>
  <c r="AK637" i="2"/>
  <c r="AR637" i="2" s="1"/>
  <c r="AK711" i="2"/>
  <c r="AR711" i="2" s="1"/>
  <c r="AK724" i="2"/>
  <c r="AR724" i="2" s="1"/>
  <c r="AK110" i="2"/>
  <c r="AK630" i="2"/>
  <c r="AK146" i="2"/>
  <c r="AR146" i="2" s="1"/>
  <c r="AK100" i="2"/>
  <c r="AK612" i="2"/>
  <c r="AR612" i="2" s="1"/>
  <c r="AK651" i="2"/>
  <c r="AR651" i="2" s="1"/>
  <c r="AK461" i="2"/>
  <c r="AK438" i="2"/>
  <c r="AR438" i="2" s="1"/>
  <c r="AK95" i="2"/>
  <c r="AK359" i="2"/>
  <c r="AR359" i="2" s="1"/>
  <c r="AK648" i="2"/>
  <c r="AR648" i="2" s="1"/>
  <c r="AK101" i="2"/>
  <c r="AK333" i="2"/>
  <c r="AK44" i="2"/>
  <c r="AK291" i="2"/>
  <c r="AR291" i="2" s="1"/>
  <c r="AK601" i="2"/>
  <c r="AK296" i="2"/>
  <c r="AK694" i="2"/>
  <c r="AR694" i="2" s="1"/>
  <c r="AK464" i="2"/>
  <c r="AR464" i="2" s="1"/>
  <c r="AK30" i="2"/>
  <c r="AK398" i="2"/>
  <c r="AK450" i="2"/>
  <c r="AR450" i="2" s="1"/>
  <c r="AK565" i="2"/>
  <c r="AR565" i="2" s="1"/>
  <c r="AK210" i="2"/>
  <c r="AR210" i="2" s="1"/>
  <c r="AK683" i="2"/>
  <c r="AR683" i="2" s="1"/>
  <c r="AK379" i="2"/>
  <c r="AR379" i="2" s="1"/>
  <c r="AK680" i="2"/>
  <c r="AR680" i="2" s="1"/>
  <c r="AK113" i="2"/>
  <c r="AK475" i="2"/>
  <c r="AR475" i="2" s="1"/>
  <c r="AK287" i="2"/>
  <c r="AR287" i="2" s="1"/>
  <c r="AK186" i="2"/>
  <c r="AR186" i="2" s="1"/>
  <c r="AK517" i="2"/>
  <c r="AR517" i="2" s="1"/>
  <c r="AK152" i="2"/>
  <c r="AK201" i="2"/>
  <c r="AR201" i="2" s="1"/>
  <c r="AK355" i="2"/>
  <c r="AK609" i="2"/>
  <c r="AR609" i="2" s="1"/>
  <c r="AK490" i="2"/>
  <c r="AK572" i="2"/>
  <c r="AK108" i="2"/>
  <c r="AK719" i="2"/>
  <c r="AR719" i="2" s="1"/>
  <c r="AK229" i="2"/>
  <c r="AK682" i="2"/>
  <c r="AR682" i="2" s="1"/>
  <c r="AK129" i="2"/>
  <c r="AR129" i="2" s="1"/>
  <c r="AK372" i="2"/>
  <c r="AK640" i="2"/>
  <c r="AK504" i="2"/>
  <c r="AR504" i="2" s="1"/>
  <c r="AK96" i="2"/>
  <c r="AK105" i="2"/>
  <c r="AK371" i="2"/>
  <c r="AK84" i="2"/>
  <c r="AR84" i="2" s="1"/>
  <c r="AK646" i="2"/>
  <c r="AR646" i="2" s="1"/>
  <c r="AK687" i="2"/>
  <c r="AR687" i="2" s="1"/>
  <c r="AK405" i="2"/>
  <c r="AR405" i="2" s="1"/>
  <c r="AK311" i="2"/>
  <c r="AR311" i="2" s="1"/>
  <c r="AK378" i="2"/>
  <c r="AR378" i="2" s="1"/>
  <c r="AK537" i="2"/>
  <c r="AR537" i="2" s="1"/>
  <c r="AK253" i="2"/>
  <c r="AR253" i="2" s="1"/>
  <c r="AK548" i="2"/>
  <c r="AK577" i="2"/>
  <c r="AR577" i="2" s="1"/>
  <c r="AK61" i="2"/>
  <c r="AK83" i="2"/>
  <c r="AR83" i="2" s="1"/>
  <c r="AK337" i="2"/>
  <c r="AK404" i="2"/>
  <c r="AK731" i="2"/>
  <c r="AR731" i="2" s="1"/>
  <c r="AK473" i="2"/>
  <c r="AK641" i="2"/>
  <c r="AK143" i="2"/>
  <c r="AK728" i="2"/>
  <c r="AR728" i="2" s="1"/>
  <c r="AK675" i="2"/>
  <c r="AR675" i="2" s="1"/>
  <c r="AK663" i="2"/>
  <c r="AR663" i="2" s="1"/>
  <c r="AK57" i="2"/>
  <c r="AK294" i="2"/>
  <c r="AR294" i="2" s="1"/>
  <c r="AK219" i="2"/>
  <c r="AR219" i="2" s="1"/>
  <c r="AK352" i="2"/>
  <c r="AR352" i="2" s="1"/>
  <c r="AK704" i="2"/>
  <c r="AR704" i="2" s="1"/>
  <c r="AK155" i="2"/>
  <c r="AR155" i="2" s="1"/>
  <c r="AK31" i="2"/>
  <c r="AK301" i="2"/>
  <c r="AK289" i="2"/>
  <c r="AK610" i="2"/>
  <c r="AR610" i="2" s="1"/>
  <c r="AK531" i="2"/>
  <c r="AR531" i="2" s="1"/>
  <c r="AK308" i="2"/>
  <c r="AK659" i="2"/>
  <c r="AR659" i="2" s="1"/>
  <c r="AK199" i="2"/>
  <c r="AK486" i="2"/>
  <c r="AR486" i="2" s="1"/>
  <c r="AK341" i="2"/>
  <c r="AK321" i="2"/>
  <c r="AK669" i="2"/>
  <c r="AR669" i="2" s="1"/>
  <c r="AK564" i="2"/>
  <c r="AR564" i="2" s="1"/>
  <c r="AK723" i="2"/>
  <c r="AR723" i="2" s="1"/>
  <c r="AK221" i="2"/>
  <c r="AK441" i="2"/>
  <c r="AK506" i="2"/>
  <c r="AR506" i="2" s="1"/>
  <c r="AK668" i="2"/>
  <c r="AR668" i="2" s="1"/>
  <c r="AK451" i="2"/>
  <c r="AK516" i="2"/>
  <c r="AK632" i="2"/>
  <c r="AR632" i="2" s="1"/>
  <c r="AK733" i="2"/>
  <c r="AR733" i="2" s="1"/>
  <c r="AK180" i="2"/>
  <c r="AK258" i="2"/>
  <c r="AR258" i="2" s="1"/>
  <c r="AK628" i="2"/>
  <c r="AR628" i="2" s="1"/>
  <c r="AK604" i="2"/>
  <c r="AK702" i="2"/>
  <c r="AR702" i="2" s="1"/>
  <c r="AK233" i="2"/>
  <c r="AK118" i="2"/>
  <c r="AK275" i="2"/>
  <c r="AR275" i="2" s="1"/>
  <c r="AK347" i="2"/>
  <c r="AK388" i="2"/>
  <c r="AK575" i="2"/>
  <c r="AR575" i="2" s="1"/>
  <c r="AK373" i="2"/>
  <c r="AR373" i="2" s="1"/>
  <c r="AK501" i="2"/>
  <c r="AR501" i="2" s="1"/>
  <c r="AK175" i="2"/>
  <c r="AK662" i="2"/>
  <c r="AR662" i="2" s="1"/>
  <c r="AK487" i="2"/>
  <c r="AK272" i="2"/>
  <c r="AR272" i="2" s="1"/>
  <c r="AK265" i="2"/>
  <c r="AK465" i="2"/>
  <c r="AR465" i="2" s="1"/>
  <c r="AK87" i="2"/>
  <c r="AK144" i="2"/>
  <c r="AK288" i="2"/>
  <c r="AR288" i="2" s="1"/>
  <c r="AK133" i="2"/>
  <c r="AK557" i="2"/>
  <c r="AK335" i="2"/>
  <c r="AR335" i="2" s="1"/>
  <c r="AK533" i="2"/>
  <c r="AR533" i="2" s="1"/>
  <c r="AK342" i="2"/>
  <c r="AR342" i="2" s="1"/>
  <c r="AK706" i="2"/>
  <c r="AR706" i="2" s="1"/>
  <c r="AK558" i="2"/>
  <c r="AR558" i="2" s="1"/>
  <c r="AK571" i="2"/>
  <c r="AR571" i="2" s="1"/>
  <c r="AK538" i="2"/>
  <c r="AR538" i="2" s="1"/>
  <c r="AK412" i="2"/>
  <c r="AR412" i="2" s="1"/>
  <c r="AK522" i="2"/>
  <c r="AK458" i="2"/>
  <c r="AR458" i="2" s="1"/>
  <c r="AK208" i="2"/>
  <c r="AK249" i="2"/>
  <c r="AR249" i="2" s="1"/>
  <c r="AK276" i="2"/>
  <c r="AK721" i="2"/>
  <c r="AR721" i="2" s="1"/>
  <c r="AK638" i="2"/>
  <c r="AR638" i="2" s="1"/>
  <c r="AK374" i="2"/>
  <c r="AK343" i="2"/>
  <c r="AK692" i="2"/>
  <c r="AR692" i="2" s="1"/>
  <c r="AK676" i="2"/>
  <c r="AR676" i="2" s="1"/>
  <c r="AK527" i="2"/>
  <c r="AK410" i="2"/>
  <c r="AK674" i="2"/>
  <c r="AR674" i="2" s="1"/>
  <c r="AK391" i="2"/>
  <c r="AR391" i="2" s="1"/>
  <c r="AK727" i="2"/>
  <c r="AR727" i="2" s="1"/>
  <c r="AK574" i="2"/>
  <c r="AK645" i="2"/>
  <c r="AR645" i="2" s="1"/>
  <c r="AK544" i="2"/>
  <c r="AR544" i="2" s="1"/>
  <c r="AK605" i="2"/>
  <c r="AR605" i="2" s="1"/>
  <c r="AK673" i="2"/>
  <c r="AR673" i="2" s="1"/>
  <c r="AK693" i="2"/>
  <c r="AR693" i="2" s="1"/>
  <c r="AK436" i="2"/>
  <c r="AR436" i="2" s="1"/>
  <c r="AK643" i="2"/>
  <c r="AR643" i="2" s="1"/>
  <c r="AK660" i="2"/>
  <c r="AR660" i="2" s="1"/>
  <c r="AK502" i="2"/>
  <c r="AK688" i="2"/>
  <c r="AR688" i="2" s="1"/>
  <c r="AK661" i="2"/>
  <c r="AR661" i="2" s="1"/>
  <c r="AK478" i="2"/>
  <c r="AR478" i="2" s="1"/>
  <c r="AK667" i="2"/>
  <c r="AR667" i="2" s="1"/>
  <c r="AK690" i="2"/>
  <c r="AR690" i="2" s="1"/>
  <c r="AK695" i="2"/>
  <c r="AR695" i="2" s="1"/>
  <c r="AK576" i="2"/>
  <c r="AR576" i="2" s="1"/>
  <c r="AK671" i="2"/>
  <c r="AR671" i="2" s="1"/>
  <c r="AK726" i="2"/>
  <c r="AR726" i="2" s="1"/>
  <c r="AK712" i="2"/>
  <c r="AR712" i="2" s="1"/>
  <c r="AK700" i="2"/>
  <c r="AR700" i="2" s="1"/>
  <c r="AK713" i="2"/>
  <c r="AR713" i="2" s="1"/>
  <c r="AK649" i="2"/>
  <c r="AR649" i="2" s="1"/>
  <c r="AK730" i="2"/>
  <c r="AR730" i="2" s="1"/>
  <c r="AK729" i="2"/>
  <c r="AR729" i="2" s="1"/>
  <c r="AK720" i="2"/>
  <c r="AR720" i="2" s="1"/>
  <c r="AK679" i="2"/>
  <c r="AR679" i="2" s="1"/>
  <c r="AH655" i="2"/>
  <c r="AH597" i="2"/>
  <c r="AH613" i="2"/>
  <c r="AH74" i="2"/>
  <c r="AH387" i="2"/>
  <c r="AH429" i="2"/>
  <c r="AH427" i="2"/>
  <c r="AH539" i="2"/>
  <c r="AH390" i="2"/>
  <c r="AH566" i="2"/>
  <c r="AH326" i="2"/>
  <c r="AH462" i="2"/>
  <c r="AH176" i="2"/>
  <c r="AH699" i="2"/>
  <c r="AH160" i="2"/>
  <c r="AH529" i="2"/>
  <c r="AH656" i="2"/>
  <c r="AH50" i="2"/>
  <c r="AH409" i="2"/>
  <c r="AH519" i="2"/>
  <c r="AH471" i="2"/>
  <c r="AH468" i="2"/>
  <c r="AH383" i="2"/>
  <c r="AH75" i="2"/>
  <c r="AH64" i="2"/>
  <c r="AH603" i="2"/>
  <c r="AH252" i="2"/>
  <c r="AH243" i="2"/>
  <c r="AH332" i="2"/>
  <c r="AH584" i="2"/>
  <c r="AH635" i="2"/>
  <c r="AH49" i="2"/>
  <c r="AH553" i="2"/>
  <c r="AH5" i="2"/>
  <c r="AH399" i="2"/>
  <c r="AH684" i="2"/>
  <c r="AH227" i="2"/>
  <c r="AH453" i="2"/>
  <c r="AH103" i="2"/>
  <c r="AH328" i="2"/>
  <c r="AH639" i="2"/>
  <c r="AH345" i="2"/>
  <c r="AH297" i="2"/>
  <c r="AH541" i="2"/>
  <c r="AH99" i="2"/>
  <c r="AH206" i="2"/>
  <c r="AH204" i="2"/>
  <c r="AH580" i="2"/>
  <c r="AH236" i="2"/>
  <c r="AH466" i="2"/>
  <c r="AH79" i="2"/>
  <c r="AH349" i="2"/>
  <c r="AH147" i="2"/>
  <c r="AH428" i="2"/>
  <c r="AH360" i="2"/>
  <c r="AH242" i="2"/>
  <c r="AH396" i="2"/>
  <c r="AH483" i="2"/>
  <c r="AH130" i="2"/>
  <c r="AH555" i="2"/>
  <c r="AH244" i="2"/>
  <c r="AH278" i="2"/>
  <c r="AH282" i="2"/>
  <c r="AH351" i="2"/>
  <c r="AH125" i="2"/>
  <c r="AH93" i="2"/>
  <c r="AH507" i="2"/>
  <c r="AH433" i="2"/>
  <c r="AH69" i="2"/>
  <c r="AH417" i="2"/>
  <c r="AH39" i="2"/>
  <c r="AH121" i="2"/>
  <c r="AH449" i="2"/>
  <c r="AH407" i="2"/>
  <c r="AH286" i="2"/>
  <c r="AH588" i="2"/>
  <c r="AH369" i="2"/>
  <c r="AH357" i="2"/>
  <c r="AH454" i="2"/>
  <c r="AH309" i="2"/>
  <c r="AH107" i="2"/>
  <c r="AH218" i="2"/>
  <c r="AH248" i="2"/>
  <c r="AH134" i="2"/>
  <c r="AH498" i="2"/>
  <c r="AH547" i="2"/>
  <c r="AH425" i="2"/>
  <c r="AH198" i="2"/>
  <c r="AH234" i="2"/>
  <c r="AH445" i="2"/>
  <c r="AH224" i="2"/>
  <c r="AH91" i="2"/>
  <c r="AH696" i="2"/>
  <c r="AH62" i="2"/>
  <c r="AH499" i="2"/>
  <c r="AH240" i="2"/>
  <c r="AH361" i="2"/>
  <c r="AH305" i="2"/>
  <c r="AH607" i="2"/>
  <c r="AH317" i="2"/>
  <c r="AH14" i="2"/>
  <c r="AH400" i="2"/>
  <c r="AH67" i="2"/>
  <c r="AH153" i="2"/>
  <c r="AH126" i="2"/>
  <c r="AH16" i="2"/>
  <c r="AH375" i="2"/>
  <c r="AH161" i="2"/>
  <c r="AH411" i="2"/>
  <c r="AH293" i="2"/>
  <c r="AH212" i="2"/>
  <c r="AH231" i="2"/>
  <c r="AH71" i="2"/>
  <c r="AH116" i="2"/>
  <c r="AH38" i="2"/>
  <c r="AH281" i="2"/>
  <c r="AH550" i="2"/>
  <c r="AH327" i="2"/>
  <c r="AH701" i="2"/>
  <c r="AH452" i="2"/>
  <c r="AH191" i="2"/>
  <c r="AH28" i="2"/>
  <c r="AH209" i="2"/>
  <c r="AH98" i="2"/>
  <c r="AH562" i="2"/>
  <c r="AH86" i="2"/>
  <c r="AH647" i="2"/>
  <c r="AH41" i="2"/>
  <c r="AH418" i="2"/>
  <c r="AH12" i="2"/>
  <c r="AH195" i="2"/>
  <c r="AH140" i="2"/>
  <c r="AH256" i="2"/>
  <c r="AH262" i="2"/>
  <c r="AH652" i="2"/>
  <c r="AH697" i="2"/>
  <c r="AH422" i="2"/>
  <c r="AH406" i="2"/>
  <c r="AH194" i="2"/>
  <c r="AH338" i="2"/>
  <c r="AH689" i="2"/>
  <c r="AH11" i="2"/>
  <c r="AH419" i="2"/>
  <c r="AH263" i="2"/>
  <c r="AH348" i="2"/>
  <c r="AH650" i="2"/>
  <c r="AH563" i="2"/>
  <c r="AH380" i="2"/>
  <c r="AH716" i="2"/>
  <c r="AH358" i="2"/>
  <c r="AH284" i="2"/>
  <c r="AH217" i="2"/>
  <c r="AH150" i="2"/>
  <c r="AH477" i="2"/>
  <c r="AH20" i="2"/>
  <c r="AH223" i="2"/>
  <c r="AH172" i="2"/>
  <c r="AH213" i="2"/>
  <c r="AH385" i="2"/>
  <c r="AH200" i="2"/>
  <c r="AH455" i="2"/>
  <c r="AH25" i="2"/>
  <c r="AH156" i="2"/>
  <c r="AH608" i="2"/>
  <c r="AH520" i="2"/>
  <c r="AH513" i="2"/>
  <c r="AH573" i="2"/>
  <c r="AH365" i="2"/>
  <c r="AH524" i="2"/>
  <c r="AH581" i="2"/>
  <c r="AH654" i="2"/>
  <c r="AH578" i="2"/>
  <c r="AH534" i="2"/>
  <c r="AH368" i="2"/>
  <c r="AH599" i="2"/>
  <c r="AH658" i="2"/>
  <c r="AH261" i="2"/>
  <c r="AH469" i="2"/>
  <c r="AH598" i="2"/>
  <c r="AH182" i="2"/>
  <c r="AH665" i="2"/>
  <c r="AH42" i="2"/>
  <c r="AH479" i="2"/>
  <c r="AH4" i="2"/>
  <c r="AH322" i="2"/>
  <c r="AH211" i="2"/>
  <c r="AH189" i="2"/>
  <c r="AH617" i="2"/>
  <c r="AH318" i="2"/>
  <c r="AH315" i="2"/>
  <c r="AH624" i="2"/>
  <c r="AH505" i="2"/>
  <c r="AH127" i="2"/>
  <c r="AH237" i="2"/>
  <c r="AH184" i="2"/>
  <c r="AH131" i="2"/>
  <c r="AH532" i="2"/>
  <c r="AH551" i="2"/>
  <c r="AH78" i="2"/>
  <c r="AH644" i="2"/>
  <c r="AH190" i="2"/>
  <c r="AH653" i="2"/>
  <c r="AH657" i="2"/>
  <c r="AH634" i="2"/>
  <c r="AH320" i="2"/>
  <c r="AH45" i="2"/>
  <c r="AH316" i="2"/>
  <c r="AH500" i="2"/>
  <c r="AH37" i="2"/>
  <c r="AH92" i="2"/>
  <c r="AH442" i="2"/>
  <c r="AH432" i="2"/>
  <c r="AH47" i="2"/>
  <c r="AH481" i="2"/>
  <c r="AH620" i="2"/>
  <c r="AH58" i="2"/>
  <c r="AH381" i="2"/>
  <c r="AH482" i="2"/>
  <c r="AH554" i="2"/>
  <c r="AH220" i="2"/>
  <c r="AH181" i="2"/>
  <c r="AH415" i="2"/>
  <c r="AH512" i="2"/>
  <c r="AH65" i="2"/>
  <c r="AH145" i="2"/>
  <c r="AH13" i="2"/>
  <c r="AH171" i="2"/>
  <c r="AH268" i="2"/>
  <c r="AH587" i="2"/>
  <c r="AH376" i="2"/>
  <c r="AH46" i="2"/>
  <c r="AH569" i="2"/>
  <c r="AH273" i="2"/>
  <c r="AH439" i="2"/>
  <c r="AH225" i="2"/>
  <c r="AH707" i="2"/>
  <c r="AH488" i="2"/>
  <c r="AH484" i="2"/>
  <c r="AH509" i="2"/>
  <c r="AH323" i="2"/>
  <c r="AH408" i="2"/>
  <c r="AH489" i="2"/>
  <c r="AH353" i="2"/>
  <c r="AH394" i="2"/>
  <c r="AH73" i="2"/>
  <c r="AH34" i="2"/>
  <c r="AH393" i="2"/>
  <c r="AH10" i="2"/>
  <c r="AH705" i="2"/>
  <c r="AH89" i="2"/>
  <c r="AH254" i="2"/>
  <c r="AH63" i="2"/>
  <c r="AH339" i="2"/>
  <c r="AH362" i="2"/>
  <c r="AH672" i="2"/>
  <c r="AH141" i="2"/>
  <c r="AH423" i="2"/>
  <c r="AH350" i="2"/>
  <c r="AH426" i="2"/>
  <c r="AH77" i="2"/>
  <c r="AH714" i="2"/>
  <c r="AH402" i="2"/>
  <c r="AH270" i="2"/>
  <c r="AH226" i="2"/>
  <c r="AH590" i="2"/>
  <c r="AH559" i="2"/>
  <c r="AH389" i="2"/>
  <c r="AH302" i="2"/>
  <c r="AH21" i="2"/>
  <c r="AH392" i="2"/>
  <c r="AH299" i="2"/>
  <c r="AH627" i="2"/>
  <c r="AH503" i="2"/>
  <c r="AH329" i="2"/>
  <c r="AH474" i="2"/>
  <c r="AH631" i="2"/>
  <c r="AH430" i="2"/>
  <c r="AH413" i="2"/>
  <c r="AH698" i="2"/>
  <c r="AH395" i="2"/>
  <c r="AH192" i="2"/>
  <c r="AH457" i="2"/>
  <c r="AH2" i="2"/>
  <c r="AH306" i="2"/>
  <c r="AH460" i="2"/>
  <c r="AH203" i="2"/>
  <c r="AH435" i="2"/>
  <c r="AH401" i="2"/>
  <c r="AH593" i="2"/>
  <c r="AH81" i="2"/>
  <c r="AH266" i="2"/>
  <c r="AH128" i="2"/>
  <c r="AH109" i="2"/>
  <c r="AH52" i="2"/>
  <c r="AH88" i="2"/>
  <c r="AH232" i="2"/>
  <c r="AH300" i="2"/>
  <c r="AH543" i="2"/>
  <c r="AH104" i="2"/>
  <c r="AH664" i="2"/>
  <c r="AH159" i="2"/>
  <c r="AH595" i="2"/>
  <c r="AH364" i="2"/>
  <c r="AH51" i="2"/>
  <c r="AH124" i="2"/>
  <c r="AH528" i="2"/>
  <c r="AH476" i="2"/>
  <c r="AH222" i="2"/>
  <c r="AH271" i="2"/>
  <c r="AH178" i="2"/>
  <c r="AH255" i="2"/>
  <c r="AH414" i="2"/>
  <c r="AH583" i="2"/>
  <c r="AH545" i="2"/>
  <c r="AH80" i="2"/>
  <c r="AH324" i="2"/>
  <c r="AH467" i="2"/>
  <c r="AH303" i="2"/>
  <c r="AH304" i="2"/>
  <c r="AH196" i="2"/>
  <c r="AH331" i="2"/>
  <c r="AH6" i="2"/>
  <c r="AH525" i="2"/>
  <c r="AH314" i="2"/>
  <c r="AH443" i="2"/>
  <c r="AH666" i="2"/>
  <c r="AH197" i="2"/>
  <c r="AH136" i="2"/>
  <c r="AH202" i="2"/>
  <c r="AH8" i="2"/>
  <c r="AH32" i="2"/>
  <c r="AH589" i="2"/>
  <c r="AH515" i="2"/>
  <c r="AH382" i="2"/>
  <c r="AH251" i="2"/>
  <c r="AH162" i="2"/>
  <c r="AH259" i="2"/>
  <c r="AH346" i="2"/>
  <c r="AH228" i="2"/>
  <c r="AH546" i="2"/>
  <c r="AH154" i="2"/>
  <c r="AH167" i="2"/>
  <c r="AH582" i="2"/>
  <c r="AH68" i="2"/>
  <c r="AH112" i="2"/>
  <c r="AH277" i="2"/>
  <c r="AH717" i="2"/>
  <c r="AH135" i="2"/>
  <c r="AH280" i="2"/>
  <c r="AH137" i="2"/>
  <c r="AH170" i="2"/>
  <c r="AH444" i="2"/>
  <c r="AH138" i="2"/>
  <c r="AH40" i="2"/>
  <c r="AH241" i="2"/>
  <c r="AH102" i="2"/>
  <c r="AH72" i="2"/>
  <c r="AH205" i="2"/>
  <c r="AH165" i="2"/>
  <c r="AH685" i="2"/>
  <c r="AH596" i="2"/>
  <c r="AH681" i="2"/>
  <c r="AH354" i="2"/>
  <c r="AH23" i="2"/>
  <c r="AH35" i="2"/>
  <c r="AH295" i="2"/>
  <c r="AH70" i="2"/>
  <c r="AH526" i="2"/>
  <c r="AH340" i="2"/>
  <c r="AH496" i="2"/>
  <c r="AH434" i="2"/>
  <c r="AH15" i="2"/>
  <c r="AH642" i="2"/>
  <c r="AH560" i="2"/>
  <c r="AH157" i="2"/>
  <c r="AH207" i="2"/>
  <c r="AH260" i="2"/>
  <c r="AH215" i="2"/>
  <c r="AH48" i="2"/>
  <c r="AH7" i="2"/>
  <c r="AH60" i="2"/>
  <c r="AH614" i="2"/>
  <c r="AH257" i="2"/>
  <c r="AH56" i="2"/>
  <c r="AH670" i="2"/>
  <c r="AH619" i="2"/>
  <c r="AH312" i="2"/>
  <c r="AH53" i="2"/>
  <c r="AH269" i="2"/>
  <c r="AH463" i="2"/>
  <c r="AH606" i="2"/>
  <c r="AH437" i="2"/>
  <c r="AH556" i="2"/>
  <c r="AH480" i="2"/>
  <c r="AH492" i="2"/>
  <c r="AH235" i="2"/>
  <c r="AH313" i="2"/>
  <c r="AH119" i="2"/>
  <c r="AH3" i="2"/>
  <c r="AH214" i="2"/>
  <c r="AH621" i="2"/>
  <c r="AH267" i="2"/>
  <c r="AH36" i="2"/>
  <c r="AH238" i="2"/>
  <c r="AH24" i="2"/>
  <c r="AH166" i="2"/>
  <c r="AH183" i="2"/>
  <c r="AH310" i="2"/>
  <c r="AH686" i="2"/>
  <c r="AH521" i="2"/>
  <c r="AH193" i="2"/>
  <c r="AH168" i="2"/>
  <c r="AH18" i="2"/>
  <c r="AH188" i="2"/>
  <c r="AH139" i="2"/>
  <c r="AH132" i="2"/>
  <c r="AH250" i="2"/>
  <c r="AH163" i="2"/>
  <c r="AH290" i="2"/>
  <c r="AH33" i="2"/>
  <c r="AH446" i="2"/>
  <c r="AH187" i="2"/>
  <c r="AH283" i="2"/>
  <c r="AH386" i="2"/>
  <c r="AH495" i="2"/>
  <c r="AH623" i="2"/>
  <c r="AH239" i="2"/>
  <c r="AH622" i="2"/>
  <c r="AH90" i="2"/>
  <c r="AH579" i="2"/>
  <c r="AH122" i="2"/>
  <c r="AH29" i="2"/>
  <c r="AH19" i="2"/>
  <c r="AH549" i="2"/>
  <c r="AH230" i="2"/>
  <c r="AH148" i="2"/>
  <c r="AH594" i="2"/>
  <c r="AH120" i="2"/>
  <c r="AH625" i="2"/>
  <c r="AH678" i="2"/>
  <c r="AH518" i="2"/>
  <c r="AH472" i="2"/>
  <c r="AH330" i="2"/>
  <c r="AH94" i="2"/>
  <c r="AH307" i="2"/>
  <c r="AH111" i="2"/>
  <c r="AH732" i="2"/>
  <c r="AH264" i="2"/>
  <c r="AH149" i="2"/>
  <c r="AH570" i="2"/>
  <c r="AH618" i="2"/>
  <c r="AH274" i="2"/>
  <c r="AH708" i="2"/>
  <c r="AH510" i="2"/>
  <c r="AH367" i="2"/>
  <c r="AH636" i="2"/>
  <c r="AH703" i="2"/>
  <c r="AH616" i="2"/>
  <c r="AH494" i="2"/>
  <c r="AH485" i="2"/>
  <c r="AH285" i="2"/>
  <c r="AH76" i="2"/>
  <c r="AH54" i="2"/>
  <c r="AH114" i="2"/>
  <c r="AH629" i="2"/>
  <c r="AH633" i="2"/>
  <c r="AH440" i="2"/>
  <c r="AH448" i="2"/>
  <c r="AH169" i="2"/>
  <c r="AH523" i="2"/>
  <c r="AH85" i="2"/>
  <c r="AH59" i="2"/>
  <c r="AH424" i="2"/>
  <c r="AH9" i="2"/>
  <c r="AH279" i="2"/>
  <c r="AH431" i="2"/>
  <c r="AH416" i="2"/>
  <c r="AH43" i="2"/>
  <c r="AH298" i="2"/>
  <c r="AH245" i="2"/>
  <c r="AH151" i="2"/>
  <c r="AH709" i="2"/>
  <c r="AH600" i="2"/>
  <c r="AH615" i="2"/>
  <c r="AH97" i="2"/>
  <c r="AH247" i="2"/>
  <c r="AH535" i="2"/>
  <c r="AH142" i="2"/>
  <c r="AH22" i="2"/>
  <c r="AH17" i="2"/>
  <c r="AH370" i="2"/>
  <c r="AH567" i="2"/>
  <c r="AH718" i="2"/>
  <c r="AH493" i="2"/>
  <c r="AH459" i="2"/>
  <c r="AH158" i="2"/>
  <c r="AH677" i="2"/>
  <c r="AH117" i="2"/>
  <c r="AH536" i="2"/>
  <c r="AH561" i="2"/>
  <c r="AH164" i="2"/>
  <c r="AH715" i="2"/>
  <c r="AH177" i="2"/>
  <c r="AH26" i="2"/>
  <c r="AH530" i="2"/>
  <c r="AH602" i="2"/>
  <c r="AH691" i="2"/>
  <c r="AH173" i="2"/>
  <c r="AH356" i="2"/>
  <c r="AH106" i="2"/>
  <c r="AH710" i="2"/>
  <c r="AH216" i="2"/>
  <c r="AH344" i="2"/>
  <c r="AH491" i="2"/>
  <c r="AH27" i="2"/>
  <c r="AH611" i="2"/>
  <c r="AH66" i="2"/>
  <c r="AH55" i="2"/>
  <c r="AH552" i="2"/>
  <c r="AH325" i="2"/>
  <c r="AH334" i="2"/>
  <c r="AH292" i="2"/>
  <c r="AH420" i="2"/>
  <c r="AH508" i="2"/>
  <c r="AH363" i="2"/>
  <c r="AH540" i="2"/>
  <c r="AH421" i="2"/>
  <c r="AH585" i="2"/>
  <c r="AH456" i="2"/>
  <c r="AH403" i="2"/>
  <c r="AH447" i="2"/>
  <c r="AH123" i="2"/>
  <c r="AH397" i="2"/>
  <c r="AH626" i="2"/>
  <c r="AH542" i="2"/>
  <c r="AH384" i="2"/>
  <c r="AH185" i="2"/>
  <c r="AH470" i="2"/>
  <c r="AH246" i="2"/>
  <c r="AH115" i="2"/>
  <c r="AH568" i="2"/>
  <c r="AH319" i="2"/>
  <c r="AH82" i="2"/>
  <c r="AH336" i="2"/>
  <c r="AH377" i="2"/>
  <c r="AH174" i="2"/>
  <c r="AH511" i="2"/>
  <c r="AH591" i="2"/>
  <c r="AH514" i="2"/>
  <c r="AH179" i="2"/>
  <c r="AH725" i="2"/>
  <c r="AH497" i="2"/>
  <c r="AH592" i="2"/>
  <c r="AH586" i="2"/>
  <c r="AH722" i="2"/>
  <c r="AH366" i="2"/>
  <c r="AH637" i="2"/>
  <c r="AH711" i="2"/>
  <c r="AH724" i="2"/>
  <c r="AH110" i="2"/>
  <c r="AH630" i="2"/>
  <c r="AH146" i="2"/>
  <c r="AH100" i="2"/>
  <c r="AH612" i="2"/>
  <c r="AH651" i="2"/>
  <c r="AH461" i="2"/>
  <c r="AH438" i="2"/>
  <c r="AH95" i="2"/>
  <c r="AH359" i="2"/>
  <c r="AH648" i="2"/>
  <c r="AH101" i="2"/>
  <c r="AH333" i="2"/>
  <c r="AH44" i="2"/>
  <c r="AH291" i="2"/>
  <c r="AH601" i="2"/>
  <c r="AH296" i="2"/>
  <c r="AH694" i="2"/>
  <c r="AH464" i="2"/>
  <c r="AH30" i="2"/>
  <c r="AH398" i="2"/>
  <c r="AH450" i="2"/>
  <c r="AH565" i="2"/>
  <c r="AH210" i="2"/>
  <c r="AH683" i="2"/>
  <c r="AH379" i="2"/>
  <c r="AH680" i="2"/>
  <c r="AH113" i="2"/>
  <c r="AH475" i="2"/>
  <c r="AH287" i="2"/>
  <c r="AH186" i="2"/>
  <c r="AH517" i="2"/>
  <c r="AH152" i="2"/>
  <c r="AH201" i="2"/>
  <c r="AH355" i="2"/>
  <c r="AH609" i="2"/>
  <c r="AH490" i="2"/>
  <c r="AH572" i="2"/>
  <c r="AH108" i="2"/>
  <c r="AH719" i="2"/>
  <c r="AH229" i="2"/>
  <c r="AH682" i="2"/>
  <c r="AH129" i="2"/>
  <c r="AH372" i="2"/>
  <c r="AH640" i="2"/>
  <c r="AH504" i="2"/>
  <c r="AH96" i="2"/>
  <c r="AH105" i="2"/>
  <c r="AH371" i="2"/>
  <c r="AH84" i="2"/>
  <c r="AH646" i="2"/>
  <c r="AH687" i="2"/>
  <c r="AH405" i="2"/>
  <c r="AH311" i="2"/>
  <c r="AH378" i="2"/>
  <c r="AH537" i="2"/>
  <c r="AH253" i="2"/>
  <c r="AH548" i="2"/>
  <c r="AH577" i="2"/>
  <c r="AH61" i="2"/>
  <c r="AH83" i="2"/>
  <c r="AH337" i="2"/>
  <c r="AH404" i="2"/>
  <c r="AH731" i="2"/>
  <c r="AH473" i="2"/>
  <c r="AH641" i="2"/>
  <c r="AH143" i="2"/>
  <c r="AH728" i="2"/>
  <c r="AH675" i="2"/>
  <c r="AH663" i="2"/>
  <c r="AH57" i="2"/>
  <c r="AH294" i="2"/>
  <c r="AH219" i="2"/>
  <c r="AH352" i="2"/>
  <c r="AH704" i="2"/>
  <c r="AH155" i="2"/>
  <c r="AH31" i="2"/>
  <c r="AH301" i="2"/>
  <c r="AH289" i="2"/>
  <c r="AH610" i="2"/>
  <c r="AH531" i="2"/>
  <c r="AH308" i="2"/>
  <c r="AH659" i="2"/>
  <c r="AH199" i="2"/>
  <c r="AH486" i="2"/>
  <c r="AH341" i="2"/>
  <c r="AH321" i="2"/>
  <c r="AH669" i="2"/>
  <c r="AH564" i="2"/>
  <c r="AH723" i="2"/>
  <c r="AH221" i="2"/>
  <c r="AH441" i="2"/>
  <c r="AH506" i="2"/>
  <c r="AH668" i="2"/>
  <c r="AH451" i="2"/>
  <c r="AH516" i="2"/>
  <c r="AH632" i="2"/>
  <c r="AH733" i="2"/>
  <c r="AH180" i="2"/>
  <c r="AH258" i="2"/>
  <c r="AH628" i="2"/>
  <c r="AH604" i="2"/>
  <c r="AH702" i="2"/>
  <c r="AH233" i="2"/>
  <c r="AH118" i="2"/>
  <c r="AH275" i="2"/>
  <c r="AH347" i="2"/>
  <c r="AH388" i="2"/>
  <c r="AH575" i="2"/>
  <c r="AH373" i="2"/>
  <c r="AH501" i="2"/>
  <c r="AH175" i="2"/>
  <c r="AH662" i="2"/>
  <c r="AH487" i="2"/>
  <c r="AH272" i="2"/>
  <c r="AH265" i="2"/>
  <c r="AH465" i="2"/>
  <c r="AH87" i="2"/>
  <c r="AH144" i="2"/>
  <c r="AH288" i="2"/>
  <c r="AH133" i="2"/>
  <c r="AH557" i="2"/>
  <c r="AH335" i="2"/>
  <c r="AH533" i="2"/>
  <c r="AH342" i="2"/>
  <c r="AH706" i="2"/>
  <c r="AH558" i="2"/>
  <c r="AH571" i="2"/>
  <c r="AH538" i="2"/>
  <c r="AH412" i="2"/>
  <c r="AH522" i="2"/>
  <c r="AH458" i="2"/>
  <c r="AH208" i="2"/>
  <c r="AH249" i="2"/>
  <c r="AH276" i="2"/>
  <c r="AH721" i="2"/>
  <c r="AH638" i="2"/>
  <c r="AH374" i="2"/>
  <c r="AH343" i="2"/>
  <c r="AH692" i="2"/>
  <c r="AH676" i="2"/>
  <c r="AH527" i="2"/>
  <c r="AH410" i="2"/>
  <c r="AH674" i="2"/>
  <c r="AH391" i="2"/>
  <c r="AH727" i="2"/>
  <c r="AH574" i="2"/>
  <c r="AH645" i="2"/>
  <c r="AH544" i="2"/>
  <c r="AH605" i="2"/>
  <c r="AH673" i="2"/>
  <c r="AH693" i="2"/>
  <c r="AH436" i="2"/>
  <c r="AH643" i="2"/>
  <c r="AH660" i="2"/>
  <c r="AH502" i="2"/>
  <c r="AH688" i="2"/>
  <c r="AH661" i="2"/>
  <c r="AH478" i="2"/>
  <c r="AH667" i="2"/>
  <c r="AH690" i="2"/>
  <c r="AH695" i="2"/>
  <c r="AH576" i="2"/>
  <c r="AH671" i="2"/>
  <c r="AH726" i="2"/>
  <c r="AH712" i="2"/>
  <c r="AH700" i="2"/>
  <c r="AH713" i="2"/>
  <c r="AH649" i="2"/>
  <c r="AH730" i="2"/>
  <c r="AH729" i="2"/>
  <c r="AH720" i="2"/>
  <c r="AH679" i="2"/>
  <c r="AG655" i="2"/>
  <c r="AG597" i="2"/>
  <c r="AG613" i="2"/>
  <c r="AG74" i="2"/>
  <c r="AG387" i="2"/>
  <c r="AG429" i="2"/>
  <c r="AG427" i="2"/>
  <c r="AG539" i="2"/>
  <c r="AG390" i="2"/>
  <c r="AG566" i="2"/>
  <c r="AG326" i="2"/>
  <c r="AG462" i="2"/>
  <c r="AG176" i="2"/>
  <c r="AG699" i="2"/>
  <c r="AG160" i="2"/>
  <c r="AG529" i="2"/>
  <c r="AG656" i="2"/>
  <c r="AG50" i="2"/>
  <c r="AG409" i="2"/>
  <c r="AG519" i="2"/>
  <c r="AG471" i="2"/>
  <c r="AG468" i="2"/>
  <c r="AG383" i="2"/>
  <c r="AG75" i="2"/>
  <c r="AG64" i="2"/>
  <c r="AG603" i="2"/>
  <c r="AG252" i="2"/>
  <c r="AG243" i="2"/>
  <c r="AG332" i="2"/>
  <c r="AG584" i="2"/>
  <c r="AG635" i="2"/>
  <c r="AG49" i="2"/>
  <c r="AG553" i="2"/>
  <c r="AG5" i="2"/>
  <c r="AG399" i="2"/>
  <c r="AG684" i="2"/>
  <c r="AG227" i="2"/>
  <c r="AG453" i="2"/>
  <c r="AG103" i="2"/>
  <c r="AG328" i="2"/>
  <c r="AG639" i="2"/>
  <c r="AG345" i="2"/>
  <c r="AG297" i="2"/>
  <c r="AG541" i="2"/>
  <c r="AG99" i="2"/>
  <c r="AG206" i="2"/>
  <c r="AG204" i="2"/>
  <c r="AG580" i="2"/>
  <c r="AG236" i="2"/>
  <c r="AG466" i="2"/>
  <c r="AG79" i="2"/>
  <c r="AG349" i="2"/>
  <c r="AG147" i="2"/>
  <c r="AG428" i="2"/>
  <c r="AG360" i="2"/>
  <c r="AG242" i="2"/>
  <c r="AG396" i="2"/>
  <c r="AG483" i="2"/>
  <c r="AG130" i="2"/>
  <c r="AG555" i="2"/>
  <c r="AG244" i="2"/>
  <c r="AG278" i="2"/>
  <c r="AG282" i="2"/>
  <c r="AG351" i="2"/>
  <c r="AG125" i="2"/>
  <c r="AG93" i="2"/>
  <c r="AG507" i="2"/>
  <c r="AG433" i="2"/>
  <c r="AG69" i="2"/>
  <c r="AG417" i="2"/>
  <c r="AG39" i="2"/>
  <c r="AG121" i="2"/>
  <c r="AG449" i="2"/>
  <c r="AG407" i="2"/>
  <c r="AG286" i="2"/>
  <c r="AG588" i="2"/>
  <c r="AG369" i="2"/>
  <c r="AG357" i="2"/>
  <c r="AG454" i="2"/>
  <c r="AG309" i="2"/>
  <c r="AG107" i="2"/>
  <c r="AG218" i="2"/>
  <c r="AG248" i="2"/>
  <c r="AG134" i="2"/>
  <c r="AG498" i="2"/>
  <c r="AG547" i="2"/>
  <c r="AG425" i="2"/>
  <c r="AG198" i="2"/>
  <c r="AG234" i="2"/>
  <c r="AG445" i="2"/>
  <c r="AG224" i="2"/>
  <c r="AG91" i="2"/>
  <c r="AG696" i="2"/>
  <c r="AG62" i="2"/>
  <c r="AG499" i="2"/>
  <c r="AG240" i="2"/>
  <c r="AG361" i="2"/>
  <c r="AG305" i="2"/>
  <c r="AG607" i="2"/>
  <c r="AG317" i="2"/>
  <c r="AG14" i="2"/>
  <c r="AG400" i="2"/>
  <c r="AG67" i="2"/>
  <c r="AG153" i="2"/>
  <c r="AG126" i="2"/>
  <c r="AG16" i="2"/>
  <c r="AG375" i="2"/>
  <c r="AG161" i="2"/>
  <c r="AG411" i="2"/>
  <c r="AG293" i="2"/>
  <c r="AG212" i="2"/>
  <c r="AG231" i="2"/>
  <c r="AG71" i="2"/>
  <c r="AG116" i="2"/>
  <c r="AG38" i="2"/>
  <c r="AG281" i="2"/>
  <c r="AG550" i="2"/>
  <c r="AG327" i="2"/>
  <c r="AG701" i="2"/>
  <c r="AG452" i="2"/>
  <c r="AG191" i="2"/>
  <c r="AG28" i="2"/>
  <c r="AG209" i="2"/>
  <c r="AG98" i="2"/>
  <c r="AG562" i="2"/>
  <c r="AG86" i="2"/>
  <c r="AG647" i="2"/>
  <c r="AG41" i="2"/>
  <c r="AG418" i="2"/>
  <c r="AG12" i="2"/>
  <c r="AG195" i="2"/>
  <c r="AG140" i="2"/>
  <c r="AG256" i="2"/>
  <c r="AG262" i="2"/>
  <c r="AG652" i="2"/>
  <c r="AG697" i="2"/>
  <c r="AG422" i="2"/>
  <c r="AG406" i="2"/>
  <c r="AG194" i="2"/>
  <c r="AG338" i="2"/>
  <c r="AG689" i="2"/>
  <c r="AG11" i="2"/>
  <c r="AG419" i="2"/>
  <c r="AG263" i="2"/>
  <c r="AG348" i="2"/>
  <c r="AG650" i="2"/>
  <c r="AG563" i="2"/>
  <c r="AG380" i="2"/>
  <c r="AG716" i="2"/>
  <c r="AG358" i="2"/>
  <c r="AG284" i="2"/>
  <c r="AG217" i="2"/>
  <c r="AG150" i="2"/>
  <c r="AG477" i="2"/>
  <c r="AG20" i="2"/>
  <c r="AG223" i="2"/>
  <c r="AG172" i="2"/>
  <c r="AG213" i="2"/>
  <c r="AG385" i="2"/>
  <c r="AG200" i="2"/>
  <c r="AG455" i="2"/>
  <c r="AG25" i="2"/>
  <c r="AG156" i="2"/>
  <c r="AG608" i="2"/>
  <c r="AG520" i="2"/>
  <c r="AG513" i="2"/>
  <c r="AG573" i="2"/>
  <c r="AG365" i="2"/>
  <c r="AG524" i="2"/>
  <c r="AG581" i="2"/>
  <c r="AG654" i="2"/>
  <c r="AG578" i="2"/>
  <c r="AG534" i="2"/>
  <c r="AG368" i="2"/>
  <c r="AG599" i="2"/>
  <c r="AG658" i="2"/>
  <c r="AG261" i="2"/>
  <c r="AG469" i="2"/>
  <c r="AG598" i="2"/>
  <c r="AG182" i="2"/>
  <c r="AG665" i="2"/>
  <c r="AG42" i="2"/>
  <c r="AG479" i="2"/>
  <c r="AG4" i="2"/>
  <c r="AG322" i="2"/>
  <c r="AG211" i="2"/>
  <c r="AG189" i="2"/>
  <c r="AG617" i="2"/>
  <c r="AG318" i="2"/>
  <c r="AG315" i="2"/>
  <c r="AG624" i="2"/>
  <c r="AG505" i="2"/>
  <c r="AG127" i="2"/>
  <c r="AG237" i="2"/>
  <c r="AG184" i="2"/>
  <c r="AG131" i="2"/>
  <c r="AG532" i="2"/>
  <c r="AG551" i="2"/>
  <c r="AG78" i="2"/>
  <c r="AG644" i="2"/>
  <c r="AG190" i="2"/>
  <c r="AG653" i="2"/>
  <c r="AG657" i="2"/>
  <c r="AG634" i="2"/>
  <c r="AG320" i="2"/>
  <c r="AG45" i="2"/>
  <c r="AG316" i="2"/>
  <c r="AG500" i="2"/>
  <c r="AG37" i="2"/>
  <c r="AG92" i="2"/>
  <c r="AG442" i="2"/>
  <c r="AG432" i="2"/>
  <c r="AG47" i="2"/>
  <c r="AG481" i="2"/>
  <c r="AG620" i="2"/>
  <c r="AG58" i="2"/>
  <c r="AG381" i="2"/>
  <c r="AG482" i="2"/>
  <c r="AG554" i="2"/>
  <c r="AG220" i="2"/>
  <c r="AG181" i="2"/>
  <c r="AG415" i="2"/>
  <c r="AG512" i="2"/>
  <c r="AG65" i="2"/>
  <c r="AG145" i="2"/>
  <c r="AG13" i="2"/>
  <c r="AG171" i="2"/>
  <c r="AG268" i="2"/>
  <c r="AG587" i="2"/>
  <c r="AG376" i="2"/>
  <c r="AG46" i="2"/>
  <c r="AG569" i="2"/>
  <c r="AG273" i="2"/>
  <c r="AG439" i="2"/>
  <c r="AG225" i="2"/>
  <c r="AG707" i="2"/>
  <c r="AG488" i="2"/>
  <c r="AG484" i="2"/>
  <c r="AG509" i="2"/>
  <c r="AG323" i="2"/>
  <c r="AG408" i="2"/>
  <c r="AG489" i="2"/>
  <c r="AG353" i="2"/>
  <c r="AG394" i="2"/>
  <c r="AG73" i="2"/>
  <c r="AG34" i="2"/>
  <c r="AG393" i="2"/>
  <c r="AG10" i="2"/>
  <c r="AG705" i="2"/>
  <c r="AG89" i="2"/>
  <c r="AG254" i="2"/>
  <c r="AG63" i="2"/>
  <c r="AG339" i="2"/>
  <c r="AG362" i="2"/>
  <c r="AG672" i="2"/>
  <c r="AG141" i="2"/>
  <c r="AG423" i="2"/>
  <c r="AG350" i="2"/>
  <c r="AG426" i="2"/>
  <c r="AG77" i="2"/>
  <c r="AG714" i="2"/>
  <c r="AG402" i="2"/>
  <c r="AG270" i="2"/>
  <c r="AG226" i="2"/>
  <c r="AG590" i="2"/>
  <c r="AG559" i="2"/>
  <c r="AG389" i="2"/>
  <c r="AG302" i="2"/>
  <c r="AG21" i="2"/>
  <c r="AG392" i="2"/>
  <c r="AG299" i="2"/>
  <c r="AG627" i="2"/>
  <c r="AG503" i="2"/>
  <c r="AG329" i="2"/>
  <c r="AG474" i="2"/>
  <c r="AG631" i="2"/>
  <c r="AG430" i="2"/>
  <c r="AG413" i="2"/>
  <c r="AG698" i="2"/>
  <c r="AG395" i="2"/>
  <c r="AG192" i="2"/>
  <c r="AG457" i="2"/>
  <c r="AG2" i="2"/>
  <c r="AG306" i="2"/>
  <c r="AG460" i="2"/>
  <c r="AG203" i="2"/>
  <c r="AG435" i="2"/>
  <c r="AG401" i="2"/>
  <c r="AG593" i="2"/>
  <c r="AG81" i="2"/>
  <c r="AG266" i="2"/>
  <c r="AG128" i="2"/>
  <c r="AG109" i="2"/>
  <c r="AG52" i="2"/>
  <c r="AG88" i="2"/>
  <c r="AG232" i="2"/>
  <c r="AG300" i="2"/>
  <c r="AG543" i="2"/>
  <c r="AG104" i="2"/>
  <c r="AG664" i="2"/>
  <c r="AG159" i="2"/>
  <c r="AG595" i="2"/>
  <c r="AG364" i="2"/>
  <c r="AG51" i="2"/>
  <c r="AG124" i="2"/>
  <c r="AG528" i="2"/>
  <c r="AG476" i="2"/>
  <c r="AG222" i="2"/>
  <c r="AG271" i="2"/>
  <c r="AG178" i="2"/>
  <c r="AG255" i="2"/>
  <c r="AG414" i="2"/>
  <c r="AG583" i="2"/>
  <c r="AG545" i="2"/>
  <c r="AG80" i="2"/>
  <c r="AG324" i="2"/>
  <c r="AG467" i="2"/>
  <c r="AG303" i="2"/>
  <c r="AG304" i="2"/>
  <c r="AG196" i="2"/>
  <c r="AG331" i="2"/>
  <c r="AG6" i="2"/>
  <c r="AG525" i="2"/>
  <c r="AG314" i="2"/>
  <c r="AG443" i="2"/>
  <c r="AG666" i="2"/>
  <c r="AG197" i="2"/>
  <c r="AG136" i="2"/>
  <c r="AG202" i="2"/>
  <c r="AG8" i="2"/>
  <c r="AG32" i="2"/>
  <c r="AG589" i="2"/>
  <c r="AG515" i="2"/>
  <c r="AG382" i="2"/>
  <c r="AG251" i="2"/>
  <c r="AG162" i="2"/>
  <c r="AG259" i="2"/>
  <c r="AG346" i="2"/>
  <c r="AG228" i="2"/>
  <c r="AG546" i="2"/>
  <c r="AG154" i="2"/>
  <c r="AG167" i="2"/>
  <c r="AG582" i="2"/>
  <c r="AG68" i="2"/>
  <c r="AG112" i="2"/>
  <c r="AG277" i="2"/>
  <c r="AG717" i="2"/>
  <c r="AG135" i="2"/>
  <c r="AG280" i="2"/>
  <c r="AG137" i="2"/>
  <c r="AG170" i="2"/>
  <c r="AG444" i="2"/>
  <c r="AG138" i="2"/>
  <c r="AG40" i="2"/>
  <c r="AG241" i="2"/>
  <c r="AG102" i="2"/>
  <c r="AG72" i="2"/>
  <c r="AG205" i="2"/>
  <c r="AG165" i="2"/>
  <c r="AG685" i="2"/>
  <c r="AG596" i="2"/>
  <c r="AG681" i="2"/>
  <c r="AG354" i="2"/>
  <c r="AG23" i="2"/>
  <c r="AG35" i="2"/>
  <c r="AG295" i="2"/>
  <c r="AG70" i="2"/>
  <c r="AG526" i="2"/>
  <c r="AG340" i="2"/>
  <c r="AG496" i="2"/>
  <c r="AG434" i="2"/>
  <c r="AG15" i="2"/>
  <c r="AG642" i="2"/>
  <c r="AG560" i="2"/>
  <c r="AG157" i="2"/>
  <c r="AG207" i="2"/>
  <c r="AG260" i="2"/>
  <c r="AG215" i="2"/>
  <c r="AG48" i="2"/>
  <c r="AG7" i="2"/>
  <c r="AG60" i="2"/>
  <c r="AG614" i="2"/>
  <c r="AG257" i="2"/>
  <c r="AG56" i="2"/>
  <c r="AG670" i="2"/>
  <c r="AG619" i="2"/>
  <c r="AG312" i="2"/>
  <c r="AG53" i="2"/>
  <c r="AG269" i="2"/>
  <c r="AG463" i="2"/>
  <c r="AG606" i="2"/>
  <c r="AG437" i="2"/>
  <c r="AG556" i="2"/>
  <c r="AG480" i="2"/>
  <c r="AG492" i="2"/>
  <c r="AG235" i="2"/>
  <c r="AG313" i="2"/>
  <c r="AG119" i="2"/>
  <c r="AG3" i="2"/>
  <c r="AG214" i="2"/>
  <c r="AG621" i="2"/>
  <c r="AG267" i="2"/>
  <c r="AG36" i="2"/>
  <c r="AG238" i="2"/>
  <c r="AG24" i="2"/>
  <c r="AG166" i="2"/>
  <c r="AG183" i="2"/>
  <c r="AG310" i="2"/>
  <c r="AG686" i="2"/>
  <c r="AG521" i="2"/>
  <c r="AG193" i="2"/>
  <c r="AG168" i="2"/>
  <c r="AG18" i="2"/>
  <c r="AG188" i="2"/>
  <c r="AG139" i="2"/>
  <c r="AG132" i="2"/>
  <c r="AG250" i="2"/>
  <c r="AG163" i="2"/>
  <c r="AG290" i="2"/>
  <c r="AG33" i="2"/>
  <c r="AG446" i="2"/>
  <c r="AG187" i="2"/>
  <c r="AG283" i="2"/>
  <c r="AG386" i="2"/>
  <c r="AG495" i="2"/>
  <c r="AG623" i="2"/>
  <c r="AG239" i="2"/>
  <c r="AG622" i="2"/>
  <c r="AG90" i="2"/>
  <c r="AG579" i="2"/>
  <c r="AG122" i="2"/>
  <c r="AG29" i="2"/>
  <c r="AG19" i="2"/>
  <c r="AG549" i="2"/>
  <c r="AG230" i="2"/>
  <c r="AG148" i="2"/>
  <c r="AG594" i="2"/>
  <c r="AG120" i="2"/>
  <c r="AG625" i="2"/>
  <c r="AG678" i="2"/>
  <c r="AG518" i="2"/>
  <c r="AG472" i="2"/>
  <c r="AG330" i="2"/>
  <c r="AG94" i="2"/>
  <c r="AG307" i="2"/>
  <c r="AG111" i="2"/>
  <c r="AG732" i="2"/>
  <c r="AG264" i="2"/>
  <c r="AG149" i="2"/>
  <c r="AG570" i="2"/>
  <c r="AG618" i="2"/>
  <c r="AG274" i="2"/>
  <c r="AG708" i="2"/>
  <c r="AG510" i="2"/>
  <c r="AG367" i="2"/>
  <c r="AG636" i="2"/>
  <c r="AG703" i="2"/>
  <c r="AG616" i="2"/>
  <c r="AG494" i="2"/>
  <c r="AG485" i="2"/>
  <c r="AG285" i="2"/>
  <c r="AG76" i="2"/>
  <c r="AG54" i="2"/>
  <c r="AG114" i="2"/>
  <c r="AG629" i="2"/>
  <c r="AG633" i="2"/>
  <c r="AG440" i="2"/>
  <c r="AG448" i="2"/>
  <c r="AG169" i="2"/>
  <c r="AG523" i="2"/>
  <c r="AG85" i="2"/>
  <c r="AG59" i="2"/>
  <c r="AG424" i="2"/>
  <c r="AG9" i="2"/>
  <c r="AG279" i="2"/>
  <c r="AG431" i="2"/>
  <c r="AG416" i="2"/>
  <c r="AG43" i="2"/>
  <c r="AG298" i="2"/>
  <c r="AG245" i="2"/>
  <c r="AG151" i="2"/>
  <c r="AG709" i="2"/>
  <c r="AG600" i="2"/>
  <c r="AG615" i="2"/>
  <c r="AG97" i="2"/>
  <c r="AG247" i="2"/>
  <c r="AG535" i="2"/>
  <c r="AG142" i="2"/>
  <c r="AG22" i="2"/>
  <c r="AG17" i="2"/>
  <c r="AG370" i="2"/>
  <c r="AG567" i="2"/>
  <c r="AG718" i="2"/>
  <c r="AG493" i="2"/>
  <c r="AG459" i="2"/>
  <c r="AG158" i="2"/>
  <c r="AG677" i="2"/>
  <c r="AG117" i="2"/>
  <c r="AG536" i="2"/>
  <c r="AG561" i="2"/>
  <c r="AG164" i="2"/>
  <c r="AG715" i="2"/>
  <c r="AG177" i="2"/>
  <c r="AG26" i="2"/>
  <c r="AG530" i="2"/>
  <c r="AG602" i="2"/>
  <c r="AG691" i="2"/>
  <c r="AG173" i="2"/>
  <c r="AG356" i="2"/>
  <c r="AG106" i="2"/>
  <c r="AG710" i="2"/>
  <c r="AG216" i="2"/>
  <c r="AG344" i="2"/>
  <c r="AG491" i="2"/>
  <c r="AG27" i="2"/>
  <c r="AG611" i="2"/>
  <c r="AG66" i="2"/>
  <c r="AG55" i="2"/>
  <c r="AG552" i="2"/>
  <c r="AG325" i="2"/>
  <c r="AG334" i="2"/>
  <c r="AG292" i="2"/>
  <c r="AG420" i="2"/>
  <c r="AG508" i="2"/>
  <c r="AG363" i="2"/>
  <c r="AG540" i="2"/>
  <c r="AG421" i="2"/>
  <c r="AG585" i="2"/>
  <c r="AG456" i="2"/>
  <c r="AG403" i="2"/>
  <c r="AG447" i="2"/>
  <c r="AG123" i="2"/>
  <c r="AG397" i="2"/>
  <c r="AG626" i="2"/>
  <c r="AG542" i="2"/>
  <c r="AG384" i="2"/>
  <c r="AG185" i="2"/>
  <c r="AG470" i="2"/>
  <c r="AG246" i="2"/>
  <c r="AG115" i="2"/>
  <c r="AG568" i="2"/>
  <c r="AG319" i="2"/>
  <c r="AG82" i="2"/>
  <c r="AG336" i="2"/>
  <c r="AG377" i="2"/>
  <c r="AG174" i="2"/>
  <c r="AG511" i="2"/>
  <c r="AG591" i="2"/>
  <c r="AG514" i="2"/>
  <c r="AG179" i="2"/>
  <c r="AG725" i="2"/>
  <c r="AG497" i="2"/>
  <c r="AG592" i="2"/>
  <c r="AG586" i="2"/>
  <c r="AG722" i="2"/>
  <c r="AG366" i="2"/>
  <c r="AG637" i="2"/>
  <c r="AG711" i="2"/>
  <c r="AG724" i="2"/>
  <c r="AG110" i="2"/>
  <c r="AG630" i="2"/>
  <c r="AG146" i="2"/>
  <c r="AG100" i="2"/>
  <c r="AG612" i="2"/>
  <c r="AG651" i="2"/>
  <c r="AG461" i="2"/>
  <c r="AG438" i="2"/>
  <c r="AG95" i="2"/>
  <c r="AG359" i="2"/>
  <c r="AG648" i="2"/>
  <c r="AG101" i="2"/>
  <c r="AG333" i="2"/>
  <c r="AG44" i="2"/>
  <c r="AG291" i="2"/>
  <c r="AG601" i="2"/>
  <c r="AG296" i="2"/>
  <c r="AG694" i="2"/>
  <c r="AG464" i="2"/>
  <c r="AG30" i="2"/>
  <c r="AG398" i="2"/>
  <c r="AG450" i="2"/>
  <c r="AG565" i="2"/>
  <c r="AG210" i="2"/>
  <c r="AG683" i="2"/>
  <c r="AG379" i="2"/>
  <c r="AG680" i="2"/>
  <c r="AG113" i="2"/>
  <c r="AG475" i="2"/>
  <c r="AG287" i="2"/>
  <c r="AG186" i="2"/>
  <c r="AG517" i="2"/>
  <c r="AG152" i="2"/>
  <c r="AG201" i="2"/>
  <c r="AG355" i="2"/>
  <c r="AG609" i="2"/>
  <c r="AG490" i="2"/>
  <c r="AG572" i="2"/>
  <c r="AG108" i="2"/>
  <c r="AG719" i="2"/>
  <c r="AG229" i="2"/>
  <c r="AG682" i="2"/>
  <c r="AG129" i="2"/>
  <c r="AG372" i="2"/>
  <c r="AG640" i="2"/>
  <c r="AG504" i="2"/>
  <c r="AG96" i="2"/>
  <c r="AG105" i="2"/>
  <c r="AG371" i="2"/>
  <c r="AG84" i="2"/>
  <c r="AG646" i="2"/>
  <c r="AG687" i="2"/>
  <c r="AG405" i="2"/>
  <c r="AG311" i="2"/>
  <c r="AG378" i="2"/>
  <c r="AG537" i="2"/>
  <c r="AG253" i="2"/>
  <c r="AG548" i="2"/>
  <c r="AG577" i="2"/>
  <c r="AG61" i="2"/>
  <c r="AG83" i="2"/>
  <c r="AG337" i="2"/>
  <c r="AG404" i="2"/>
  <c r="AG731" i="2"/>
  <c r="AG473" i="2"/>
  <c r="AG641" i="2"/>
  <c r="AG143" i="2"/>
  <c r="AG728" i="2"/>
  <c r="AG675" i="2"/>
  <c r="AG663" i="2"/>
  <c r="AG57" i="2"/>
  <c r="AG294" i="2"/>
  <c r="AG219" i="2"/>
  <c r="AG352" i="2"/>
  <c r="AG704" i="2"/>
  <c r="AG155" i="2"/>
  <c r="AG31" i="2"/>
  <c r="AG301" i="2"/>
  <c r="AG289" i="2"/>
  <c r="AG610" i="2"/>
  <c r="AG531" i="2"/>
  <c r="AG308" i="2"/>
  <c r="AG659" i="2"/>
  <c r="AG199" i="2"/>
  <c r="AG486" i="2"/>
  <c r="AG341" i="2"/>
  <c r="AG321" i="2"/>
  <c r="AG669" i="2"/>
  <c r="AG564" i="2"/>
  <c r="AG723" i="2"/>
  <c r="AG221" i="2"/>
  <c r="AG441" i="2"/>
  <c r="AG506" i="2"/>
  <c r="AG668" i="2"/>
  <c r="AG451" i="2"/>
  <c r="AG516" i="2"/>
  <c r="AG632" i="2"/>
  <c r="AG733" i="2"/>
  <c r="AG180" i="2"/>
  <c r="AG258" i="2"/>
  <c r="AG628" i="2"/>
  <c r="AG604" i="2"/>
  <c r="AG702" i="2"/>
  <c r="AG233" i="2"/>
  <c r="AG118" i="2"/>
  <c r="AG275" i="2"/>
  <c r="AG347" i="2"/>
  <c r="AG388" i="2"/>
  <c r="AG575" i="2"/>
  <c r="AG373" i="2"/>
  <c r="AG501" i="2"/>
  <c r="AG175" i="2"/>
  <c r="AG662" i="2"/>
  <c r="AG487" i="2"/>
  <c r="AG272" i="2"/>
  <c r="AG265" i="2"/>
  <c r="AG465" i="2"/>
  <c r="AG87" i="2"/>
  <c r="AG144" i="2"/>
  <c r="AG288" i="2"/>
  <c r="AG133" i="2"/>
  <c r="AG557" i="2"/>
  <c r="AG335" i="2"/>
  <c r="AG533" i="2"/>
  <c r="AG342" i="2"/>
  <c r="AG706" i="2"/>
  <c r="AG558" i="2"/>
  <c r="AG571" i="2"/>
  <c r="AG538" i="2"/>
  <c r="AG412" i="2"/>
  <c r="AG522" i="2"/>
  <c r="AG458" i="2"/>
  <c r="AG208" i="2"/>
  <c r="AG249" i="2"/>
  <c r="AG276" i="2"/>
  <c r="AG721" i="2"/>
  <c r="AG638" i="2"/>
  <c r="AG374" i="2"/>
  <c r="AG343" i="2"/>
  <c r="AG692" i="2"/>
  <c r="AG676" i="2"/>
  <c r="AG527" i="2"/>
  <c r="AG410" i="2"/>
  <c r="AG674" i="2"/>
  <c r="AG391" i="2"/>
  <c r="AG727" i="2"/>
  <c r="AG574" i="2"/>
  <c r="AG645" i="2"/>
  <c r="AG544" i="2"/>
  <c r="AG605" i="2"/>
  <c r="AG673" i="2"/>
  <c r="AG693" i="2"/>
  <c r="AG436" i="2"/>
  <c r="AG643" i="2"/>
  <c r="AG660" i="2"/>
  <c r="AG502" i="2"/>
  <c r="AG688" i="2"/>
  <c r="AG661" i="2"/>
  <c r="AG478" i="2"/>
  <c r="AG667" i="2"/>
  <c r="AG690" i="2"/>
  <c r="AG695" i="2"/>
  <c r="AG576" i="2"/>
  <c r="AG671" i="2"/>
  <c r="AG726" i="2"/>
  <c r="AG712" i="2"/>
  <c r="AG700" i="2"/>
  <c r="AG713" i="2"/>
  <c r="AG649" i="2"/>
  <c r="AG730" i="2"/>
  <c r="AG729" i="2"/>
  <c r="AG720" i="2"/>
  <c r="AG679" i="2"/>
  <c r="AF655" i="2"/>
  <c r="AF597" i="2"/>
  <c r="AF613" i="2"/>
  <c r="AF74" i="2"/>
  <c r="AF387" i="2"/>
  <c r="AF429" i="2"/>
  <c r="AF427" i="2"/>
  <c r="AF539" i="2"/>
  <c r="AF390" i="2"/>
  <c r="AF566" i="2"/>
  <c r="AF326" i="2"/>
  <c r="AF462" i="2"/>
  <c r="AF176" i="2"/>
  <c r="AF699" i="2"/>
  <c r="AF160" i="2"/>
  <c r="AF529" i="2"/>
  <c r="AF656" i="2"/>
  <c r="AF50" i="2"/>
  <c r="AF409" i="2"/>
  <c r="AF519" i="2"/>
  <c r="AF471" i="2"/>
  <c r="AF468" i="2"/>
  <c r="AF383" i="2"/>
  <c r="AF75" i="2"/>
  <c r="AF64" i="2"/>
  <c r="AF603" i="2"/>
  <c r="AF252" i="2"/>
  <c r="AF243" i="2"/>
  <c r="AF332" i="2"/>
  <c r="AF584" i="2"/>
  <c r="AF635" i="2"/>
  <c r="AF49" i="2"/>
  <c r="AF553" i="2"/>
  <c r="AF5" i="2"/>
  <c r="AF399" i="2"/>
  <c r="AF684" i="2"/>
  <c r="AF227" i="2"/>
  <c r="AF453" i="2"/>
  <c r="AF103" i="2"/>
  <c r="AF328" i="2"/>
  <c r="AF639" i="2"/>
  <c r="AF345" i="2"/>
  <c r="AF297" i="2"/>
  <c r="AF541" i="2"/>
  <c r="AF99" i="2"/>
  <c r="AF206" i="2"/>
  <c r="AF204" i="2"/>
  <c r="AF580" i="2"/>
  <c r="AF236" i="2"/>
  <c r="AF466" i="2"/>
  <c r="AF79" i="2"/>
  <c r="AF349" i="2"/>
  <c r="AF147" i="2"/>
  <c r="AF428" i="2"/>
  <c r="AF360" i="2"/>
  <c r="AF242" i="2"/>
  <c r="AF396" i="2"/>
  <c r="AF483" i="2"/>
  <c r="AF130" i="2"/>
  <c r="AF555" i="2"/>
  <c r="AF244" i="2"/>
  <c r="AF278" i="2"/>
  <c r="AF282" i="2"/>
  <c r="AF351" i="2"/>
  <c r="AF125" i="2"/>
  <c r="AF93" i="2"/>
  <c r="AF507" i="2"/>
  <c r="AF433" i="2"/>
  <c r="AF69" i="2"/>
  <c r="AF417" i="2"/>
  <c r="AF39" i="2"/>
  <c r="AF121" i="2"/>
  <c r="AF449" i="2"/>
  <c r="AF407" i="2"/>
  <c r="AF286" i="2"/>
  <c r="AF588" i="2"/>
  <c r="AF369" i="2"/>
  <c r="AF357" i="2"/>
  <c r="AF454" i="2"/>
  <c r="AF309" i="2"/>
  <c r="AF107" i="2"/>
  <c r="AF218" i="2"/>
  <c r="AF248" i="2"/>
  <c r="AF134" i="2"/>
  <c r="AF498" i="2"/>
  <c r="AF547" i="2"/>
  <c r="AF425" i="2"/>
  <c r="AF198" i="2"/>
  <c r="AF234" i="2"/>
  <c r="AF445" i="2"/>
  <c r="AF224" i="2"/>
  <c r="AF91" i="2"/>
  <c r="AF696" i="2"/>
  <c r="AF62" i="2"/>
  <c r="AF499" i="2"/>
  <c r="AF240" i="2"/>
  <c r="AF361" i="2"/>
  <c r="AF305" i="2"/>
  <c r="AF607" i="2"/>
  <c r="AF317" i="2"/>
  <c r="AF14" i="2"/>
  <c r="AF400" i="2"/>
  <c r="AF67" i="2"/>
  <c r="AF153" i="2"/>
  <c r="AF126" i="2"/>
  <c r="AF16" i="2"/>
  <c r="AF375" i="2"/>
  <c r="AF161" i="2"/>
  <c r="AF411" i="2"/>
  <c r="AF293" i="2"/>
  <c r="AF212" i="2"/>
  <c r="AF231" i="2"/>
  <c r="AF71" i="2"/>
  <c r="AF116" i="2"/>
  <c r="AF38" i="2"/>
  <c r="AF281" i="2"/>
  <c r="AF550" i="2"/>
  <c r="AF327" i="2"/>
  <c r="AF701" i="2"/>
  <c r="AF452" i="2"/>
  <c r="AF191" i="2"/>
  <c r="AF28" i="2"/>
  <c r="AF209" i="2"/>
  <c r="AF98" i="2"/>
  <c r="AF562" i="2"/>
  <c r="AF86" i="2"/>
  <c r="AF647" i="2"/>
  <c r="AF41" i="2"/>
  <c r="AF418" i="2"/>
  <c r="AF12" i="2"/>
  <c r="AF195" i="2"/>
  <c r="AF140" i="2"/>
  <c r="AF256" i="2"/>
  <c r="AF262" i="2"/>
  <c r="AF652" i="2"/>
  <c r="AF697" i="2"/>
  <c r="AF422" i="2"/>
  <c r="AF406" i="2"/>
  <c r="AF194" i="2"/>
  <c r="AF338" i="2"/>
  <c r="AF689" i="2"/>
  <c r="AF11" i="2"/>
  <c r="AF419" i="2"/>
  <c r="AF263" i="2"/>
  <c r="AF348" i="2"/>
  <c r="AF650" i="2"/>
  <c r="AF563" i="2"/>
  <c r="AF380" i="2"/>
  <c r="AF716" i="2"/>
  <c r="AF358" i="2"/>
  <c r="AF284" i="2"/>
  <c r="AF217" i="2"/>
  <c r="AF150" i="2"/>
  <c r="AF477" i="2"/>
  <c r="AF20" i="2"/>
  <c r="AF223" i="2"/>
  <c r="AF172" i="2"/>
  <c r="AF213" i="2"/>
  <c r="AF385" i="2"/>
  <c r="AF200" i="2"/>
  <c r="AF455" i="2"/>
  <c r="AF25" i="2"/>
  <c r="AF156" i="2"/>
  <c r="AF608" i="2"/>
  <c r="AF520" i="2"/>
  <c r="AF513" i="2"/>
  <c r="AF573" i="2"/>
  <c r="AF365" i="2"/>
  <c r="AF524" i="2"/>
  <c r="AF581" i="2"/>
  <c r="AF654" i="2"/>
  <c r="AF578" i="2"/>
  <c r="AF534" i="2"/>
  <c r="AF368" i="2"/>
  <c r="AF599" i="2"/>
  <c r="AF658" i="2"/>
  <c r="AF261" i="2"/>
  <c r="AF469" i="2"/>
  <c r="AF598" i="2"/>
  <c r="AF182" i="2"/>
  <c r="AF665" i="2"/>
  <c r="AF42" i="2"/>
  <c r="AF479" i="2"/>
  <c r="AF4" i="2"/>
  <c r="AF322" i="2"/>
  <c r="AF211" i="2"/>
  <c r="AF189" i="2"/>
  <c r="AF617" i="2"/>
  <c r="AF318" i="2"/>
  <c r="AF315" i="2"/>
  <c r="AF624" i="2"/>
  <c r="AF505" i="2"/>
  <c r="AF127" i="2"/>
  <c r="AF237" i="2"/>
  <c r="AF184" i="2"/>
  <c r="AF131" i="2"/>
  <c r="AF532" i="2"/>
  <c r="AF551" i="2"/>
  <c r="AF78" i="2"/>
  <c r="AF644" i="2"/>
  <c r="AF190" i="2"/>
  <c r="AF653" i="2"/>
  <c r="AF657" i="2"/>
  <c r="AF634" i="2"/>
  <c r="AF320" i="2"/>
  <c r="AF45" i="2"/>
  <c r="AF316" i="2"/>
  <c r="AF500" i="2"/>
  <c r="AF37" i="2"/>
  <c r="AF92" i="2"/>
  <c r="AF442" i="2"/>
  <c r="AF432" i="2"/>
  <c r="AF47" i="2"/>
  <c r="AF481" i="2"/>
  <c r="AF620" i="2"/>
  <c r="AF58" i="2"/>
  <c r="AF381" i="2"/>
  <c r="AF482" i="2"/>
  <c r="AF554" i="2"/>
  <c r="AF220" i="2"/>
  <c r="AF181" i="2"/>
  <c r="AF415" i="2"/>
  <c r="AF512" i="2"/>
  <c r="AF65" i="2"/>
  <c r="AF145" i="2"/>
  <c r="AF13" i="2"/>
  <c r="AF171" i="2"/>
  <c r="AF268" i="2"/>
  <c r="AF587" i="2"/>
  <c r="AF376" i="2"/>
  <c r="AF46" i="2"/>
  <c r="AF569" i="2"/>
  <c r="AF273" i="2"/>
  <c r="AF439" i="2"/>
  <c r="AF225" i="2"/>
  <c r="AF707" i="2"/>
  <c r="AF488" i="2"/>
  <c r="AF484" i="2"/>
  <c r="AF509" i="2"/>
  <c r="AF323" i="2"/>
  <c r="AF408" i="2"/>
  <c r="AF489" i="2"/>
  <c r="AF353" i="2"/>
  <c r="AF394" i="2"/>
  <c r="AF73" i="2"/>
  <c r="AF34" i="2"/>
  <c r="AF393" i="2"/>
  <c r="AF10" i="2"/>
  <c r="AF705" i="2"/>
  <c r="AF89" i="2"/>
  <c r="AF254" i="2"/>
  <c r="AF63" i="2"/>
  <c r="AF339" i="2"/>
  <c r="AF362" i="2"/>
  <c r="AF672" i="2"/>
  <c r="AF141" i="2"/>
  <c r="AF423" i="2"/>
  <c r="AF350" i="2"/>
  <c r="AF426" i="2"/>
  <c r="AF77" i="2"/>
  <c r="AF714" i="2"/>
  <c r="AF402" i="2"/>
  <c r="AF270" i="2"/>
  <c r="AF226" i="2"/>
  <c r="AF590" i="2"/>
  <c r="AF559" i="2"/>
  <c r="AF389" i="2"/>
  <c r="AF302" i="2"/>
  <c r="AF21" i="2"/>
  <c r="AF392" i="2"/>
  <c r="AF299" i="2"/>
  <c r="AF627" i="2"/>
  <c r="AF503" i="2"/>
  <c r="AF329" i="2"/>
  <c r="AF474" i="2"/>
  <c r="AF631" i="2"/>
  <c r="AF430" i="2"/>
  <c r="AF413" i="2"/>
  <c r="AF698" i="2"/>
  <c r="AF395" i="2"/>
  <c r="AF192" i="2"/>
  <c r="AF457" i="2"/>
  <c r="AF2" i="2"/>
  <c r="AF306" i="2"/>
  <c r="AF460" i="2"/>
  <c r="AF203" i="2"/>
  <c r="AF435" i="2"/>
  <c r="AF401" i="2"/>
  <c r="AF593" i="2"/>
  <c r="AF81" i="2"/>
  <c r="AF266" i="2"/>
  <c r="AF128" i="2"/>
  <c r="AF109" i="2"/>
  <c r="AF52" i="2"/>
  <c r="AF88" i="2"/>
  <c r="AF232" i="2"/>
  <c r="AF300" i="2"/>
  <c r="AF543" i="2"/>
  <c r="AF104" i="2"/>
  <c r="AF664" i="2"/>
  <c r="AF159" i="2"/>
  <c r="AF595" i="2"/>
  <c r="AF364" i="2"/>
  <c r="AF51" i="2"/>
  <c r="AF124" i="2"/>
  <c r="AF528" i="2"/>
  <c r="AF476" i="2"/>
  <c r="AF222" i="2"/>
  <c r="AF271" i="2"/>
  <c r="AF178" i="2"/>
  <c r="AF255" i="2"/>
  <c r="AF414" i="2"/>
  <c r="AF583" i="2"/>
  <c r="AF545" i="2"/>
  <c r="AF80" i="2"/>
  <c r="AF324" i="2"/>
  <c r="AF467" i="2"/>
  <c r="AF303" i="2"/>
  <c r="AF304" i="2"/>
  <c r="AF196" i="2"/>
  <c r="AF331" i="2"/>
  <c r="AF6" i="2"/>
  <c r="AF525" i="2"/>
  <c r="AF314" i="2"/>
  <c r="AF443" i="2"/>
  <c r="AF666" i="2"/>
  <c r="AF197" i="2"/>
  <c r="AF136" i="2"/>
  <c r="AF202" i="2"/>
  <c r="AF8" i="2"/>
  <c r="AF32" i="2"/>
  <c r="AF589" i="2"/>
  <c r="AF515" i="2"/>
  <c r="AF382" i="2"/>
  <c r="AF251" i="2"/>
  <c r="AF162" i="2"/>
  <c r="AF259" i="2"/>
  <c r="AF346" i="2"/>
  <c r="AF228" i="2"/>
  <c r="AF546" i="2"/>
  <c r="AF154" i="2"/>
  <c r="AF167" i="2"/>
  <c r="AF582" i="2"/>
  <c r="AF68" i="2"/>
  <c r="AF112" i="2"/>
  <c r="AF277" i="2"/>
  <c r="AF717" i="2"/>
  <c r="AF135" i="2"/>
  <c r="AF280" i="2"/>
  <c r="AF137" i="2"/>
  <c r="AF170" i="2"/>
  <c r="AF444" i="2"/>
  <c r="AF138" i="2"/>
  <c r="AF40" i="2"/>
  <c r="AF241" i="2"/>
  <c r="AF102" i="2"/>
  <c r="AF72" i="2"/>
  <c r="AF205" i="2"/>
  <c r="AF165" i="2"/>
  <c r="AF685" i="2"/>
  <c r="AF596" i="2"/>
  <c r="AF681" i="2"/>
  <c r="AF354" i="2"/>
  <c r="AF23" i="2"/>
  <c r="AF35" i="2"/>
  <c r="AF295" i="2"/>
  <c r="AF70" i="2"/>
  <c r="AF526" i="2"/>
  <c r="AF340" i="2"/>
  <c r="AF496" i="2"/>
  <c r="AF434" i="2"/>
  <c r="AF15" i="2"/>
  <c r="AF642" i="2"/>
  <c r="AF560" i="2"/>
  <c r="AF157" i="2"/>
  <c r="AF207" i="2"/>
  <c r="AF260" i="2"/>
  <c r="AF215" i="2"/>
  <c r="AF48" i="2"/>
  <c r="AF7" i="2"/>
  <c r="AF60" i="2"/>
  <c r="AF614" i="2"/>
  <c r="AF257" i="2"/>
  <c r="AF56" i="2"/>
  <c r="AF670" i="2"/>
  <c r="AF619" i="2"/>
  <c r="AF312" i="2"/>
  <c r="AF53" i="2"/>
  <c r="AF269" i="2"/>
  <c r="AF463" i="2"/>
  <c r="AF606" i="2"/>
  <c r="AF437" i="2"/>
  <c r="AF556" i="2"/>
  <c r="AF480" i="2"/>
  <c r="AF492" i="2"/>
  <c r="AF235" i="2"/>
  <c r="AF313" i="2"/>
  <c r="AF119" i="2"/>
  <c r="AF3" i="2"/>
  <c r="AF214" i="2"/>
  <c r="AF621" i="2"/>
  <c r="AF267" i="2"/>
  <c r="AF36" i="2"/>
  <c r="AF238" i="2"/>
  <c r="AF24" i="2"/>
  <c r="AF166" i="2"/>
  <c r="AF183" i="2"/>
  <c r="AF310" i="2"/>
  <c r="AF686" i="2"/>
  <c r="AF521" i="2"/>
  <c r="AF193" i="2"/>
  <c r="AF168" i="2"/>
  <c r="AF18" i="2"/>
  <c r="AF188" i="2"/>
  <c r="AF139" i="2"/>
  <c r="AF132" i="2"/>
  <c r="AF250" i="2"/>
  <c r="AF163" i="2"/>
  <c r="AF290" i="2"/>
  <c r="AF33" i="2"/>
  <c r="AF446" i="2"/>
  <c r="AF187" i="2"/>
  <c r="AF283" i="2"/>
  <c r="AF386" i="2"/>
  <c r="AF495" i="2"/>
  <c r="AF623" i="2"/>
  <c r="AF239" i="2"/>
  <c r="AF622" i="2"/>
  <c r="AF90" i="2"/>
  <c r="AF579" i="2"/>
  <c r="AF122" i="2"/>
  <c r="AF29" i="2"/>
  <c r="AF19" i="2"/>
  <c r="AF549" i="2"/>
  <c r="AF230" i="2"/>
  <c r="AF148" i="2"/>
  <c r="AF594" i="2"/>
  <c r="AF120" i="2"/>
  <c r="AF625" i="2"/>
  <c r="AF678" i="2"/>
  <c r="AF518" i="2"/>
  <c r="AF472" i="2"/>
  <c r="AF330" i="2"/>
  <c r="AF94" i="2"/>
  <c r="AF307" i="2"/>
  <c r="AF111" i="2"/>
  <c r="AF732" i="2"/>
  <c r="AF264" i="2"/>
  <c r="AF149" i="2"/>
  <c r="AF570" i="2"/>
  <c r="AF618" i="2"/>
  <c r="AF274" i="2"/>
  <c r="AF708" i="2"/>
  <c r="AF510" i="2"/>
  <c r="AF367" i="2"/>
  <c r="AF636" i="2"/>
  <c r="AF703" i="2"/>
  <c r="AF616" i="2"/>
  <c r="AF494" i="2"/>
  <c r="AF485" i="2"/>
  <c r="AF285" i="2"/>
  <c r="AF76" i="2"/>
  <c r="AF54" i="2"/>
  <c r="AF114" i="2"/>
  <c r="AF629" i="2"/>
  <c r="AF633" i="2"/>
  <c r="AF440" i="2"/>
  <c r="AF448" i="2"/>
  <c r="AF169" i="2"/>
  <c r="AF523" i="2"/>
  <c r="AF85" i="2"/>
  <c r="AF59" i="2"/>
  <c r="AF424" i="2"/>
  <c r="AF9" i="2"/>
  <c r="AF279" i="2"/>
  <c r="AF431" i="2"/>
  <c r="AF416" i="2"/>
  <c r="AF43" i="2"/>
  <c r="AF298" i="2"/>
  <c r="AF245" i="2"/>
  <c r="AF151" i="2"/>
  <c r="AF709" i="2"/>
  <c r="AF600" i="2"/>
  <c r="AF615" i="2"/>
  <c r="AF97" i="2"/>
  <c r="AF247" i="2"/>
  <c r="AF535" i="2"/>
  <c r="AF142" i="2"/>
  <c r="AF22" i="2"/>
  <c r="AF17" i="2"/>
  <c r="AF370" i="2"/>
  <c r="AF567" i="2"/>
  <c r="AF718" i="2"/>
  <c r="AF493" i="2"/>
  <c r="AF459" i="2"/>
  <c r="AF158" i="2"/>
  <c r="AF677" i="2"/>
  <c r="AF117" i="2"/>
  <c r="AF536" i="2"/>
  <c r="AF561" i="2"/>
  <c r="AF164" i="2"/>
  <c r="AF715" i="2"/>
  <c r="AF177" i="2"/>
  <c r="AF26" i="2"/>
  <c r="AF530" i="2"/>
  <c r="AF602" i="2"/>
  <c r="AF691" i="2"/>
  <c r="AF173" i="2"/>
  <c r="AF356" i="2"/>
  <c r="AF106" i="2"/>
  <c r="AF710" i="2"/>
  <c r="AF216" i="2"/>
  <c r="AF344" i="2"/>
  <c r="AF491" i="2"/>
  <c r="AF27" i="2"/>
  <c r="AF611" i="2"/>
  <c r="AF66" i="2"/>
  <c r="AF55" i="2"/>
  <c r="AF552" i="2"/>
  <c r="AF325" i="2"/>
  <c r="AF334" i="2"/>
  <c r="AF292" i="2"/>
  <c r="AF420" i="2"/>
  <c r="AF508" i="2"/>
  <c r="AF363" i="2"/>
  <c r="AF540" i="2"/>
  <c r="AF421" i="2"/>
  <c r="AF585" i="2"/>
  <c r="AF456" i="2"/>
  <c r="AF403" i="2"/>
  <c r="AF447" i="2"/>
  <c r="AF123" i="2"/>
  <c r="AF397" i="2"/>
  <c r="AF626" i="2"/>
  <c r="AF542" i="2"/>
  <c r="AF384" i="2"/>
  <c r="AF185" i="2"/>
  <c r="AF470" i="2"/>
  <c r="AF246" i="2"/>
  <c r="AF115" i="2"/>
  <c r="AF568" i="2"/>
  <c r="AF319" i="2"/>
  <c r="AF82" i="2"/>
  <c r="AF336" i="2"/>
  <c r="AF377" i="2"/>
  <c r="AF174" i="2"/>
  <c r="AF511" i="2"/>
  <c r="AF591" i="2"/>
  <c r="AF514" i="2"/>
  <c r="AF179" i="2"/>
  <c r="AF725" i="2"/>
  <c r="AF497" i="2"/>
  <c r="AF592" i="2"/>
  <c r="AF586" i="2"/>
  <c r="AF722" i="2"/>
  <c r="AF366" i="2"/>
  <c r="AF637" i="2"/>
  <c r="AF711" i="2"/>
  <c r="AF724" i="2"/>
  <c r="AF110" i="2"/>
  <c r="AF630" i="2"/>
  <c r="AF146" i="2"/>
  <c r="AF100" i="2"/>
  <c r="AF612" i="2"/>
  <c r="AF651" i="2"/>
  <c r="AF461" i="2"/>
  <c r="AF438" i="2"/>
  <c r="AF95" i="2"/>
  <c r="AF359" i="2"/>
  <c r="AF648" i="2"/>
  <c r="AF101" i="2"/>
  <c r="AF333" i="2"/>
  <c r="AF44" i="2"/>
  <c r="AF291" i="2"/>
  <c r="AF601" i="2"/>
  <c r="AF296" i="2"/>
  <c r="AF694" i="2"/>
  <c r="AF464" i="2"/>
  <c r="AF30" i="2"/>
  <c r="AF398" i="2"/>
  <c r="AF450" i="2"/>
  <c r="AF565" i="2"/>
  <c r="AF210" i="2"/>
  <c r="AF683" i="2"/>
  <c r="AF379" i="2"/>
  <c r="AF680" i="2"/>
  <c r="AF113" i="2"/>
  <c r="AF475" i="2"/>
  <c r="AF287" i="2"/>
  <c r="AF186" i="2"/>
  <c r="AF517" i="2"/>
  <c r="AF152" i="2"/>
  <c r="AF201" i="2"/>
  <c r="AF355" i="2"/>
  <c r="AF609" i="2"/>
  <c r="AF490" i="2"/>
  <c r="AF572" i="2"/>
  <c r="AF108" i="2"/>
  <c r="AF719" i="2"/>
  <c r="AF229" i="2"/>
  <c r="AF682" i="2"/>
  <c r="AF129" i="2"/>
  <c r="AF372" i="2"/>
  <c r="AF640" i="2"/>
  <c r="AF504" i="2"/>
  <c r="AF96" i="2"/>
  <c r="AF105" i="2"/>
  <c r="AF371" i="2"/>
  <c r="AF84" i="2"/>
  <c r="AF646" i="2"/>
  <c r="AF687" i="2"/>
  <c r="AF405" i="2"/>
  <c r="AF311" i="2"/>
  <c r="AF378" i="2"/>
  <c r="AF537" i="2"/>
  <c r="AF253" i="2"/>
  <c r="AF548" i="2"/>
  <c r="AF577" i="2"/>
  <c r="AF61" i="2"/>
  <c r="AF83" i="2"/>
  <c r="AF337" i="2"/>
  <c r="AF404" i="2"/>
  <c r="AF731" i="2"/>
  <c r="AF473" i="2"/>
  <c r="AF641" i="2"/>
  <c r="AF143" i="2"/>
  <c r="AF728" i="2"/>
  <c r="AF675" i="2"/>
  <c r="AF663" i="2"/>
  <c r="AF57" i="2"/>
  <c r="AF294" i="2"/>
  <c r="AF219" i="2"/>
  <c r="AF352" i="2"/>
  <c r="AF704" i="2"/>
  <c r="AF155" i="2"/>
  <c r="AF31" i="2"/>
  <c r="AF301" i="2"/>
  <c r="AF289" i="2"/>
  <c r="AF610" i="2"/>
  <c r="AF531" i="2"/>
  <c r="AF308" i="2"/>
  <c r="AF659" i="2"/>
  <c r="AF199" i="2"/>
  <c r="AF486" i="2"/>
  <c r="AF341" i="2"/>
  <c r="AF321" i="2"/>
  <c r="AF669" i="2"/>
  <c r="AF564" i="2"/>
  <c r="AF723" i="2"/>
  <c r="AF221" i="2"/>
  <c r="AF441" i="2"/>
  <c r="AF506" i="2"/>
  <c r="AF668" i="2"/>
  <c r="AF451" i="2"/>
  <c r="AF516" i="2"/>
  <c r="AF632" i="2"/>
  <c r="AF733" i="2"/>
  <c r="AF180" i="2"/>
  <c r="AF258" i="2"/>
  <c r="AF628" i="2"/>
  <c r="AF604" i="2"/>
  <c r="AF702" i="2"/>
  <c r="AF233" i="2"/>
  <c r="AF118" i="2"/>
  <c r="AF275" i="2"/>
  <c r="AF347" i="2"/>
  <c r="AF388" i="2"/>
  <c r="AF575" i="2"/>
  <c r="AF373" i="2"/>
  <c r="AF501" i="2"/>
  <c r="AF175" i="2"/>
  <c r="AF662" i="2"/>
  <c r="AF487" i="2"/>
  <c r="AF272" i="2"/>
  <c r="AF265" i="2"/>
  <c r="AF465" i="2"/>
  <c r="AF87" i="2"/>
  <c r="AF144" i="2"/>
  <c r="AF288" i="2"/>
  <c r="AF133" i="2"/>
  <c r="AF557" i="2"/>
  <c r="AF335" i="2"/>
  <c r="AF533" i="2"/>
  <c r="AF342" i="2"/>
  <c r="AF706" i="2"/>
  <c r="AF558" i="2"/>
  <c r="AF571" i="2"/>
  <c r="AF538" i="2"/>
  <c r="AF412" i="2"/>
  <c r="AF522" i="2"/>
  <c r="AF458" i="2"/>
  <c r="AF208" i="2"/>
  <c r="AF249" i="2"/>
  <c r="AF276" i="2"/>
  <c r="AF721" i="2"/>
  <c r="AF638" i="2"/>
  <c r="AF374" i="2"/>
  <c r="AF343" i="2"/>
  <c r="AF692" i="2"/>
  <c r="AF676" i="2"/>
  <c r="AF527" i="2"/>
  <c r="AF410" i="2"/>
  <c r="AF674" i="2"/>
  <c r="AF391" i="2"/>
  <c r="AF727" i="2"/>
  <c r="AF574" i="2"/>
  <c r="AF645" i="2"/>
  <c r="AF544" i="2"/>
  <c r="AF605" i="2"/>
  <c r="AF673" i="2"/>
  <c r="AF693" i="2"/>
  <c r="AF436" i="2"/>
  <c r="AF643" i="2"/>
  <c r="AF660" i="2"/>
  <c r="AF502" i="2"/>
  <c r="AF688" i="2"/>
  <c r="AF661" i="2"/>
  <c r="AF478" i="2"/>
  <c r="AF667" i="2"/>
  <c r="AF690" i="2"/>
  <c r="AF695" i="2"/>
  <c r="AF576" i="2"/>
  <c r="AF671" i="2"/>
  <c r="AF726" i="2"/>
  <c r="AF712" i="2"/>
  <c r="AF700" i="2"/>
  <c r="AF713" i="2"/>
  <c r="AF649" i="2"/>
  <c r="AF730" i="2"/>
  <c r="AF729" i="2"/>
  <c r="AF720" i="2"/>
  <c r="AF679" i="2"/>
  <c r="AE655" i="2"/>
  <c r="AE597" i="2"/>
  <c r="AE613" i="2"/>
  <c r="AE74" i="2"/>
  <c r="AE387" i="2"/>
  <c r="AE429" i="2"/>
  <c r="AE427" i="2"/>
  <c r="AE539" i="2"/>
  <c r="AE390" i="2"/>
  <c r="AE566" i="2"/>
  <c r="AE326" i="2"/>
  <c r="AE462" i="2"/>
  <c r="AE176" i="2"/>
  <c r="AE699" i="2"/>
  <c r="AE160" i="2"/>
  <c r="AE529" i="2"/>
  <c r="AE656" i="2"/>
  <c r="AE50" i="2"/>
  <c r="AE409" i="2"/>
  <c r="AE519" i="2"/>
  <c r="AE471" i="2"/>
  <c r="AE468" i="2"/>
  <c r="AE383" i="2"/>
  <c r="AE75" i="2"/>
  <c r="AE64" i="2"/>
  <c r="AE603" i="2"/>
  <c r="AE252" i="2"/>
  <c r="AE243" i="2"/>
  <c r="AE332" i="2"/>
  <c r="AE584" i="2"/>
  <c r="AE635" i="2"/>
  <c r="AE49" i="2"/>
  <c r="AE553" i="2"/>
  <c r="AE5" i="2"/>
  <c r="AE399" i="2"/>
  <c r="AE684" i="2"/>
  <c r="AE227" i="2"/>
  <c r="AE453" i="2"/>
  <c r="AE103" i="2"/>
  <c r="AE328" i="2"/>
  <c r="AE639" i="2"/>
  <c r="AE345" i="2"/>
  <c r="AE297" i="2"/>
  <c r="AE541" i="2"/>
  <c r="AE99" i="2"/>
  <c r="AE206" i="2"/>
  <c r="AE204" i="2"/>
  <c r="AE580" i="2"/>
  <c r="AE236" i="2"/>
  <c r="AE466" i="2"/>
  <c r="AE79" i="2"/>
  <c r="AE349" i="2"/>
  <c r="AE147" i="2"/>
  <c r="AE428" i="2"/>
  <c r="AE360" i="2"/>
  <c r="AE242" i="2"/>
  <c r="AE396" i="2"/>
  <c r="AE483" i="2"/>
  <c r="AE130" i="2"/>
  <c r="AE555" i="2"/>
  <c r="AE244" i="2"/>
  <c r="AE278" i="2"/>
  <c r="AE282" i="2"/>
  <c r="AE351" i="2"/>
  <c r="AE125" i="2"/>
  <c r="AE93" i="2"/>
  <c r="AE507" i="2"/>
  <c r="AE433" i="2"/>
  <c r="AE69" i="2"/>
  <c r="AE417" i="2"/>
  <c r="AE39" i="2"/>
  <c r="AE121" i="2"/>
  <c r="AE449" i="2"/>
  <c r="AE407" i="2"/>
  <c r="AE286" i="2"/>
  <c r="AE588" i="2"/>
  <c r="AE369" i="2"/>
  <c r="AE357" i="2"/>
  <c r="AE454" i="2"/>
  <c r="AE309" i="2"/>
  <c r="AE107" i="2"/>
  <c r="AE218" i="2"/>
  <c r="AE248" i="2"/>
  <c r="AE134" i="2"/>
  <c r="AE498" i="2"/>
  <c r="AE547" i="2"/>
  <c r="AE425" i="2"/>
  <c r="AE198" i="2"/>
  <c r="AE234" i="2"/>
  <c r="AE445" i="2"/>
  <c r="AE224" i="2"/>
  <c r="AE91" i="2"/>
  <c r="AE696" i="2"/>
  <c r="AE62" i="2"/>
  <c r="AE499" i="2"/>
  <c r="AE240" i="2"/>
  <c r="AE361" i="2"/>
  <c r="AE305" i="2"/>
  <c r="AE607" i="2"/>
  <c r="AE317" i="2"/>
  <c r="AE14" i="2"/>
  <c r="AE400" i="2"/>
  <c r="AE67" i="2"/>
  <c r="AE153" i="2"/>
  <c r="AE126" i="2"/>
  <c r="AE16" i="2"/>
  <c r="AE375" i="2"/>
  <c r="AE161" i="2"/>
  <c r="AE411" i="2"/>
  <c r="AE293" i="2"/>
  <c r="AE212" i="2"/>
  <c r="AE231" i="2"/>
  <c r="AE71" i="2"/>
  <c r="AE116" i="2"/>
  <c r="AE38" i="2"/>
  <c r="AE281" i="2"/>
  <c r="AE550" i="2"/>
  <c r="AE327" i="2"/>
  <c r="AE701" i="2"/>
  <c r="AE452" i="2"/>
  <c r="AE191" i="2"/>
  <c r="AE28" i="2"/>
  <c r="AE209" i="2"/>
  <c r="AE98" i="2"/>
  <c r="AE562" i="2"/>
  <c r="AE86" i="2"/>
  <c r="AE647" i="2"/>
  <c r="AE41" i="2"/>
  <c r="AE418" i="2"/>
  <c r="AE12" i="2"/>
  <c r="AE195" i="2"/>
  <c r="AE140" i="2"/>
  <c r="AE256" i="2"/>
  <c r="AE262" i="2"/>
  <c r="AE652" i="2"/>
  <c r="AE697" i="2"/>
  <c r="AE422" i="2"/>
  <c r="AE406" i="2"/>
  <c r="AE194" i="2"/>
  <c r="AE338" i="2"/>
  <c r="AE689" i="2"/>
  <c r="AE11" i="2"/>
  <c r="AE419" i="2"/>
  <c r="AE263" i="2"/>
  <c r="AE348" i="2"/>
  <c r="AE650" i="2"/>
  <c r="AE563" i="2"/>
  <c r="AE380" i="2"/>
  <c r="AE716" i="2"/>
  <c r="AE358" i="2"/>
  <c r="AE284" i="2"/>
  <c r="AE217" i="2"/>
  <c r="AE150" i="2"/>
  <c r="AE477" i="2"/>
  <c r="AE20" i="2"/>
  <c r="AE223" i="2"/>
  <c r="AE172" i="2"/>
  <c r="AE213" i="2"/>
  <c r="AE385" i="2"/>
  <c r="AE200" i="2"/>
  <c r="AE455" i="2"/>
  <c r="AE25" i="2"/>
  <c r="AE156" i="2"/>
  <c r="AE608" i="2"/>
  <c r="AE520" i="2"/>
  <c r="AE513" i="2"/>
  <c r="AE573" i="2"/>
  <c r="AE365" i="2"/>
  <c r="AE524" i="2"/>
  <c r="AE581" i="2"/>
  <c r="AE654" i="2"/>
  <c r="AE578" i="2"/>
  <c r="AE534" i="2"/>
  <c r="AE368" i="2"/>
  <c r="AE599" i="2"/>
  <c r="AE658" i="2"/>
  <c r="AE261" i="2"/>
  <c r="AE469" i="2"/>
  <c r="AE598" i="2"/>
  <c r="AE182" i="2"/>
  <c r="AE665" i="2"/>
  <c r="AE42" i="2"/>
  <c r="AE479" i="2"/>
  <c r="AE4" i="2"/>
  <c r="AE322" i="2"/>
  <c r="AE211" i="2"/>
  <c r="AE189" i="2"/>
  <c r="AE617" i="2"/>
  <c r="AE318" i="2"/>
  <c r="AE315" i="2"/>
  <c r="AE624" i="2"/>
  <c r="AE505" i="2"/>
  <c r="AE127" i="2"/>
  <c r="AE237" i="2"/>
  <c r="AE184" i="2"/>
  <c r="AE131" i="2"/>
  <c r="AE532" i="2"/>
  <c r="AE551" i="2"/>
  <c r="AE78" i="2"/>
  <c r="AE644" i="2"/>
  <c r="AE190" i="2"/>
  <c r="AE653" i="2"/>
  <c r="AE657" i="2"/>
  <c r="AE634" i="2"/>
  <c r="AE320" i="2"/>
  <c r="AE45" i="2"/>
  <c r="AE316" i="2"/>
  <c r="AE500" i="2"/>
  <c r="AE37" i="2"/>
  <c r="AE92" i="2"/>
  <c r="AE442" i="2"/>
  <c r="AE432" i="2"/>
  <c r="AE47" i="2"/>
  <c r="AE481" i="2"/>
  <c r="AE620" i="2"/>
  <c r="AE58" i="2"/>
  <c r="AE381" i="2"/>
  <c r="AE482" i="2"/>
  <c r="AE554" i="2"/>
  <c r="AE220" i="2"/>
  <c r="AE181" i="2"/>
  <c r="AE415" i="2"/>
  <c r="AE512" i="2"/>
  <c r="AE65" i="2"/>
  <c r="AE145" i="2"/>
  <c r="AE13" i="2"/>
  <c r="AE171" i="2"/>
  <c r="AE268" i="2"/>
  <c r="AE587" i="2"/>
  <c r="AE376" i="2"/>
  <c r="AE46" i="2"/>
  <c r="AE569" i="2"/>
  <c r="AE273" i="2"/>
  <c r="AE439" i="2"/>
  <c r="AE225" i="2"/>
  <c r="AE707" i="2"/>
  <c r="AE488" i="2"/>
  <c r="AE484" i="2"/>
  <c r="AE509" i="2"/>
  <c r="AE323" i="2"/>
  <c r="AE408" i="2"/>
  <c r="AE489" i="2"/>
  <c r="AE353" i="2"/>
  <c r="AE394" i="2"/>
  <c r="AE73" i="2"/>
  <c r="AE34" i="2"/>
  <c r="AE393" i="2"/>
  <c r="AE10" i="2"/>
  <c r="AE705" i="2"/>
  <c r="AE89" i="2"/>
  <c r="AE254" i="2"/>
  <c r="AE63" i="2"/>
  <c r="AE339" i="2"/>
  <c r="AE362" i="2"/>
  <c r="AE672" i="2"/>
  <c r="AE141" i="2"/>
  <c r="AE423" i="2"/>
  <c r="AE350" i="2"/>
  <c r="AE426" i="2"/>
  <c r="AE77" i="2"/>
  <c r="AE714" i="2"/>
  <c r="AE402" i="2"/>
  <c r="AE270" i="2"/>
  <c r="AE226" i="2"/>
  <c r="AE590" i="2"/>
  <c r="AE559" i="2"/>
  <c r="AE389" i="2"/>
  <c r="AE302" i="2"/>
  <c r="AE21" i="2"/>
  <c r="AE392" i="2"/>
  <c r="AE299" i="2"/>
  <c r="AE627" i="2"/>
  <c r="AE503" i="2"/>
  <c r="AE329" i="2"/>
  <c r="AE474" i="2"/>
  <c r="AE631" i="2"/>
  <c r="AE430" i="2"/>
  <c r="AE413" i="2"/>
  <c r="AE698" i="2"/>
  <c r="AE395" i="2"/>
  <c r="AE192" i="2"/>
  <c r="AE457" i="2"/>
  <c r="AE2" i="2"/>
  <c r="AE306" i="2"/>
  <c r="AE460" i="2"/>
  <c r="AE203" i="2"/>
  <c r="AE435" i="2"/>
  <c r="AE401" i="2"/>
  <c r="AE593" i="2"/>
  <c r="AE81" i="2"/>
  <c r="AE266" i="2"/>
  <c r="AE128" i="2"/>
  <c r="AE109" i="2"/>
  <c r="AE52" i="2"/>
  <c r="AE88" i="2"/>
  <c r="AE232" i="2"/>
  <c r="AE300" i="2"/>
  <c r="AE543" i="2"/>
  <c r="AE104" i="2"/>
  <c r="AE664" i="2"/>
  <c r="AE159" i="2"/>
  <c r="AE595" i="2"/>
  <c r="AE364" i="2"/>
  <c r="AE51" i="2"/>
  <c r="AE124" i="2"/>
  <c r="AE528" i="2"/>
  <c r="AE476" i="2"/>
  <c r="AE222" i="2"/>
  <c r="AE271" i="2"/>
  <c r="AE178" i="2"/>
  <c r="AE255" i="2"/>
  <c r="AE414" i="2"/>
  <c r="AE583" i="2"/>
  <c r="AE545" i="2"/>
  <c r="AE80" i="2"/>
  <c r="AE324" i="2"/>
  <c r="AE467" i="2"/>
  <c r="AE303" i="2"/>
  <c r="AE304" i="2"/>
  <c r="AE196" i="2"/>
  <c r="AE331" i="2"/>
  <c r="AE6" i="2"/>
  <c r="AE525" i="2"/>
  <c r="AE314" i="2"/>
  <c r="AE443" i="2"/>
  <c r="AE666" i="2"/>
  <c r="AE197" i="2"/>
  <c r="AE136" i="2"/>
  <c r="AE202" i="2"/>
  <c r="AE8" i="2"/>
  <c r="AE32" i="2"/>
  <c r="AE589" i="2"/>
  <c r="AE515" i="2"/>
  <c r="AE382" i="2"/>
  <c r="AE251" i="2"/>
  <c r="AE162" i="2"/>
  <c r="AE259" i="2"/>
  <c r="AE346" i="2"/>
  <c r="AE228" i="2"/>
  <c r="AE546" i="2"/>
  <c r="AE154" i="2"/>
  <c r="AE167" i="2"/>
  <c r="AE582" i="2"/>
  <c r="AE68" i="2"/>
  <c r="AE112" i="2"/>
  <c r="AE277" i="2"/>
  <c r="AE717" i="2"/>
  <c r="AE135" i="2"/>
  <c r="AE280" i="2"/>
  <c r="AE137" i="2"/>
  <c r="AE170" i="2"/>
  <c r="AE444" i="2"/>
  <c r="AE138" i="2"/>
  <c r="AE40" i="2"/>
  <c r="AE241" i="2"/>
  <c r="AE102" i="2"/>
  <c r="AE72" i="2"/>
  <c r="AE205" i="2"/>
  <c r="AE165" i="2"/>
  <c r="AE685" i="2"/>
  <c r="AE596" i="2"/>
  <c r="AE681" i="2"/>
  <c r="AE354" i="2"/>
  <c r="AE23" i="2"/>
  <c r="AE35" i="2"/>
  <c r="AE295" i="2"/>
  <c r="AE70" i="2"/>
  <c r="AE526" i="2"/>
  <c r="AE340" i="2"/>
  <c r="AE496" i="2"/>
  <c r="AE434" i="2"/>
  <c r="AE15" i="2"/>
  <c r="AE642" i="2"/>
  <c r="AE560" i="2"/>
  <c r="AE157" i="2"/>
  <c r="AE207" i="2"/>
  <c r="AE260" i="2"/>
  <c r="AE215" i="2"/>
  <c r="AE48" i="2"/>
  <c r="AE7" i="2"/>
  <c r="AE60" i="2"/>
  <c r="AE614" i="2"/>
  <c r="AE257" i="2"/>
  <c r="AE56" i="2"/>
  <c r="AE670" i="2"/>
  <c r="AE619" i="2"/>
  <c r="AE312" i="2"/>
  <c r="AE53" i="2"/>
  <c r="AE269" i="2"/>
  <c r="AE463" i="2"/>
  <c r="AE606" i="2"/>
  <c r="AE437" i="2"/>
  <c r="AE556" i="2"/>
  <c r="AE480" i="2"/>
  <c r="AE492" i="2"/>
  <c r="AE235" i="2"/>
  <c r="AE313" i="2"/>
  <c r="AE119" i="2"/>
  <c r="AE3" i="2"/>
  <c r="AE214" i="2"/>
  <c r="AE621" i="2"/>
  <c r="AE267" i="2"/>
  <c r="AE36" i="2"/>
  <c r="AE238" i="2"/>
  <c r="AE24" i="2"/>
  <c r="AE166" i="2"/>
  <c r="AE183" i="2"/>
  <c r="AE310" i="2"/>
  <c r="AE686" i="2"/>
  <c r="AE521" i="2"/>
  <c r="AE193" i="2"/>
  <c r="AE168" i="2"/>
  <c r="AE18" i="2"/>
  <c r="AE188" i="2"/>
  <c r="AE139" i="2"/>
  <c r="AE132" i="2"/>
  <c r="AE250" i="2"/>
  <c r="AE163" i="2"/>
  <c r="AE290" i="2"/>
  <c r="AE33" i="2"/>
  <c r="AE446" i="2"/>
  <c r="AE187" i="2"/>
  <c r="AE283" i="2"/>
  <c r="AE386" i="2"/>
  <c r="AE495" i="2"/>
  <c r="AE623" i="2"/>
  <c r="AE239" i="2"/>
  <c r="AE622" i="2"/>
  <c r="AE90" i="2"/>
  <c r="AE579" i="2"/>
  <c r="AE122" i="2"/>
  <c r="AE29" i="2"/>
  <c r="AE19" i="2"/>
  <c r="AE549" i="2"/>
  <c r="AE230" i="2"/>
  <c r="AE148" i="2"/>
  <c r="AE594" i="2"/>
  <c r="AE120" i="2"/>
  <c r="AE625" i="2"/>
  <c r="AE678" i="2"/>
  <c r="AE518" i="2"/>
  <c r="AE472" i="2"/>
  <c r="AE330" i="2"/>
  <c r="AE94" i="2"/>
  <c r="AE307" i="2"/>
  <c r="AE111" i="2"/>
  <c r="AE732" i="2"/>
  <c r="AE264" i="2"/>
  <c r="AE149" i="2"/>
  <c r="AE570" i="2"/>
  <c r="AE618" i="2"/>
  <c r="AE274" i="2"/>
  <c r="AE708" i="2"/>
  <c r="AE510" i="2"/>
  <c r="AE367" i="2"/>
  <c r="AE636" i="2"/>
  <c r="AE703" i="2"/>
  <c r="AE616" i="2"/>
  <c r="AE494" i="2"/>
  <c r="AE485" i="2"/>
  <c r="AE285" i="2"/>
  <c r="AE76" i="2"/>
  <c r="AE54" i="2"/>
  <c r="AE114" i="2"/>
  <c r="AE629" i="2"/>
  <c r="AE633" i="2"/>
  <c r="AE440" i="2"/>
  <c r="AE448" i="2"/>
  <c r="AE169" i="2"/>
  <c r="AE523" i="2"/>
  <c r="AE85" i="2"/>
  <c r="AE59" i="2"/>
  <c r="AE424" i="2"/>
  <c r="AE9" i="2"/>
  <c r="AE279" i="2"/>
  <c r="AE431" i="2"/>
  <c r="AE416" i="2"/>
  <c r="AE43" i="2"/>
  <c r="AE298" i="2"/>
  <c r="AE245" i="2"/>
  <c r="AE151" i="2"/>
  <c r="AE709" i="2"/>
  <c r="AE600" i="2"/>
  <c r="AE615" i="2"/>
  <c r="AE97" i="2"/>
  <c r="AE247" i="2"/>
  <c r="AE535" i="2"/>
  <c r="AE142" i="2"/>
  <c r="AE22" i="2"/>
  <c r="AE17" i="2"/>
  <c r="AE370" i="2"/>
  <c r="AE567" i="2"/>
  <c r="AE718" i="2"/>
  <c r="AE493" i="2"/>
  <c r="AE459" i="2"/>
  <c r="AE158" i="2"/>
  <c r="AE677" i="2"/>
  <c r="AE117" i="2"/>
  <c r="AE536" i="2"/>
  <c r="AE561" i="2"/>
  <c r="AE164" i="2"/>
  <c r="AE715" i="2"/>
  <c r="AE177" i="2"/>
  <c r="AE26" i="2"/>
  <c r="AE530" i="2"/>
  <c r="AE602" i="2"/>
  <c r="AE691" i="2"/>
  <c r="AE173" i="2"/>
  <c r="AE356" i="2"/>
  <c r="AE106" i="2"/>
  <c r="AE710" i="2"/>
  <c r="AE216" i="2"/>
  <c r="AE344" i="2"/>
  <c r="AE491" i="2"/>
  <c r="AE27" i="2"/>
  <c r="AE611" i="2"/>
  <c r="AE66" i="2"/>
  <c r="AE55" i="2"/>
  <c r="AE552" i="2"/>
  <c r="AE325" i="2"/>
  <c r="AE334" i="2"/>
  <c r="AE292" i="2"/>
  <c r="AE420" i="2"/>
  <c r="AE508" i="2"/>
  <c r="AE363" i="2"/>
  <c r="AE540" i="2"/>
  <c r="AE421" i="2"/>
  <c r="AE585" i="2"/>
  <c r="AE456" i="2"/>
  <c r="AE403" i="2"/>
  <c r="AE447" i="2"/>
  <c r="AE123" i="2"/>
  <c r="AE397" i="2"/>
  <c r="AE626" i="2"/>
  <c r="AE542" i="2"/>
  <c r="AE384" i="2"/>
  <c r="AE185" i="2"/>
  <c r="AE470" i="2"/>
  <c r="AE246" i="2"/>
  <c r="AE115" i="2"/>
  <c r="AE568" i="2"/>
  <c r="AE319" i="2"/>
  <c r="AE82" i="2"/>
  <c r="AE336" i="2"/>
  <c r="AE377" i="2"/>
  <c r="AE174" i="2"/>
  <c r="AE511" i="2"/>
  <c r="AE591" i="2"/>
  <c r="AE514" i="2"/>
  <c r="AE179" i="2"/>
  <c r="AE725" i="2"/>
  <c r="AE497" i="2"/>
  <c r="AE592" i="2"/>
  <c r="AE586" i="2"/>
  <c r="AE722" i="2"/>
  <c r="AE366" i="2"/>
  <c r="AE637" i="2"/>
  <c r="AE711" i="2"/>
  <c r="AE724" i="2"/>
  <c r="AE110" i="2"/>
  <c r="AE630" i="2"/>
  <c r="AE146" i="2"/>
  <c r="AE100" i="2"/>
  <c r="AE612" i="2"/>
  <c r="AE651" i="2"/>
  <c r="AE461" i="2"/>
  <c r="AE438" i="2"/>
  <c r="AE95" i="2"/>
  <c r="AE359" i="2"/>
  <c r="AE648" i="2"/>
  <c r="AE101" i="2"/>
  <c r="AE333" i="2"/>
  <c r="AE44" i="2"/>
  <c r="AE291" i="2"/>
  <c r="AE601" i="2"/>
  <c r="AE296" i="2"/>
  <c r="AE694" i="2"/>
  <c r="AE464" i="2"/>
  <c r="AE30" i="2"/>
  <c r="AE398" i="2"/>
  <c r="AE450" i="2"/>
  <c r="AE565" i="2"/>
  <c r="AE210" i="2"/>
  <c r="AE683" i="2"/>
  <c r="AE379" i="2"/>
  <c r="AE680" i="2"/>
  <c r="AE113" i="2"/>
  <c r="AE475" i="2"/>
  <c r="AE287" i="2"/>
  <c r="AE186" i="2"/>
  <c r="AE517" i="2"/>
  <c r="AE152" i="2"/>
  <c r="AE201" i="2"/>
  <c r="AE355" i="2"/>
  <c r="AE609" i="2"/>
  <c r="AE490" i="2"/>
  <c r="AE572" i="2"/>
  <c r="AE108" i="2"/>
  <c r="AE719" i="2"/>
  <c r="AE229" i="2"/>
  <c r="AE682" i="2"/>
  <c r="AE129" i="2"/>
  <c r="AE372" i="2"/>
  <c r="AE640" i="2"/>
  <c r="AE504" i="2"/>
  <c r="AE96" i="2"/>
  <c r="AE105" i="2"/>
  <c r="AE371" i="2"/>
  <c r="AE84" i="2"/>
  <c r="AE646" i="2"/>
  <c r="AE687" i="2"/>
  <c r="AE405" i="2"/>
  <c r="AE311" i="2"/>
  <c r="AE378" i="2"/>
  <c r="AE537" i="2"/>
  <c r="AE253" i="2"/>
  <c r="AE548" i="2"/>
  <c r="AE577" i="2"/>
  <c r="AE61" i="2"/>
  <c r="AE83" i="2"/>
  <c r="AE337" i="2"/>
  <c r="AE404" i="2"/>
  <c r="AE731" i="2"/>
  <c r="AE473" i="2"/>
  <c r="AE641" i="2"/>
  <c r="AE143" i="2"/>
  <c r="AE728" i="2"/>
  <c r="AE675" i="2"/>
  <c r="AE663" i="2"/>
  <c r="AE57" i="2"/>
  <c r="AE294" i="2"/>
  <c r="AE219" i="2"/>
  <c r="AE352" i="2"/>
  <c r="AE704" i="2"/>
  <c r="AE155" i="2"/>
  <c r="AE31" i="2"/>
  <c r="AE301" i="2"/>
  <c r="AE289" i="2"/>
  <c r="AE610" i="2"/>
  <c r="AE531" i="2"/>
  <c r="AE308" i="2"/>
  <c r="AE659" i="2"/>
  <c r="AE199" i="2"/>
  <c r="AE486" i="2"/>
  <c r="AE341" i="2"/>
  <c r="AE321" i="2"/>
  <c r="AE669" i="2"/>
  <c r="AE564" i="2"/>
  <c r="AE723" i="2"/>
  <c r="AE221" i="2"/>
  <c r="AE441" i="2"/>
  <c r="AE506" i="2"/>
  <c r="AE668" i="2"/>
  <c r="AE451" i="2"/>
  <c r="AE516" i="2"/>
  <c r="AE632" i="2"/>
  <c r="AE733" i="2"/>
  <c r="AE180" i="2"/>
  <c r="AE258" i="2"/>
  <c r="AE628" i="2"/>
  <c r="AE604" i="2"/>
  <c r="AE702" i="2"/>
  <c r="AE233" i="2"/>
  <c r="AE118" i="2"/>
  <c r="AE275" i="2"/>
  <c r="AE347" i="2"/>
  <c r="AE388" i="2"/>
  <c r="AE575" i="2"/>
  <c r="AE373" i="2"/>
  <c r="AE501" i="2"/>
  <c r="AE175" i="2"/>
  <c r="AE662" i="2"/>
  <c r="AE487" i="2"/>
  <c r="AE272" i="2"/>
  <c r="AE265" i="2"/>
  <c r="AE465" i="2"/>
  <c r="AE87" i="2"/>
  <c r="AE144" i="2"/>
  <c r="AE288" i="2"/>
  <c r="AE133" i="2"/>
  <c r="AE557" i="2"/>
  <c r="AE335" i="2"/>
  <c r="AE533" i="2"/>
  <c r="AE342" i="2"/>
  <c r="AE706" i="2"/>
  <c r="AE558" i="2"/>
  <c r="AE571" i="2"/>
  <c r="AE538" i="2"/>
  <c r="AE412" i="2"/>
  <c r="AE522" i="2"/>
  <c r="AE458" i="2"/>
  <c r="AE208" i="2"/>
  <c r="AE249" i="2"/>
  <c r="AE276" i="2"/>
  <c r="AE721" i="2"/>
  <c r="AE638" i="2"/>
  <c r="AE374" i="2"/>
  <c r="AE343" i="2"/>
  <c r="AE692" i="2"/>
  <c r="AE676" i="2"/>
  <c r="AE527" i="2"/>
  <c r="AE410" i="2"/>
  <c r="AE674" i="2"/>
  <c r="AE391" i="2"/>
  <c r="AE727" i="2"/>
  <c r="AE574" i="2"/>
  <c r="AE645" i="2"/>
  <c r="AE544" i="2"/>
  <c r="AE605" i="2"/>
  <c r="AE673" i="2"/>
  <c r="AE693" i="2"/>
  <c r="AE436" i="2"/>
  <c r="AE643" i="2"/>
  <c r="AE660" i="2"/>
  <c r="AE502" i="2"/>
  <c r="AE688" i="2"/>
  <c r="AE661" i="2"/>
  <c r="AE478" i="2"/>
  <c r="AE667" i="2"/>
  <c r="AE690" i="2"/>
  <c r="AE695" i="2"/>
  <c r="AE576" i="2"/>
  <c r="AE671" i="2"/>
  <c r="AE726" i="2"/>
  <c r="AE712" i="2"/>
  <c r="AE700" i="2"/>
  <c r="AE713" i="2"/>
  <c r="AE649" i="2"/>
  <c r="AE730" i="2"/>
  <c r="AE729" i="2"/>
  <c r="AE720" i="2"/>
  <c r="AE679" i="2"/>
  <c r="AD655" i="2"/>
  <c r="AD597" i="2"/>
  <c r="AD613" i="2"/>
  <c r="AD74" i="2"/>
  <c r="AD387" i="2"/>
  <c r="AD429" i="2"/>
  <c r="AD427" i="2"/>
  <c r="AD539" i="2"/>
  <c r="AD390" i="2"/>
  <c r="AD566" i="2"/>
  <c r="AD326" i="2"/>
  <c r="AD462" i="2"/>
  <c r="AD176" i="2"/>
  <c r="AD699" i="2"/>
  <c r="AD160" i="2"/>
  <c r="AD529" i="2"/>
  <c r="AD656" i="2"/>
  <c r="AD50" i="2"/>
  <c r="AD409" i="2"/>
  <c r="AD519" i="2"/>
  <c r="AD471" i="2"/>
  <c r="AD468" i="2"/>
  <c r="AD383" i="2"/>
  <c r="AD75" i="2"/>
  <c r="AD64" i="2"/>
  <c r="AD603" i="2"/>
  <c r="AD252" i="2"/>
  <c r="AD243" i="2"/>
  <c r="AD332" i="2"/>
  <c r="AD584" i="2"/>
  <c r="AD635" i="2"/>
  <c r="AD49" i="2"/>
  <c r="AD553" i="2"/>
  <c r="AD5" i="2"/>
  <c r="AD399" i="2"/>
  <c r="AD684" i="2"/>
  <c r="AD227" i="2"/>
  <c r="AD453" i="2"/>
  <c r="AD103" i="2"/>
  <c r="AD328" i="2"/>
  <c r="AD639" i="2"/>
  <c r="AD345" i="2"/>
  <c r="AD297" i="2"/>
  <c r="AD541" i="2"/>
  <c r="AD99" i="2"/>
  <c r="AD206" i="2"/>
  <c r="AD204" i="2"/>
  <c r="AD580" i="2"/>
  <c r="AD236" i="2"/>
  <c r="AD466" i="2"/>
  <c r="AD79" i="2"/>
  <c r="AD349" i="2"/>
  <c r="AD147" i="2"/>
  <c r="AD428" i="2"/>
  <c r="AD360" i="2"/>
  <c r="AD242" i="2"/>
  <c r="AD396" i="2"/>
  <c r="AD483" i="2"/>
  <c r="AD130" i="2"/>
  <c r="AD555" i="2"/>
  <c r="AD244" i="2"/>
  <c r="AD278" i="2"/>
  <c r="AD282" i="2"/>
  <c r="AD351" i="2"/>
  <c r="AD125" i="2"/>
  <c r="AD93" i="2"/>
  <c r="AD507" i="2"/>
  <c r="AD433" i="2"/>
  <c r="AD69" i="2"/>
  <c r="AD417" i="2"/>
  <c r="AD39" i="2"/>
  <c r="AD121" i="2"/>
  <c r="AD449" i="2"/>
  <c r="AD407" i="2"/>
  <c r="AD286" i="2"/>
  <c r="AD588" i="2"/>
  <c r="AD369" i="2"/>
  <c r="AD357" i="2"/>
  <c r="AD454" i="2"/>
  <c r="AD309" i="2"/>
  <c r="AD107" i="2"/>
  <c r="AD218" i="2"/>
  <c r="AD248" i="2"/>
  <c r="AD134" i="2"/>
  <c r="AD498" i="2"/>
  <c r="AD547" i="2"/>
  <c r="AD425" i="2"/>
  <c r="AD198" i="2"/>
  <c r="AD234" i="2"/>
  <c r="AD445" i="2"/>
  <c r="AD224" i="2"/>
  <c r="AD91" i="2"/>
  <c r="AD696" i="2"/>
  <c r="AD62" i="2"/>
  <c r="AD499" i="2"/>
  <c r="AD240" i="2"/>
  <c r="AD361" i="2"/>
  <c r="AD305" i="2"/>
  <c r="AD607" i="2"/>
  <c r="AD317" i="2"/>
  <c r="AD14" i="2"/>
  <c r="AD400" i="2"/>
  <c r="AD67" i="2"/>
  <c r="AD153" i="2"/>
  <c r="AD126" i="2"/>
  <c r="AD16" i="2"/>
  <c r="AD375" i="2"/>
  <c r="AD161" i="2"/>
  <c r="AD411" i="2"/>
  <c r="AD293" i="2"/>
  <c r="AD212" i="2"/>
  <c r="AD231" i="2"/>
  <c r="AD71" i="2"/>
  <c r="AD116" i="2"/>
  <c r="AD38" i="2"/>
  <c r="AD281" i="2"/>
  <c r="AD550" i="2"/>
  <c r="AD327" i="2"/>
  <c r="AD701" i="2"/>
  <c r="AD452" i="2"/>
  <c r="AD191" i="2"/>
  <c r="AD28" i="2"/>
  <c r="AD209" i="2"/>
  <c r="AD98" i="2"/>
  <c r="AD562" i="2"/>
  <c r="AD86" i="2"/>
  <c r="AD647" i="2"/>
  <c r="AD41" i="2"/>
  <c r="AD418" i="2"/>
  <c r="AD12" i="2"/>
  <c r="AD195" i="2"/>
  <c r="AD140" i="2"/>
  <c r="AD256" i="2"/>
  <c r="AD262" i="2"/>
  <c r="AD652" i="2"/>
  <c r="AD697" i="2"/>
  <c r="AD422" i="2"/>
  <c r="AD406" i="2"/>
  <c r="AD194" i="2"/>
  <c r="AD338" i="2"/>
  <c r="AD689" i="2"/>
  <c r="AD11" i="2"/>
  <c r="AD419" i="2"/>
  <c r="AD263" i="2"/>
  <c r="AD348" i="2"/>
  <c r="AD650" i="2"/>
  <c r="AD563" i="2"/>
  <c r="AD380" i="2"/>
  <c r="AD716" i="2"/>
  <c r="AD358" i="2"/>
  <c r="AD284" i="2"/>
  <c r="AD217" i="2"/>
  <c r="AD150" i="2"/>
  <c r="AD477" i="2"/>
  <c r="AD20" i="2"/>
  <c r="AD223" i="2"/>
  <c r="AD172" i="2"/>
  <c r="AD213" i="2"/>
  <c r="AD385" i="2"/>
  <c r="AD200" i="2"/>
  <c r="AD455" i="2"/>
  <c r="AD25" i="2"/>
  <c r="AD156" i="2"/>
  <c r="AD608" i="2"/>
  <c r="AD520" i="2"/>
  <c r="AD513" i="2"/>
  <c r="AD573" i="2"/>
  <c r="AD365" i="2"/>
  <c r="AD524" i="2"/>
  <c r="AD581" i="2"/>
  <c r="AD654" i="2"/>
  <c r="AD578" i="2"/>
  <c r="AD534" i="2"/>
  <c r="AD368" i="2"/>
  <c r="AD599" i="2"/>
  <c r="AD658" i="2"/>
  <c r="AD261" i="2"/>
  <c r="AD469" i="2"/>
  <c r="AD598" i="2"/>
  <c r="AD182" i="2"/>
  <c r="AD665" i="2"/>
  <c r="AD42" i="2"/>
  <c r="AD479" i="2"/>
  <c r="AD4" i="2"/>
  <c r="AD322" i="2"/>
  <c r="AD211" i="2"/>
  <c r="AD189" i="2"/>
  <c r="AD617" i="2"/>
  <c r="AD318" i="2"/>
  <c r="AD315" i="2"/>
  <c r="AD624" i="2"/>
  <c r="AD505" i="2"/>
  <c r="AD127" i="2"/>
  <c r="AD237" i="2"/>
  <c r="AD184" i="2"/>
  <c r="AD131" i="2"/>
  <c r="AD532" i="2"/>
  <c r="AD551" i="2"/>
  <c r="AD78" i="2"/>
  <c r="AD644" i="2"/>
  <c r="AD190" i="2"/>
  <c r="AD653" i="2"/>
  <c r="AD657" i="2"/>
  <c r="AD634" i="2"/>
  <c r="AD320" i="2"/>
  <c r="AD45" i="2"/>
  <c r="AD316" i="2"/>
  <c r="AD500" i="2"/>
  <c r="AD37" i="2"/>
  <c r="AD92" i="2"/>
  <c r="AD442" i="2"/>
  <c r="AD432" i="2"/>
  <c r="AD47" i="2"/>
  <c r="AD481" i="2"/>
  <c r="AD620" i="2"/>
  <c r="AD58" i="2"/>
  <c r="AD381" i="2"/>
  <c r="AD482" i="2"/>
  <c r="AD554" i="2"/>
  <c r="AD220" i="2"/>
  <c r="AD181" i="2"/>
  <c r="AD415" i="2"/>
  <c r="AD512" i="2"/>
  <c r="AD65" i="2"/>
  <c r="AD145" i="2"/>
  <c r="AD13" i="2"/>
  <c r="AD171" i="2"/>
  <c r="AD268" i="2"/>
  <c r="AD587" i="2"/>
  <c r="AD376" i="2"/>
  <c r="AD46" i="2"/>
  <c r="AD569" i="2"/>
  <c r="AD273" i="2"/>
  <c r="AD439" i="2"/>
  <c r="AD225" i="2"/>
  <c r="AD707" i="2"/>
  <c r="AD488" i="2"/>
  <c r="AD484" i="2"/>
  <c r="AD509" i="2"/>
  <c r="AD323" i="2"/>
  <c r="AD408" i="2"/>
  <c r="AD489" i="2"/>
  <c r="AD353" i="2"/>
  <c r="AD394" i="2"/>
  <c r="AD73" i="2"/>
  <c r="AD34" i="2"/>
  <c r="AD393" i="2"/>
  <c r="AD10" i="2"/>
  <c r="AD705" i="2"/>
  <c r="AD89" i="2"/>
  <c r="AD254" i="2"/>
  <c r="AD63" i="2"/>
  <c r="AD339" i="2"/>
  <c r="AD362" i="2"/>
  <c r="AD672" i="2"/>
  <c r="AD141" i="2"/>
  <c r="AD423" i="2"/>
  <c r="AD350" i="2"/>
  <c r="AD426" i="2"/>
  <c r="AD77" i="2"/>
  <c r="AD714" i="2"/>
  <c r="AD402" i="2"/>
  <c r="AD270" i="2"/>
  <c r="AD226" i="2"/>
  <c r="AD590" i="2"/>
  <c r="AD559" i="2"/>
  <c r="AD389" i="2"/>
  <c r="AD302" i="2"/>
  <c r="AD21" i="2"/>
  <c r="AD392" i="2"/>
  <c r="AD299" i="2"/>
  <c r="AD627" i="2"/>
  <c r="AD503" i="2"/>
  <c r="AD329" i="2"/>
  <c r="AD474" i="2"/>
  <c r="AD631" i="2"/>
  <c r="AD430" i="2"/>
  <c r="AD413" i="2"/>
  <c r="AD698" i="2"/>
  <c r="AD395" i="2"/>
  <c r="AD192" i="2"/>
  <c r="AD457" i="2"/>
  <c r="AD2" i="2"/>
  <c r="AD306" i="2"/>
  <c r="AD460" i="2"/>
  <c r="AD203" i="2"/>
  <c r="AD435" i="2"/>
  <c r="AD401" i="2"/>
  <c r="AD593" i="2"/>
  <c r="AD81" i="2"/>
  <c r="AD266" i="2"/>
  <c r="AD128" i="2"/>
  <c r="AD109" i="2"/>
  <c r="AD52" i="2"/>
  <c r="AD88" i="2"/>
  <c r="AD232" i="2"/>
  <c r="AD300" i="2"/>
  <c r="AD543" i="2"/>
  <c r="AD104" i="2"/>
  <c r="AD664" i="2"/>
  <c r="AD159" i="2"/>
  <c r="AD595" i="2"/>
  <c r="AD364" i="2"/>
  <c r="AD51" i="2"/>
  <c r="AD124" i="2"/>
  <c r="AD528" i="2"/>
  <c r="AD476" i="2"/>
  <c r="AD222" i="2"/>
  <c r="AD271" i="2"/>
  <c r="AD178" i="2"/>
  <c r="AD255" i="2"/>
  <c r="AD414" i="2"/>
  <c r="AD583" i="2"/>
  <c r="AD545" i="2"/>
  <c r="AD80" i="2"/>
  <c r="AD324" i="2"/>
  <c r="AD467" i="2"/>
  <c r="AD303" i="2"/>
  <c r="AD304" i="2"/>
  <c r="AD196" i="2"/>
  <c r="AD331" i="2"/>
  <c r="AD6" i="2"/>
  <c r="AD525" i="2"/>
  <c r="AD314" i="2"/>
  <c r="AD443" i="2"/>
  <c r="AD666" i="2"/>
  <c r="AD197" i="2"/>
  <c r="AD136" i="2"/>
  <c r="AD202" i="2"/>
  <c r="AD8" i="2"/>
  <c r="AD32" i="2"/>
  <c r="AD589" i="2"/>
  <c r="AD515" i="2"/>
  <c r="AD382" i="2"/>
  <c r="AD251" i="2"/>
  <c r="AD162" i="2"/>
  <c r="AD259" i="2"/>
  <c r="AD346" i="2"/>
  <c r="AD228" i="2"/>
  <c r="AD546" i="2"/>
  <c r="AD154" i="2"/>
  <c r="AD167" i="2"/>
  <c r="AD582" i="2"/>
  <c r="AD68" i="2"/>
  <c r="AD112" i="2"/>
  <c r="AD277" i="2"/>
  <c r="AD717" i="2"/>
  <c r="AD135" i="2"/>
  <c r="AD280" i="2"/>
  <c r="AD137" i="2"/>
  <c r="AD170" i="2"/>
  <c r="AD444" i="2"/>
  <c r="AD138" i="2"/>
  <c r="AD40" i="2"/>
  <c r="AD241" i="2"/>
  <c r="AD102" i="2"/>
  <c r="AD72" i="2"/>
  <c r="AD205" i="2"/>
  <c r="AD165" i="2"/>
  <c r="AD685" i="2"/>
  <c r="AD596" i="2"/>
  <c r="AD681" i="2"/>
  <c r="AD354" i="2"/>
  <c r="AD23" i="2"/>
  <c r="AD35" i="2"/>
  <c r="AD295" i="2"/>
  <c r="AD70" i="2"/>
  <c r="AD526" i="2"/>
  <c r="AD340" i="2"/>
  <c r="AD496" i="2"/>
  <c r="AD434" i="2"/>
  <c r="AD15" i="2"/>
  <c r="AD642" i="2"/>
  <c r="AD560" i="2"/>
  <c r="AD157" i="2"/>
  <c r="AD207" i="2"/>
  <c r="AD260" i="2"/>
  <c r="AD215" i="2"/>
  <c r="AD48" i="2"/>
  <c r="AD7" i="2"/>
  <c r="AD60" i="2"/>
  <c r="AD614" i="2"/>
  <c r="AD257" i="2"/>
  <c r="AD56" i="2"/>
  <c r="AD670" i="2"/>
  <c r="AD619" i="2"/>
  <c r="AD312" i="2"/>
  <c r="AD53" i="2"/>
  <c r="AD269" i="2"/>
  <c r="AD463" i="2"/>
  <c r="AD606" i="2"/>
  <c r="AD437" i="2"/>
  <c r="AD556" i="2"/>
  <c r="AD480" i="2"/>
  <c r="AD492" i="2"/>
  <c r="AD235" i="2"/>
  <c r="AD313" i="2"/>
  <c r="AD119" i="2"/>
  <c r="AD3" i="2"/>
  <c r="AD214" i="2"/>
  <c r="AD621" i="2"/>
  <c r="AD267" i="2"/>
  <c r="AD36" i="2"/>
  <c r="AD238" i="2"/>
  <c r="AD24" i="2"/>
  <c r="AD166" i="2"/>
  <c r="AD183" i="2"/>
  <c r="AD310" i="2"/>
  <c r="AD686" i="2"/>
  <c r="AD521" i="2"/>
  <c r="AD193" i="2"/>
  <c r="AD168" i="2"/>
  <c r="AD18" i="2"/>
  <c r="AD188" i="2"/>
  <c r="AD139" i="2"/>
  <c r="AD132" i="2"/>
  <c r="AD250" i="2"/>
  <c r="AD163" i="2"/>
  <c r="AD290" i="2"/>
  <c r="AD33" i="2"/>
  <c r="AD446" i="2"/>
  <c r="AD187" i="2"/>
  <c r="AD283" i="2"/>
  <c r="AD386" i="2"/>
  <c r="AD495" i="2"/>
  <c r="AD623" i="2"/>
  <c r="AD239" i="2"/>
  <c r="AD622" i="2"/>
  <c r="AD90" i="2"/>
  <c r="AD579" i="2"/>
  <c r="AD122" i="2"/>
  <c r="AD29" i="2"/>
  <c r="AD19" i="2"/>
  <c r="AD549" i="2"/>
  <c r="AD230" i="2"/>
  <c r="AD148" i="2"/>
  <c r="AD594" i="2"/>
  <c r="AD120" i="2"/>
  <c r="AD625" i="2"/>
  <c r="AD678" i="2"/>
  <c r="AD518" i="2"/>
  <c r="AD472" i="2"/>
  <c r="AD330" i="2"/>
  <c r="AD94" i="2"/>
  <c r="AD307" i="2"/>
  <c r="AD111" i="2"/>
  <c r="AD732" i="2"/>
  <c r="AD264" i="2"/>
  <c r="AD149" i="2"/>
  <c r="AD570" i="2"/>
  <c r="AD618" i="2"/>
  <c r="AD274" i="2"/>
  <c r="AD708" i="2"/>
  <c r="AD510" i="2"/>
  <c r="AD367" i="2"/>
  <c r="AD636" i="2"/>
  <c r="AD703" i="2"/>
  <c r="AD616" i="2"/>
  <c r="AD494" i="2"/>
  <c r="AD485" i="2"/>
  <c r="AD285" i="2"/>
  <c r="AD76" i="2"/>
  <c r="AD54" i="2"/>
  <c r="AD114" i="2"/>
  <c r="AD629" i="2"/>
  <c r="AD633" i="2"/>
  <c r="AD440" i="2"/>
  <c r="AD448" i="2"/>
  <c r="AD169" i="2"/>
  <c r="AD523" i="2"/>
  <c r="AD85" i="2"/>
  <c r="AD59" i="2"/>
  <c r="AD424" i="2"/>
  <c r="AD9" i="2"/>
  <c r="AD279" i="2"/>
  <c r="AD431" i="2"/>
  <c r="AD416" i="2"/>
  <c r="AD43" i="2"/>
  <c r="AD298" i="2"/>
  <c r="AD245" i="2"/>
  <c r="AD151" i="2"/>
  <c r="AD709" i="2"/>
  <c r="AD600" i="2"/>
  <c r="AD615" i="2"/>
  <c r="AD97" i="2"/>
  <c r="AD247" i="2"/>
  <c r="AD535" i="2"/>
  <c r="AD142" i="2"/>
  <c r="AD22" i="2"/>
  <c r="AD17" i="2"/>
  <c r="AD370" i="2"/>
  <c r="AD567" i="2"/>
  <c r="AD718" i="2"/>
  <c r="AD493" i="2"/>
  <c r="AD459" i="2"/>
  <c r="AD158" i="2"/>
  <c r="AD677" i="2"/>
  <c r="AD117" i="2"/>
  <c r="AD536" i="2"/>
  <c r="AD561" i="2"/>
  <c r="AD164" i="2"/>
  <c r="AD715" i="2"/>
  <c r="AD177" i="2"/>
  <c r="AD26" i="2"/>
  <c r="AD530" i="2"/>
  <c r="AD602" i="2"/>
  <c r="AD691" i="2"/>
  <c r="AD173" i="2"/>
  <c r="AD356" i="2"/>
  <c r="AD106" i="2"/>
  <c r="AD710" i="2"/>
  <c r="AD216" i="2"/>
  <c r="AD344" i="2"/>
  <c r="AD491" i="2"/>
  <c r="AD27" i="2"/>
  <c r="AD611" i="2"/>
  <c r="AD66" i="2"/>
  <c r="AD55" i="2"/>
  <c r="AD552" i="2"/>
  <c r="AD325" i="2"/>
  <c r="AD334" i="2"/>
  <c r="AD292" i="2"/>
  <c r="AD420" i="2"/>
  <c r="AD508" i="2"/>
  <c r="AD363" i="2"/>
  <c r="AD540" i="2"/>
  <c r="AD421" i="2"/>
  <c r="AD585" i="2"/>
  <c r="AD456" i="2"/>
  <c r="AD403" i="2"/>
  <c r="AD447" i="2"/>
  <c r="AD123" i="2"/>
  <c r="AD397" i="2"/>
  <c r="AD626" i="2"/>
  <c r="AD542" i="2"/>
  <c r="AD384" i="2"/>
  <c r="AD185" i="2"/>
  <c r="AD470" i="2"/>
  <c r="AD246" i="2"/>
  <c r="AD115" i="2"/>
  <c r="AD568" i="2"/>
  <c r="AD319" i="2"/>
  <c r="AD82" i="2"/>
  <c r="AD336" i="2"/>
  <c r="AD377" i="2"/>
  <c r="AD174" i="2"/>
  <c r="AD511" i="2"/>
  <c r="AD591" i="2"/>
  <c r="AD514" i="2"/>
  <c r="AD179" i="2"/>
  <c r="AD725" i="2"/>
  <c r="AD497" i="2"/>
  <c r="AD592" i="2"/>
  <c r="AD586" i="2"/>
  <c r="AD722" i="2"/>
  <c r="AD366" i="2"/>
  <c r="AD637" i="2"/>
  <c r="AD711" i="2"/>
  <c r="AD724" i="2"/>
  <c r="AD110" i="2"/>
  <c r="AD630" i="2"/>
  <c r="AD146" i="2"/>
  <c r="AD100" i="2"/>
  <c r="AD612" i="2"/>
  <c r="AD651" i="2"/>
  <c r="AD461" i="2"/>
  <c r="AD438" i="2"/>
  <c r="AD95" i="2"/>
  <c r="AD359" i="2"/>
  <c r="AD648" i="2"/>
  <c r="AD101" i="2"/>
  <c r="AD333" i="2"/>
  <c r="AD44" i="2"/>
  <c r="AD291" i="2"/>
  <c r="AD601" i="2"/>
  <c r="AD296" i="2"/>
  <c r="AD694" i="2"/>
  <c r="AD464" i="2"/>
  <c r="AD30" i="2"/>
  <c r="AD398" i="2"/>
  <c r="AD450" i="2"/>
  <c r="AD565" i="2"/>
  <c r="AD210" i="2"/>
  <c r="AD683" i="2"/>
  <c r="AD379" i="2"/>
  <c r="AD680" i="2"/>
  <c r="AD113" i="2"/>
  <c r="AD475" i="2"/>
  <c r="AD287" i="2"/>
  <c r="AD186" i="2"/>
  <c r="AD517" i="2"/>
  <c r="AD152" i="2"/>
  <c r="AD201" i="2"/>
  <c r="AD355" i="2"/>
  <c r="AD609" i="2"/>
  <c r="AD490" i="2"/>
  <c r="AD572" i="2"/>
  <c r="AD108" i="2"/>
  <c r="AD719" i="2"/>
  <c r="AD229" i="2"/>
  <c r="AD682" i="2"/>
  <c r="AD129" i="2"/>
  <c r="AD372" i="2"/>
  <c r="AD640" i="2"/>
  <c r="AD504" i="2"/>
  <c r="AD96" i="2"/>
  <c r="AD105" i="2"/>
  <c r="AD371" i="2"/>
  <c r="AD84" i="2"/>
  <c r="AD646" i="2"/>
  <c r="AD687" i="2"/>
  <c r="AD405" i="2"/>
  <c r="AD311" i="2"/>
  <c r="AD378" i="2"/>
  <c r="AD537" i="2"/>
  <c r="AD253" i="2"/>
  <c r="AD548" i="2"/>
  <c r="AD577" i="2"/>
  <c r="AD61" i="2"/>
  <c r="AD83" i="2"/>
  <c r="AD337" i="2"/>
  <c r="AD404" i="2"/>
  <c r="AD731" i="2"/>
  <c r="AD473" i="2"/>
  <c r="AD641" i="2"/>
  <c r="AD143" i="2"/>
  <c r="AD728" i="2"/>
  <c r="AD675" i="2"/>
  <c r="AD663" i="2"/>
  <c r="AD57" i="2"/>
  <c r="AD294" i="2"/>
  <c r="AD219" i="2"/>
  <c r="AD352" i="2"/>
  <c r="AD704" i="2"/>
  <c r="AD155" i="2"/>
  <c r="AD31" i="2"/>
  <c r="AD301" i="2"/>
  <c r="AD289" i="2"/>
  <c r="AD610" i="2"/>
  <c r="AD531" i="2"/>
  <c r="AD308" i="2"/>
  <c r="AD659" i="2"/>
  <c r="AD199" i="2"/>
  <c r="AD486" i="2"/>
  <c r="AD341" i="2"/>
  <c r="AD321" i="2"/>
  <c r="AD669" i="2"/>
  <c r="AD564" i="2"/>
  <c r="AD723" i="2"/>
  <c r="AD221" i="2"/>
  <c r="AD441" i="2"/>
  <c r="AD506" i="2"/>
  <c r="AD668" i="2"/>
  <c r="AD451" i="2"/>
  <c r="AD516" i="2"/>
  <c r="AD632" i="2"/>
  <c r="AD733" i="2"/>
  <c r="AD180" i="2"/>
  <c r="AD258" i="2"/>
  <c r="AD628" i="2"/>
  <c r="AD604" i="2"/>
  <c r="AD702" i="2"/>
  <c r="AD233" i="2"/>
  <c r="AD118" i="2"/>
  <c r="AD275" i="2"/>
  <c r="AD347" i="2"/>
  <c r="AD388" i="2"/>
  <c r="AD575" i="2"/>
  <c r="AD373" i="2"/>
  <c r="AD501" i="2"/>
  <c r="AD175" i="2"/>
  <c r="AD662" i="2"/>
  <c r="AD487" i="2"/>
  <c r="AD272" i="2"/>
  <c r="AD265" i="2"/>
  <c r="AD465" i="2"/>
  <c r="AD87" i="2"/>
  <c r="AD144" i="2"/>
  <c r="AD288" i="2"/>
  <c r="AD133" i="2"/>
  <c r="AD557" i="2"/>
  <c r="AD335" i="2"/>
  <c r="AD533" i="2"/>
  <c r="AD342" i="2"/>
  <c r="AD706" i="2"/>
  <c r="AD558" i="2"/>
  <c r="AD571" i="2"/>
  <c r="AD538" i="2"/>
  <c r="AD412" i="2"/>
  <c r="AD522" i="2"/>
  <c r="AD458" i="2"/>
  <c r="AD208" i="2"/>
  <c r="AD249" i="2"/>
  <c r="AD276" i="2"/>
  <c r="AD721" i="2"/>
  <c r="AD638" i="2"/>
  <c r="AD374" i="2"/>
  <c r="AD343" i="2"/>
  <c r="AD692" i="2"/>
  <c r="AD676" i="2"/>
  <c r="AD527" i="2"/>
  <c r="AD410" i="2"/>
  <c r="AD674" i="2"/>
  <c r="AD391" i="2"/>
  <c r="AD727" i="2"/>
  <c r="AD574" i="2"/>
  <c r="AD645" i="2"/>
  <c r="AD544" i="2"/>
  <c r="AD605" i="2"/>
  <c r="AD673" i="2"/>
  <c r="AD693" i="2"/>
  <c r="AD436" i="2"/>
  <c r="AD643" i="2"/>
  <c r="AD660" i="2"/>
  <c r="AD502" i="2"/>
  <c r="AD688" i="2"/>
  <c r="AD661" i="2"/>
  <c r="AD478" i="2"/>
  <c r="AD667" i="2"/>
  <c r="AD690" i="2"/>
  <c r="AD695" i="2"/>
  <c r="K105" i="3" s="1"/>
  <c r="AD576" i="2"/>
  <c r="AD671" i="2"/>
  <c r="AD726" i="2"/>
  <c r="AD712" i="2"/>
  <c r="AD700" i="2"/>
  <c r="AD713" i="2"/>
  <c r="AD649" i="2"/>
  <c r="AD730" i="2"/>
  <c r="AD729" i="2"/>
  <c r="AD720" i="2"/>
  <c r="AD679" i="2"/>
  <c r="AC655" i="2"/>
  <c r="AC597" i="2"/>
  <c r="AC613" i="2"/>
  <c r="AC74" i="2"/>
  <c r="AC387" i="2"/>
  <c r="AC429" i="2"/>
  <c r="AC427" i="2"/>
  <c r="AC539" i="2"/>
  <c r="AC390" i="2"/>
  <c r="AC566" i="2"/>
  <c r="AC326" i="2"/>
  <c r="AC462" i="2"/>
  <c r="AC176" i="2"/>
  <c r="AC699" i="2"/>
  <c r="AC160" i="2"/>
  <c r="AC529" i="2"/>
  <c r="AC656" i="2"/>
  <c r="AC50" i="2"/>
  <c r="AC409" i="2"/>
  <c r="AC519" i="2"/>
  <c r="AC471" i="2"/>
  <c r="AC468" i="2"/>
  <c r="AC383" i="2"/>
  <c r="AC75" i="2"/>
  <c r="AC64" i="2"/>
  <c r="AC603" i="2"/>
  <c r="AC252" i="2"/>
  <c r="AC243" i="2"/>
  <c r="AC332" i="2"/>
  <c r="AC584" i="2"/>
  <c r="AC635" i="2"/>
  <c r="AC49" i="2"/>
  <c r="AC553" i="2"/>
  <c r="AC5" i="2"/>
  <c r="AC399" i="2"/>
  <c r="AC684" i="2"/>
  <c r="AC227" i="2"/>
  <c r="AC453" i="2"/>
  <c r="AC103" i="2"/>
  <c r="AC328" i="2"/>
  <c r="AC639" i="2"/>
  <c r="AC345" i="2"/>
  <c r="AC297" i="2"/>
  <c r="AC541" i="2"/>
  <c r="AC99" i="2"/>
  <c r="AC206" i="2"/>
  <c r="AC204" i="2"/>
  <c r="AC580" i="2"/>
  <c r="AC236" i="2"/>
  <c r="AC466" i="2"/>
  <c r="AC79" i="2"/>
  <c r="AC349" i="2"/>
  <c r="AC147" i="2"/>
  <c r="AC428" i="2"/>
  <c r="AC360" i="2"/>
  <c r="AC242" i="2"/>
  <c r="AC396" i="2"/>
  <c r="AC483" i="2"/>
  <c r="AC130" i="2"/>
  <c r="AC555" i="2"/>
  <c r="AC244" i="2"/>
  <c r="AC278" i="2"/>
  <c r="AC282" i="2"/>
  <c r="AC351" i="2"/>
  <c r="AC125" i="2"/>
  <c r="AC93" i="2"/>
  <c r="AC507" i="2"/>
  <c r="AC433" i="2"/>
  <c r="AC69" i="2"/>
  <c r="AC417" i="2"/>
  <c r="AC39" i="2"/>
  <c r="AC121" i="2"/>
  <c r="AC449" i="2"/>
  <c r="AC407" i="2"/>
  <c r="AC286" i="2"/>
  <c r="AC588" i="2"/>
  <c r="AC369" i="2"/>
  <c r="AC357" i="2"/>
  <c r="AC454" i="2"/>
  <c r="AC309" i="2"/>
  <c r="AC107" i="2"/>
  <c r="AC218" i="2"/>
  <c r="AC248" i="2"/>
  <c r="AC134" i="2"/>
  <c r="AC498" i="2"/>
  <c r="AC547" i="2"/>
  <c r="AC425" i="2"/>
  <c r="AC198" i="2"/>
  <c r="AC234" i="2"/>
  <c r="AC445" i="2"/>
  <c r="AC224" i="2"/>
  <c r="AC91" i="2"/>
  <c r="AC696" i="2"/>
  <c r="AC62" i="2"/>
  <c r="AC499" i="2"/>
  <c r="AC240" i="2"/>
  <c r="AC361" i="2"/>
  <c r="AC305" i="2"/>
  <c r="AC607" i="2"/>
  <c r="AC317" i="2"/>
  <c r="AC14" i="2"/>
  <c r="AC400" i="2"/>
  <c r="AC67" i="2"/>
  <c r="AC153" i="2"/>
  <c r="AC126" i="2"/>
  <c r="AC16" i="2"/>
  <c r="AC375" i="2"/>
  <c r="AC161" i="2"/>
  <c r="AC411" i="2"/>
  <c r="AC293" i="2"/>
  <c r="AC212" i="2"/>
  <c r="AC231" i="2"/>
  <c r="AC71" i="2"/>
  <c r="AC116" i="2"/>
  <c r="AC38" i="2"/>
  <c r="AC281" i="2"/>
  <c r="AC550" i="2"/>
  <c r="AC327" i="2"/>
  <c r="AC701" i="2"/>
  <c r="AC452" i="2"/>
  <c r="AC191" i="2"/>
  <c r="AC28" i="2"/>
  <c r="AC209" i="2"/>
  <c r="AC98" i="2"/>
  <c r="AC562" i="2"/>
  <c r="AC86" i="2"/>
  <c r="AC647" i="2"/>
  <c r="AC41" i="2"/>
  <c r="AC418" i="2"/>
  <c r="AC12" i="2"/>
  <c r="AC195" i="2"/>
  <c r="AC140" i="2"/>
  <c r="AC256" i="2"/>
  <c r="AC262" i="2"/>
  <c r="AC652" i="2"/>
  <c r="AC697" i="2"/>
  <c r="AC422" i="2"/>
  <c r="AC406" i="2"/>
  <c r="AC194" i="2"/>
  <c r="AC338" i="2"/>
  <c r="AC689" i="2"/>
  <c r="AC11" i="2"/>
  <c r="AC419" i="2"/>
  <c r="AC263" i="2"/>
  <c r="AC348" i="2"/>
  <c r="AC650" i="2"/>
  <c r="AC563" i="2"/>
  <c r="AC380" i="2"/>
  <c r="AC716" i="2"/>
  <c r="AC358" i="2"/>
  <c r="AC284" i="2"/>
  <c r="AC217" i="2"/>
  <c r="AC150" i="2"/>
  <c r="AC477" i="2"/>
  <c r="AC20" i="2"/>
  <c r="AC223" i="2"/>
  <c r="AC172" i="2"/>
  <c r="AC213" i="2"/>
  <c r="AC385" i="2"/>
  <c r="AC200" i="2"/>
  <c r="AC455" i="2"/>
  <c r="AC25" i="2"/>
  <c r="AC156" i="2"/>
  <c r="AC608" i="2"/>
  <c r="AC520" i="2"/>
  <c r="AC513" i="2"/>
  <c r="AC573" i="2"/>
  <c r="AC365" i="2"/>
  <c r="AC524" i="2"/>
  <c r="AC581" i="2"/>
  <c r="AC654" i="2"/>
  <c r="AC578" i="2"/>
  <c r="AC534" i="2"/>
  <c r="AC368" i="2"/>
  <c r="AC599" i="2"/>
  <c r="AC658" i="2"/>
  <c r="AC261" i="2"/>
  <c r="AC469" i="2"/>
  <c r="AC598" i="2"/>
  <c r="AC182" i="2"/>
  <c r="AC665" i="2"/>
  <c r="AC42" i="2"/>
  <c r="AC479" i="2"/>
  <c r="AC4" i="2"/>
  <c r="AC322" i="2"/>
  <c r="AC211" i="2"/>
  <c r="AC189" i="2"/>
  <c r="AC617" i="2"/>
  <c r="AC318" i="2"/>
  <c r="AC315" i="2"/>
  <c r="AC624" i="2"/>
  <c r="AC505" i="2"/>
  <c r="AC127" i="2"/>
  <c r="AC237" i="2"/>
  <c r="AC184" i="2"/>
  <c r="AC131" i="2"/>
  <c r="AC532" i="2"/>
  <c r="AC551" i="2"/>
  <c r="AC78" i="2"/>
  <c r="AC644" i="2"/>
  <c r="AC190" i="2"/>
  <c r="AC653" i="2"/>
  <c r="AC657" i="2"/>
  <c r="AC634" i="2"/>
  <c r="AC320" i="2"/>
  <c r="AC45" i="2"/>
  <c r="AC316" i="2"/>
  <c r="AC500" i="2"/>
  <c r="AC37" i="2"/>
  <c r="AC92" i="2"/>
  <c r="AC442" i="2"/>
  <c r="AC432" i="2"/>
  <c r="AC47" i="2"/>
  <c r="AC481" i="2"/>
  <c r="AC620" i="2"/>
  <c r="AC58" i="2"/>
  <c r="AC381" i="2"/>
  <c r="AC482" i="2"/>
  <c r="AC554" i="2"/>
  <c r="AC220" i="2"/>
  <c r="AC181" i="2"/>
  <c r="AC415" i="2"/>
  <c r="AC512" i="2"/>
  <c r="AC65" i="2"/>
  <c r="AC145" i="2"/>
  <c r="AC13" i="2"/>
  <c r="AC171" i="2"/>
  <c r="AC268" i="2"/>
  <c r="AC587" i="2"/>
  <c r="AC376" i="2"/>
  <c r="AC46" i="2"/>
  <c r="AC569" i="2"/>
  <c r="AC273" i="2"/>
  <c r="AC439" i="2"/>
  <c r="AC225" i="2"/>
  <c r="AC707" i="2"/>
  <c r="AC488" i="2"/>
  <c r="AC484" i="2"/>
  <c r="AC509" i="2"/>
  <c r="AC323" i="2"/>
  <c r="AC408" i="2"/>
  <c r="AC489" i="2"/>
  <c r="AC353" i="2"/>
  <c r="AC394" i="2"/>
  <c r="AC73" i="2"/>
  <c r="AC34" i="2"/>
  <c r="AC393" i="2"/>
  <c r="AC10" i="2"/>
  <c r="AC705" i="2"/>
  <c r="AC89" i="2"/>
  <c r="AC254" i="2"/>
  <c r="AC63" i="2"/>
  <c r="AC339" i="2"/>
  <c r="AC362" i="2"/>
  <c r="AC672" i="2"/>
  <c r="AC141" i="2"/>
  <c r="AC423" i="2"/>
  <c r="AC350" i="2"/>
  <c r="AC426" i="2"/>
  <c r="AC77" i="2"/>
  <c r="AC714" i="2"/>
  <c r="AC402" i="2"/>
  <c r="AC270" i="2"/>
  <c r="AC226" i="2"/>
  <c r="AC590" i="2"/>
  <c r="AC559" i="2"/>
  <c r="AC389" i="2"/>
  <c r="AC302" i="2"/>
  <c r="AC21" i="2"/>
  <c r="AC392" i="2"/>
  <c r="AC299" i="2"/>
  <c r="AC627" i="2"/>
  <c r="AC503" i="2"/>
  <c r="AC329" i="2"/>
  <c r="AC474" i="2"/>
  <c r="AC631" i="2"/>
  <c r="AC430" i="2"/>
  <c r="AC413" i="2"/>
  <c r="AC698" i="2"/>
  <c r="AC395" i="2"/>
  <c r="AC192" i="2"/>
  <c r="AC457" i="2"/>
  <c r="AC2" i="2"/>
  <c r="AC306" i="2"/>
  <c r="AC460" i="2"/>
  <c r="AC203" i="2"/>
  <c r="AC435" i="2"/>
  <c r="AC401" i="2"/>
  <c r="AC593" i="2"/>
  <c r="AC81" i="2"/>
  <c r="AC266" i="2"/>
  <c r="AC128" i="2"/>
  <c r="AC109" i="2"/>
  <c r="AC52" i="2"/>
  <c r="AC88" i="2"/>
  <c r="AC232" i="2"/>
  <c r="AC300" i="2"/>
  <c r="AC543" i="2"/>
  <c r="AC104" i="2"/>
  <c r="AC664" i="2"/>
  <c r="AC159" i="2"/>
  <c r="AC595" i="2"/>
  <c r="AC364" i="2"/>
  <c r="AC51" i="2"/>
  <c r="AC124" i="2"/>
  <c r="AC528" i="2"/>
  <c r="AC476" i="2"/>
  <c r="AC222" i="2"/>
  <c r="AC271" i="2"/>
  <c r="AC178" i="2"/>
  <c r="AC255" i="2"/>
  <c r="AC414" i="2"/>
  <c r="AC583" i="2"/>
  <c r="AC545" i="2"/>
  <c r="AC80" i="2"/>
  <c r="AC324" i="2"/>
  <c r="AC467" i="2"/>
  <c r="AC303" i="2"/>
  <c r="AC304" i="2"/>
  <c r="AC196" i="2"/>
  <c r="AC331" i="2"/>
  <c r="AC6" i="2"/>
  <c r="AC525" i="2"/>
  <c r="AC314" i="2"/>
  <c r="AC443" i="2"/>
  <c r="AC666" i="2"/>
  <c r="AC197" i="2"/>
  <c r="AC136" i="2"/>
  <c r="AC202" i="2"/>
  <c r="AC8" i="2"/>
  <c r="AC32" i="2"/>
  <c r="AC589" i="2"/>
  <c r="AC515" i="2"/>
  <c r="AC382" i="2"/>
  <c r="AC251" i="2"/>
  <c r="AC162" i="2"/>
  <c r="AC259" i="2"/>
  <c r="AC346" i="2"/>
  <c r="AC228" i="2"/>
  <c r="AC546" i="2"/>
  <c r="AC154" i="2"/>
  <c r="AC167" i="2"/>
  <c r="AC582" i="2"/>
  <c r="AC68" i="2"/>
  <c r="AC112" i="2"/>
  <c r="AC277" i="2"/>
  <c r="AC717" i="2"/>
  <c r="AC135" i="2"/>
  <c r="AC280" i="2"/>
  <c r="AC137" i="2"/>
  <c r="AC170" i="2"/>
  <c r="AC444" i="2"/>
  <c r="AC138" i="2"/>
  <c r="AC40" i="2"/>
  <c r="AC241" i="2"/>
  <c r="AC102" i="2"/>
  <c r="AC72" i="2"/>
  <c r="AC205" i="2"/>
  <c r="AC165" i="2"/>
  <c r="AC685" i="2"/>
  <c r="AC596" i="2"/>
  <c r="AC681" i="2"/>
  <c r="AC354" i="2"/>
  <c r="AC23" i="2"/>
  <c r="AC35" i="2"/>
  <c r="AC295" i="2"/>
  <c r="AC70" i="2"/>
  <c r="AC526" i="2"/>
  <c r="AC340" i="2"/>
  <c r="AC496" i="2"/>
  <c r="AC434" i="2"/>
  <c r="AC15" i="2"/>
  <c r="AC642" i="2"/>
  <c r="AC560" i="2"/>
  <c r="AC157" i="2"/>
  <c r="AC207" i="2"/>
  <c r="AC260" i="2"/>
  <c r="AC215" i="2"/>
  <c r="AC48" i="2"/>
  <c r="AC7" i="2"/>
  <c r="AC60" i="2"/>
  <c r="AC614" i="2"/>
  <c r="AC257" i="2"/>
  <c r="AC56" i="2"/>
  <c r="AC670" i="2"/>
  <c r="AC619" i="2"/>
  <c r="AC312" i="2"/>
  <c r="AC53" i="2"/>
  <c r="AC269" i="2"/>
  <c r="AC463" i="2"/>
  <c r="AC606" i="2"/>
  <c r="AC437" i="2"/>
  <c r="AC556" i="2"/>
  <c r="AC480" i="2"/>
  <c r="AC492" i="2"/>
  <c r="AC235" i="2"/>
  <c r="AC313" i="2"/>
  <c r="AC119" i="2"/>
  <c r="AC3" i="2"/>
  <c r="AC214" i="2"/>
  <c r="AC621" i="2"/>
  <c r="AC267" i="2"/>
  <c r="AC36" i="2"/>
  <c r="AC238" i="2"/>
  <c r="AC24" i="2"/>
  <c r="AC166" i="2"/>
  <c r="AC183" i="2"/>
  <c r="AC310" i="2"/>
  <c r="AC686" i="2"/>
  <c r="AC521" i="2"/>
  <c r="AC193" i="2"/>
  <c r="AC168" i="2"/>
  <c r="AC18" i="2"/>
  <c r="AC188" i="2"/>
  <c r="AC139" i="2"/>
  <c r="AC132" i="2"/>
  <c r="AC250" i="2"/>
  <c r="AC163" i="2"/>
  <c r="AC290" i="2"/>
  <c r="AC33" i="2"/>
  <c r="AC446" i="2"/>
  <c r="AC187" i="2"/>
  <c r="AC283" i="2"/>
  <c r="AC386" i="2"/>
  <c r="AC495" i="2"/>
  <c r="AC623" i="2"/>
  <c r="AC239" i="2"/>
  <c r="AC622" i="2"/>
  <c r="AC90" i="2"/>
  <c r="AC579" i="2"/>
  <c r="AC122" i="2"/>
  <c r="AC29" i="2"/>
  <c r="AC19" i="2"/>
  <c r="AC549" i="2"/>
  <c r="AC230" i="2"/>
  <c r="AC148" i="2"/>
  <c r="AC594" i="2"/>
  <c r="AC120" i="2"/>
  <c r="AC625" i="2"/>
  <c r="AC678" i="2"/>
  <c r="AC518" i="2"/>
  <c r="AC472" i="2"/>
  <c r="AC330" i="2"/>
  <c r="AC94" i="2"/>
  <c r="AC307" i="2"/>
  <c r="AC111" i="2"/>
  <c r="AC732" i="2"/>
  <c r="AC264" i="2"/>
  <c r="AC149" i="2"/>
  <c r="AC570" i="2"/>
  <c r="AC618" i="2"/>
  <c r="AC274" i="2"/>
  <c r="AC708" i="2"/>
  <c r="AC510" i="2"/>
  <c r="AC367" i="2"/>
  <c r="AC636" i="2"/>
  <c r="AC703" i="2"/>
  <c r="AC616" i="2"/>
  <c r="AC494" i="2"/>
  <c r="AC485" i="2"/>
  <c r="AC285" i="2"/>
  <c r="AC76" i="2"/>
  <c r="AC54" i="2"/>
  <c r="AC114" i="2"/>
  <c r="AC629" i="2"/>
  <c r="AC633" i="2"/>
  <c r="AC440" i="2"/>
  <c r="AC448" i="2"/>
  <c r="AC169" i="2"/>
  <c r="AC523" i="2"/>
  <c r="AC85" i="2"/>
  <c r="AC59" i="2"/>
  <c r="AC424" i="2"/>
  <c r="AC9" i="2"/>
  <c r="AC279" i="2"/>
  <c r="AC431" i="2"/>
  <c r="AC416" i="2"/>
  <c r="AC43" i="2"/>
  <c r="AC298" i="2"/>
  <c r="AC245" i="2"/>
  <c r="AC151" i="2"/>
  <c r="AC709" i="2"/>
  <c r="AC600" i="2"/>
  <c r="AC615" i="2"/>
  <c r="AC97" i="2"/>
  <c r="AC247" i="2"/>
  <c r="AC535" i="2"/>
  <c r="AC142" i="2"/>
  <c r="AC22" i="2"/>
  <c r="AC17" i="2"/>
  <c r="AC370" i="2"/>
  <c r="AC567" i="2"/>
  <c r="AC718" i="2"/>
  <c r="AC493" i="2"/>
  <c r="AC459" i="2"/>
  <c r="AC158" i="2"/>
  <c r="AC677" i="2"/>
  <c r="AC117" i="2"/>
  <c r="AC536" i="2"/>
  <c r="AC561" i="2"/>
  <c r="AC164" i="2"/>
  <c r="AC715" i="2"/>
  <c r="AC177" i="2"/>
  <c r="AC26" i="2"/>
  <c r="AC530" i="2"/>
  <c r="AC602" i="2"/>
  <c r="AC691" i="2"/>
  <c r="AC173" i="2"/>
  <c r="AC356" i="2"/>
  <c r="AC106" i="2"/>
  <c r="AC710" i="2"/>
  <c r="AC216" i="2"/>
  <c r="AC344" i="2"/>
  <c r="AC491" i="2"/>
  <c r="AC27" i="2"/>
  <c r="AC611" i="2"/>
  <c r="AC66" i="2"/>
  <c r="AC55" i="2"/>
  <c r="AC552" i="2"/>
  <c r="AC325" i="2"/>
  <c r="AC334" i="2"/>
  <c r="AC292" i="2"/>
  <c r="AC420" i="2"/>
  <c r="AC508" i="2"/>
  <c r="AC363" i="2"/>
  <c r="AC540" i="2"/>
  <c r="AC421" i="2"/>
  <c r="AC585" i="2"/>
  <c r="AC456" i="2"/>
  <c r="AC403" i="2"/>
  <c r="AC447" i="2"/>
  <c r="AC123" i="2"/>
  <c r="AC397" i="2"/>
  <c r="AC626" i="2"/>
  <c r="AC542" i="2"/>
  <c r="AC384" i="2"/>
  <c r="AC185" i="2"/>
  <c r="AC470" i="2"/>
  <c r="AC246" i="2"/>
  <c r="AC115" i="2"/>
  <c r="AC568" i="2"/>
  <c r="AC319" i="2"/>
  <c r="AC82" i="2"/>
  <c r="AC336" i="2"/>
  <c r="AC377" i="2"/>
  <c r="AC174" i="2"/>
  <c r="AC511" i="2"/>
  <c r="AC591" i="2"/>
  <c r="AC514" i="2"/>
  <c r="AC179" i="2"/>
  <c r="AC725" i="2"/>
  <c r="AC497" i="2"/>
  <c r="AC592" i="2"/>
  <c r="AC586" i="2"/>
  <c r="AC722" i="2"/>
  <c r="AC366" i="2"/>
  <c r="AC637" i="2"/>
  <c r="AC711" i="2"/>
  <c r="AC724" i="2"/>
  <c r="AC110" i="2"/>
  <c r="AC630" i="2"/>
  <c r="AC146" i="2"/>
  <c r="AC100" i="2"/>
  <c r="AC612" i="2"/>
  <c r="AC651" i="2"/>
  <c r="AC461" i="2"/>
  <c r="AC438" i="2"/>
  <c r="AC95" i="2"/>
  <c r="AC359" i="2"/>
  <c r="AC648" i="2"/>
  <c r="AC101" i="2"/>
  <c r="AC333" i="2"/>
  <c r="AC44" i="2"/>
  <c r="AC291" i="2"/>
  <c r="AC601" i="2"/>
  <c r="AC296" i="2"/>
  <c r="AC694" i="2"/>
  <c r="AC464" i="2"/>
  <c r="AC30" i="2"/>
  <c r="AC398" i="2"/>
  <c r="AC450" i="2"/>
  <c r="AC565" i="2"/>
  <c r="AC210" i="2"/>
  <c r="AC683" i="2"/>
  <c r="AC379" i="2"/>
  <c r="AC680" i="2"/>
  <c r="AC113" i="2"/>
  <c r="AC475" i="2"/>
  <c r="AC287" i="2"/>
  <c r="AC186" i="2"/>
  <c r="AC517" i="2"/>
  <c r="AC152" i="2"/>
  <c r="AC201" i="2"/>
  <c r="AC355" i="2"/>
  <c r="AC609" i="2"/>
  <c r="AC490" i="2"/>
  <c r="AC572" i="2"/>
  <c r="AC108" i="2"/>
  <c r="AC719" i="2"/>
  <c r="AC229" i="2"/>
  <c r="AC682" i="2"/>
  <c r="AC129" i="2"/>
  <c r="AC372" i="2"/>
  <c r="AC640" i="2"/>
  <c r="AC504" i="2"/>
  <c r="AC96" i="2"/>
  <c r="AC105" i="2"/>
  <c r="AC371" i="2"/>
  <c r="AC84" i="2"/>
  <c r="AC646" i="2"/>
  <c r="AC687" i="2"/>
  <c r="AC405" i="2"/>
  <c r="AC311" i="2"/>
  <c r="AC378" i="2"/>
  <c r="AC537" i="2"/>
  <c r="AC253" i="2"/>
  <c r="AC548" i="2"/>
  <c r="AC577" i="2"/>
  <c r="AC61" i="2"/>
  <c r="AC83" i="2"/>
  <c r="AC337" i="2"/>
  <c r="AC404" i="2"/>
  <c r="AC731" i="2"/>
  <c r="AC473" i="2"/>
  <c r="AC641" i="2"/>
  <c r="AC143" i="2"/>
  <c r="AC728" i="2"/>
  <c r="AC675" i="2"/>
  <c r="AC663" i="2"/>
  <c r="AC57" i="2"/>
  <c r="AC294" i="2"/>
  <c r="AC219" i="2"/>
  <c r="AC352" i="2"/>
  <c r="AC704" i="2"/>
  <c r="AC155" i="2"/>
  <c r="AC31" i="2"/>
  <c r="AC301" i="2"/>
  <c r="AC289" i="2"/>
  <c r="AC610" i="2"/>
  <c r="AC531" i="2"/>
  <c r="AC308" i="2"/>
  <c r="AC659" i="2"/>
  <c r="AC199" i="2"/>
  <c r="AC486" i="2"/>
  <c r="AC341" i="2"/>
  <c r="AC321" i="2"/>
  <c r="AC669" i="2"/>
  <c r="AC564" i="2"/>
  <c r="AC723" i="2"/>
  <c r="AC221" i="2"/>
  <c r="AC441" i="2"/>
  <c r="AC506" i="2"/>
  <c r="AC668" i="2"/>
  <c r="AC451" i="2"/>
  <c r="AC516" i="2"/>
  <c r="AC632" i="2"/>
  <c r="AC733" i="2"/>
  <c r="AC180" i="2"/>
  <c r="AC258" i="2"/>
  <c r="AC628" i="2"/>
  <c r="AC604" i="2"/>
  <c r="AC702" i="2"/>
  <c r="AC233" i="2"/>
  <c r="AC118" i="2"/>
  <c r="AC275" i="2"/>
  <c r="AC347" i="2"/>
  <c r="AC388" i="2"/>
  <c r="AC575" i="2"/>
  <c r="AC373" i="2"/>
  <c r="AC501" i="2"/>
  <c r="AC175" i="2"/>
  <c r="AC662" i="2"/>
  <c r="AC487" i="2"/>
  <c r="AC272" i="2"/>
  <c r="AC265" i="2"/>
  <c r="AC465" i="2"/>
  <c r="AC87" i="2"/>
  <c r="AC144" i="2"/>
  <c r="AC288" i="2"/>
  <c r="AC133" i="2"/>
  <c r="AC557" i="2"/>
  <c r="AC335" i="2"/>
  <c r="AC533" i="2"/>
  <c r="AC342" i="2"/>
  <c r="AC706" i="2"/>
  <c r="AC558" i="2"/>
  <c r="AC571" i="2"/>
  <c r="AC538" i="2"/>
  <c r="AC412" i="2"/>
  <c r="AC522" i="2"/>
  <c r="AC458" i="2"/>
  <c r="AC208" i="2"/>
  <c r="AC249" i="2"/>
  <c r="AC276" i="2"/>
  <c r="AC721" i="2"/>
  <c r="AC638" i="2"/>
  <c r="AC374" i="2"/>
  <c r="AC343" i="2"/>
  <c r="AC692" i="2"/>
  <c r="AC676" i="2"/>
  <c r="AC527" i="2"/>
  <c r="AC410" i="2"/>
  <c r="AC674" i="2"/>
  <c r="AC391" i="2"/>
  <c r="AC727" i="2"/>
  <c r="AC574" i="2"/>
  <c r="AC645" i="2"/>
  <c r="AC544" i="2"/>
  <c r="AC605" i="2"/>
  <c r="AC673" i="2"/>
  <c r="AC693" i="2"/>
  <c r="AC436" i="2"/>
  <c r="AC643" i="2"/>
  <c r="AC660" i="2"/>
  <c r="AC502" i="2"/>
  <c r="AC688" i="2"/>
  <c r="AC661" i="2"/>
  <c r="AC478" i="2"/>
  <c r="AC667" i="2"/>
  <c r="AC690" i="2"/>
  <c r="AC695" i="2"/>
  <c r="AC576" i="2"/>
  <c r="AC671" i="2"/>
  <c r="AC726" i="2"/>
  <c r="AC712" i="2"/>
  <c r="AC700" i="2"/>
  <c r="AC713" i="2"/>
  <c r="AC649" i="2"/>
  <c r="AC730" i="2"/>
  <c r="AC729" i="2"/>
  <c r="AC720" i="2"/>
  <c r="AC679" i="2"/>
  <c r="U655" i="2"/>
  <c r="U597" i="2"/>
  <c r="U613" i="2"/>
  <c r="U74" i="2"/>
  <c r="U387" i="2"/>
  <c r="U429" i="2"/>
  <c r="U427" i="2"/>
  <c r="U539" i="2"/>
  <c r="U390" i="2"/>
  <c r="U566" i="2"/>
  <c r="U326" i="2"/>
  <c r="U462" i="2"/>
  <c r="U176" i="2"/>
  <c r="U699" i="2"/>
  <c r="U160" i="2"/>
  <c r="U529" i="2"/>
  <c r="U656" i="2"/>
  <c r="U50" i="2"/>
  <c r="U409" i="2"/>
  <c r="U519" i="2"/>
  <c r="U471" i="2"/>
  <c r="U468" i="2"/>
  <c r="U383" i="2"/>
  <c r="U75" i="2"/>
  <c r="U64" i="2"/>
  <c r="U603" i="2"/>
  <c r="U252" i="2"/>
  <c r="U243" i="2"/>
  <c r="U332" i="2"/>
  <c r="U584" i="2"/>
  <c r="U635" i="2"/>
  <c r="U49" i="2"/>
  <c r="U553" i="2"/>
  <c r="U5" i="2"/>
  <c r="U399" i="2"/>
  <c r="U684" i="2"/>
  <c r="U227" i="2"/>
  <c r="U453" i="2"/>
  <c r="U103" i="2"/>
  <c r="U328" i="2"/>
  <c r="U639" i="2"/>
  <c r="U345" i="2"/>
  <c r="U297" i="2"/>
  <c r="U541" i="2"/>
  <c r="U99" i="2"/>
  <c r="U206" i="2"/>
  <c r="U204" i="2"/>
  <c r="U580" i="2"/>
  <c r="U236" i="2"/>
  <c r="U466" i="2"/>
  <c r="U79" i="2"/>
  <c r="U349" i="2"/>
  <c r="U147" i="2"/>
  <c r="U428" i="2"/>
  <c r="U360" i="2"/>
  <c r="U242" i="2"/>
  <c r="U396" i="2"/>
  <c r="U483" i="2"/>
  <c r="U130" i="2"/>
  <c r="U555" i="2"/>
  <c r="U244" i="2"/>
  <c r="U278" i="2"/>
  <c r="U282" i="2"/>
  <c r="U351" i="2"/>
  <c r="U125" i="2"/>
  <c r="U93" i="2"/>
  <c r="U507" i="2"/>
  <c r="U433" i="2"/>
  <c r="U69" i="2"/>
  <c r="U417" i="2"/>
  <c r="U39" i="2"/>
  <c r="U121" i="2"/>
  <c r="U449" i="2"/>
  <c r="U407" i="2"/>
  <c r="U286" i="2"/>
  <c r="U588" i="2"/>
  <c r="U369" i="2"/>
  <c r="U357" i="2"/>
  <c r="U454" i="2"/>
  <c r="U309" i="2"/>
  <c r="U107" i="2"/>
  <c r="U218" i="2"/>
  <c r="U248" i="2"/>
  <c r="U134" i="2"/>
  <c r="U498" i="2"/>
  <c r="U547" i="2"/>
  <c r="U425" i="2"/>
  <c r="U198" i="2"/>
  <c r="U234" i="2"/>
  <c r="U445" i="2"/>
  <c r="U224" i="2"/>
  <c r="U91" i="2"/>
  <c r="U696" i="2"/>
  <c r="U62" i="2"/>
  <c r="U499" i="2"/>
  <c r="U240" i="2"/>
  <c r="U361" i="2"/>
  <c r="U305" i="2"/>
  <c r="U607" i="2"/>
  <c r="U317" i="2"/>
  <c r="U14" i="2"/>
  <c r="U400" i="2"/>
  <c r="U67" i="2"/>
  <c r="U153" i="2"/>
  <c r="U126" i="2"/>
  <c r="U16" i="2"/>
  <c r="U375" i="2"/>
  <c r="U161" i="2"/>
  <c r="U411" i="2"/>
  <c r="U293" i="2"/>
  <c r="U212" i="2"/>
  <c r="U231" i="2"/>
  <c r="U71" i="2"/>
  <c r="U116" i="2"/>
  <c r="U38" i="2"/>
  <c r="U281" i="2"/>
  <c r="U550" i="2"/>
  <c r="U327" i="2"/>
  <c r="U701" i="2"/>
  <c r="U452" i="2"/>
  <c r="U191" i="2"/>
  <c r="U28" i="2"/>
  <c r="U209" i="2"/>
  <c r="U98" i="2"/>
  <c r="U562" i="2"/>
  <c r="U86" i="2"/>
  <c r="U647" i="2"/>
  <c r="U41" i="2"/>
  <c r="U418" i="2"/>
  <c r="U12" i="2"/>
  <c r="U195" i="2"/>
  <c r="U140" i="2"/>
  <c r="U256" i="2"/>
  <c r="U262" i="2"/>
  <c r="U652" i="2"/>
  <c r="U697" i="2"/>
  <c r="U422" i="2"/>
  <c r="U406" i="2"/>
  <c r="U194" i="2"/>
  <c r="U338" i="2"/>
  <c r="U689" i="2"/>
  <c r="U11" i="2"/>
  <c r="U419" i="2"/>
  <c r="U263" i="2"/>
  <c r="U348" i="2"/>
  <c r="U650" i="2"/>
  <c r="U563" i="2"/>
  <c r="U380" i="2"/>
  <c r="U716" i="2"/>
  <c r="U358" i="2"/>
  <c r="U284" i="2"/>
  <c r="U217" i="2"/>
  <c r="U150" i="2"/>
  <c r="U477" i="2"/>
  <c r="U20" i="2"/>
  <c r="U223" i="2"/>
  <c r="U172" i="2"/>
  <c r="U213" i="2"/>
  <c r="U385" i="2"/>
  <c r="U200" i="2"/>
  <c r="U455" i="2"/>
  <c r="U25" i="2"/>
  <c r="U156" i="2"/>
  <c r="U608" i="2"/>
  <c r="U520" i="2"/>
  <c r="U513" i="2"/>
  <c r="U573" i="2"/>
  <c r="U365" i="2"/>
  <c r="U524" i="2"/>
  <c r="U581" i="2"/>
  <c r="U654" i="2"/>
  <c r="U578" i="2"/>
  <c r="U534" i="2"/>
  <c r="U368" i="2"/>
  <c r="U599" i="2"/>
  <c r="U658" i="2"/>
  <c r="U261" i="2"/>
  <c r="U469" i="2"/>
  <c r="U598" i="2"/>
  <c r="U182" i="2"/>
  <c r="U665" i="2"/>
  <c r="U42" i="2"/>
  <c r="U479" i="2"/>
  <c r="U4" i="2"/>
  <c r="U322" i="2"/>
  <c r="U211" i="2"/>
  <c r="U189" i="2"/>
  <c r="U617" i="2"/>
  <c r="U318" i="2"/>
  <c r="U315" i="2"/>
  <c r="U624" i="2"/>
  <c r="U505" i="2"/>
  <c r="U127" i="2"/>
  <c r="U237" i="2"/>
  <c r="U184" i="2"/>
  <c r="U131" i="2"/>
  <c r="U532" i="2"/>
  <c r="U551" i="2"/>
  <c r="U78" i="2"/>
  <c r="U644" i="2"/>
  <c r="U190" i="2"/>
  <c r="U653" i="2"/>
  <c r="U657" i="2"/>
  <c r="U634" i="2"/>
  <c r="U320" i="2"/>
  <c r="U45" i="2"/>
  <c r="U316" i="2"/>
  <c r="U500" i="2"/>
  <c r="U37" i="2"/>
  <c r="U92" i="2"/>
  <c r="U442" i="2"/>
  <c r="U432" i="2"/>
  <c r="U47" i="2"/>
  <c r="U481" i="2"/>
  <c r="U620" i="2"/>
  <c r="U58" i="2"/>
  <c r="U381" i="2"/>
  <c r="U482" i="2"/>
  <c r="U554" i="2"/>
  <c r="U220" i="2"/>
  <c r="U181" i="2"/>
  <c r="U415" i="2"/>
  <c r="U512" i="2"/>
  <c r="U65" i="2"/>
  <c r="U145" i="2"/>
  <c r="U13" i="2"/>
  <c r="U171" i="2"/>
  <c r="U268" i="2"/>
  <c r="U587" i="2"/>
  <c r="U376" i="2"/>
  <c r="U46" i="2"/>
  <c r="U569" i="2"/>
  <c r="U273" i="2"/>
  <c r="U439" i="2"/>
  <c r="U225" i="2"/>
  <c r="U707" i="2"/>
  <c r="U488" i="2"/>
  <c r="U484" i="2"/>
  <c r="U509" i="2"/>
  <c r="U323" i="2"/>
  <c r="U408" i="2"/>
  <c r="U489" i="2"/>
  <c r="U353" i="2"/>
  <c r="U394" i="2"/>
  <c r="U73" i="2"/>
  <c r="U34" i="2"/>
  <c r="U393" i="2"/>
  <c r="U10" i="2"/>
  <c r="U705" i="2"/>
  <c r="U89" i="2"/>
  <c r="U254" i="2"/>
  <c r="U63" i="2"/>
  <c r="U339" i="2"/>
  <c r="U362" i="2"/>
  <c r="U672" i="2"/>
  <c r="U141" i="2"/>
  <c r="U423" i="2"/>
  <c r="U350" i="2"/>
  <c r="U426" i="2"/>
  <c r="U77" i="2"/>
  <c r="U714" i="2"/>
  <c r="U402" i="2"/>
  <c r="U270" i="2"/>
  <c r="U226" i="2"/>
  <c r="U590" i="2"/>
  <c r="U559" i="2"/>
  <c r="U389" i="2"/>
  <c r="U302" i="2"/>
  <c r="U21" i="2"/>
  <c r="U392" i="2"/>
  <c r="U299" i="2"/>
  <c r="U627" i="2"/>
  <c r="U503" i="2"/>
  <c r="U329" i="2"/>
  <c r="U474" i="2"/>
  <c r="U631" i="2"/>
  <c r="U430" i="2"/>
  <c r="U413" i="2"/>
  <c r="U698" i="2"/>
  <c r="U395" i="2"/>
  <c r="U192" i="2"/>
  <c r="U457" i="2"/>
  <c r="U2" i="2"/>
  <c r="U306" i="2"/>
  <c r="U460" i="2"/>
  <c r="U203" i="2"/>
  <c r="U435" i="2"/>
  <c r="U401" i="2"/>
  <c r="U593" i="2"/>
  <c r="U81" i="2"/>
  <c r="U266" i="2"/>
  <c r="U128" i="2"/>
  <c r="U109" i="2"/>
  <c r="U52" i="2"/>
  <c r="U88" i="2"/>
  <c r="U232" i="2"/>
  <c r="U300" i="2"/>
  <c r="U543" i="2"/>
  <c r="U104" i="2"/>
  <c r="U664" i="2"/>
  <c r="U159" i="2"/>
  <c r="U595" i="2"/>
  <c r="U364" i="2"/>
  <c r="U51" i="2"/>
  <c r="U124" i="2"/>
  <c r="U528" i="2"/>
  <c r="U476" i="2"/>
  <c r="U222" i="2"/>
  <c r="U271" i="2"/>
  <c r="U178" i="2"/>
  <c r="U255" i="2"/>
  <c r="U414" i="2"/>
  <c r="U583" i="2"/>
  <c r="U545" i="2"/>
  <c r="U80" i="2"/>
  <c r="U324" i="2"/>
  <c r="U467" i="2"/>
  <c r="U303" i="2"/>
  <c r="U304" i="2"/>
  <c r="U196" i="2"/>
  <c r="U331" i="2"/>
  <c r="U6" i="2"/>
  <c r="U525" i="2"/>
  <c r="U314" i="2"/>
  <c r="U443" i="2"/>
  <c r="U666" i="2"/>
  <c r="U197" i="2"/>
  <c r="U136" i="2"/>
  <c r="U202" i="2"/>
  <c r="U8" i="2"/>
  <c r="U32" i="2"/>
  <c r="U589" i="2"/>
  <c r="U515" i="2"/>
  <c r="U382" i="2"/>
  <c r="U251" i="2"/>
  <c r="U162" i="2"/>
  <c r="U259" i="2"/>
  <c r="U346" i="2"/>
  <c r="U228" i="2"/>
  <c r="U546" i="2"/>
  <c r="U154" i="2"/>
  <c r="U167" i="2"/>
  <c r="U582" i="2"/>
  <c r="U68" i="2"/>
  <c r="U112" i="2"/>
  <c r="U277" i="2"/>
  <c r="U717" i="2"/>
  <c r="U135" i="2"/>
  <c r="U280" i="2"/>
  <c r="U137" i="2"/>
  <c r="U170" i="2"/>
  <c r="U444" i="2"/>
  <c r="U138" i="2"/>
  <c r="U40" i="2"/>
  <c r="U241" i="2"/>
  <c r="U102" i="2"/>
  <c r="U72" i="2"/>
  <c r="U205" i="2"/>
  <c r="U165" i="2"/>
  <c r="U685" i="2"/>
  <c r="U596" i="2"/>
  <c r="U681" i="2"/>
  <c r="U354" i="2"/>
  <c r="U23" i="2"/>
  <c r="U35" i="2"/>
  <c r="U295" i="2"/>
  <c r="U70" i="2"/>
  <c r="U526" i="2"/>
  <c r="U340" i="2"/>
  <c r="U496" i="2"/>
  <c r="U434" i="2"/>
  <c r="U15" i="2"/>
  <c r="U642" i="2"/>
  <c r="U560" i="2"/>
  <c r="U157" i="2"/>
  <c r="U207" i="2"/>
  <c r="U260" i="2"/>
  <c r="U215" i="2"/>
  <c r="U48" i="2"/>
  <c r="U7" i="2"/>
  <c r="U60" i="2"/>
  <c r="U614" i="2"/>
  <c r="U257" i="2"/>
  <c r="U56" i="2"/>
  <c r="U670" i="2"/>
  <c r="U619" i="2"/>
  <c r="U312" i="2"/>
  <c r="U53" i="2"/>
  <c r="U269" i="2"/>
  <c r="U463" i="2"/>
  <c r="U606" i="2"/>
  <c r="U437" i="2"/>
  <c r="U556" i="2"/>
  <c r="U480" i="2"/>
  <c r="U492" i="2"/>
  <c r="U235" i="2"/>
  <c r="U313" i="2"/>
  <c r="U119" i="2"/>
  <c r="U3" i="2"/>
  <c r="U214" i="2"/>
  <c r="U621" i="2"/>
  <c r="U267" i="2"/>
  <c r="U36" i="2"/>
  <c r="U238" i="2"/>
  <c r="U24" i="2"/>
  <c r="U166" i="2"/>
  <c r="U183" i="2"/>
  <c r="U310" i="2"/>
  <c r="U686" i="2"/>
  <c r="U521" i="2"/>
  <c r="U193" i="2"/>
  <c r="U168" i="2"/>
  <c r="U18" i="2"/>
  <c r="U188" i="2"/>
  <c r="U139" i="2"/>
  <c r="U132" i="2"/>
  <c r="U250" i="2"/>
  <c r="U163" i="2"/>
  <c r="U290" i="2"/>
  <c r="U33" i="2"/>
  <c r="U446" i="2"/>
  <c r="U187" i="2"/>
  <c r="U283" i="2"/>
  <c r="U386" i="2"/>
  <c r="U495" i="2"/>
  <c r="U623" i="2"/>
  <c r="U239" i="2"/>
  <c r="U622" i="2"/>
  <c r="U90" i="2"/>
  <c r="U579" i="2"/>
  <c r="U122" i="2"/>
  <c r="U29" i="2"/>
  <c r="U19" i="2"/>
  <c r="U549" i="2"/>
  <c r="U230" i="2"/>
  <c r="U148" i="2"/>
  <c r="U594" i="2"/>
  <c r="U120" i="2"/>
  <c r="U625" i="2"/>
  <c r="U678" i="2"/>
  <c r="U518" i="2"/>
  <c r="U472" i="2"/>
  <c r="U330" i="2"/>
  <c r="U94" i="2"/>
  <c r="U307" i="2"/>
  <c r="U111" i="2"/>
  <c r="U732" i="2"/>
  <c r="U264" i="2"/>
  <c r="U149" i="2"/>
  <c r="U570" i="2"/>
  <c r="U618" i="2"/>
  <c r="U274" i="2"/>
  <c r="U708" i="2"/>
  <c r="U510" i="2"/>
  <c r="U367" i="2"/>
  <c r="U636" i="2"/>
  <c r="U703" i="2"/>
  <c r="U616" i="2"/>
  <c r="U494" i="2"/>
  <c r="U485" i="2"/>
  <c r="U285" i="2"/>
  <c r="U76" i="2"/>
  <c r="U54" i="2"/>
  <c r="U114" i="2"/>
  <c r="U629" i="2"/>
  <c r="U633" i="2"/>
  <c r="U440" i="2"/>
  <c r="U448" i="2"/>
  <c r="U169" i="2"/>
  <c r="U523" i="2"/>
  <c r="U85" i="2"/>
  <c r="U59" i="2"/>
  <c r="U424" i="2"/>
  <c r="U9" i="2"/>
  <c r="U279" i="2"/>
  <c r="U431" i="2"/>
  <c r="U416" i="2"/>
  <c r="U43" i="2"/>
  <c r="U298" i="2"/>
  <c r="U245" i="2"/>
  <c r="U151" i="2"/>
  <c r="U709" i="2"/>
  <c r="U600" i="2"/>
  <c r="U615" i="2"/>
  <c r="U97" i="2"/>
  <c r="U247" i="2"/>
  <c r="U535" i="2"/>
  <c r="U142" i="2"/>
  <c r="U22" i="2"/>
  <c r="U17" i="2"/>
  <c r="U370" i="2"/>
  <c r="U567" i="2"/>
  <c r="U718" i="2"/>
  <c r="U493" i="2"/>
  <c r="U459" i="2"/>
  <c r="U158" i="2"/>
  <c r="U677" i="2"/>
  <c r="U117" i="2"/>
  <c r="U536" i="2"/>
  <c r="U561" i="2"/>
  <c r="U164" i="2"/>
  <c r="U715" i="2"/>
  <c r="U177" i="2"/>
  <c r="U26" i="2"/>
  <c r="U530" i="2"/>
  <c r="U602" i="2"/>
  <c r="U691" i="2"/>
  <c r="U173" i="2"/>
  <c r="U356" i="2"/>
  <c r="U106" i="2"/>
  <c r="U710" i="2"/>
  <c r="U216" i="2"/>
  <c r="U344" i="2"/>
  <c r="U491" i="2"/>
  <c r="U27" i="2"/>
  <c r="U611" i="2"/>
  <c r="U66" i="2"/>
  <c r="U55" i="2"/>
  <c r="U552" i="2"/>
  <c r="U325" i="2"/>
  <c r="U334" i="2"/>
  <c r="U292" i="2"/>
  <c r="U420" i="2"/>
  <c r="U508" i="2"/>
  <c r="U363" i="2"/>
  <c r="U540" i="2"/>
  <c r="U421" i="2"/>
  <c r="U585" i="2"/>
  <c r="U456" i="2"/>
  <c r="U403" i="2"/>
  <c r="U447" i="2"/>
  <c r="U123" i="2"/>
  <c r="U397" i="2"/>
  <c r="U626" i="2"/>
  <c r="U542" i="2"/>
  <c r="U384" i="2"/>
  <c r="U185" i="2"/>
  <c r="U470" i="2"/>
  <c r="U246" i="2"/>
  <c r="U115" i="2"/>
  <c r="U568" i="2"/>
  <c r="U319" i="2"/>
  <c r="U82" i="2"/>
  <c r="U336" i="2"/>
  <c r="U377" i="2"/>
  <c r="U174" i="2"/>
  <c r="U511" i="2"/>
  <c r="U591" i="2"/>
  <c r="U514" i="2"/>
  <c r="U179" i="2"/>
  <c r="U725" i="2"/>
  <c r="U497" i="2"/>
  <c r="U592" i="2"/>
  <c r="U586" i="2"/>
  <c r="U722" i="2"/>
  <c r="U366" i="2"/>
  <c r="U637" i="2"/>
  <c r="U711" i="2"/>
  <c r="U724" i="2"/>
  <c r="U110" i="2"/>
  <c r="U630" i="2"/>
  <c r="U146" i="2"/>
  <c r="U100" i="2"/>
  <c r="U612" i="2"/>
  <c r="U651" i="2"/>
  <c r="U461" i="2"/>
  <c r="U438" i="2"/>
  <c r="U95" i="2"/>
  <c r="U359" i="2"/>
  <c r="U648" i="2"/>
  <c r="U101" i="2"/>
  <c r="U333" i="2"/>
  <c r="U44" i="2"/>
  <c r="U291" i="2"/>
  <c r="U601" i="2"/>
  <c r="U296" i="2"/>
  <c r="U694" i="2"/>
  <c r="U464" i="2"/>
  <c r="U30" i="2"/>
  <c r="U398" i="2"/>
  <c r="U450" i="2"/>
  <c r="U565" i="2"/>
  <c r="U210" i="2"/>
  <c r="U683" i="2"/>
  <c r="U379" i="2"/>
  <c r="U680" i="2"/>
  <c r="U113" i="2"/>
  <c r="U475" i="2"/>
  <c r="U287" i="2"/>
  <c r="U186" i="2"/>
  <c r="U517" i="2"/>
  <c r="U152" i="2"/>
  <c r="U201" i="2"/>
  <c r="U355" i="2"/>
  <c r="U609" i="2"/>
  <c r="U490" i="2"/>
  <c r="U572" i="2"/>
  <c r="U108" i="2"/>
  <c r="U719" i="2"/>
  <c r="U229" i="2"/>
  <c r="U682" i="2"/>
  <c r="U129" i="2"/>
  <c r="U372" i="2"/>
  <c r="U640" i="2"/>
  <c r="U504" i="2"/>
  <c r="U96" i="2"/>
  <c r="U105" i="2"/>
  <c r="U371" i="2"/>
  <c r="U84" i="2"/>
  <c r="U646" i="2"/>
  <c r="U687" i="2"/>
  <c r="U405" i="2"/>
  <c r="U311" i="2"/>
  <c r="U378" i="2"/>
  <c r="U537" i="2"/>
  <c r="U253" i="2"/>
  <c r="U548" i="2"/>
  <c r="U577" i="2"/>
  <c r="U61" i="2"/>
  <c r="U83" i="2"/>
  <c r="U337" i="2"/>
  <c r="U404" i="2"/>
  <c r="U731" i="2"/>
  <c r="U473" i="2"/>
  <c r="U641" i="2"/>
  <c r="U143" i="2"/>
  <c r="U728" i="2"/>
  <c r="U675" i="2"/>
  <c r="U663" i="2"/>
  <c r="U57" i="2"/>
  <c r="U294" i="2"/>
  <c r="U219" i="2"/>
  <c r="U352" i="2"/>
  <c r="U704" i="2"/>
  <c r="U155" i="2"/>
  <c r="U31" i="2"/>
  <c r="U301" i="2"/>
  <c r="U289" i="2"/>
  <c r="U610" i="2"/>
  <c r="U531" i="2"/>
  <c r="U308" i="2"/>
  <c r="U659" i="2"/>
  <c r="U199" i="2"/>
  <c r="U486" i="2"/>
  <c r="U341" i="2"/>
  <c r="U321" i="2"/>
  <c r="U669" i="2"/>
  <c r="U564" i="2"/>
  <c r="U723" i="2"/>
  <c r="U221" i="2"/>
  <c r="U441" i="2"/>
  <c r="U506" i="2"/>
  <c r="U668" i="2"/>
  <c r="U451" i="2"/>
  <c r="U516" i="2"/>
  <c r="U632" i="2"/>
  <c r="U733" i="2"/>
  <c r="U180" i="2"/>
  <c r="U258" i="2"/>
  <c r="U628" i="2"/>
  <c r="U604" i="2"/>
  <c r="U702" i="2"/>
  <c r="U233" i="2"/>
  <c r="U118" i="2"/>
  <c r="U275" i="2"/>
  <c r="U347" i="2"/>
  <c r="U388" i="2"/>
  <c r="U575" i="2"/>
  <c r="U373" i="2"/>
  <c r="U501" i="2"/>
  <c r="U175" i="2"/>
  <c r="U662" i="2"/>
  <c r="U487" i="2"/>
  <c r="U272" i="2"/>
  <c r="U265" i="2"/>
  <c r="U465" i="2"/>
  <c r="U87" i="2"/>
  <c r="U144" i="2"/>
  <c r="U288" i="2"/>
  <c r="U133" i="2"/>
  <c r="U557" i="2"/>
  <c r="U335" i="2"/>
  <c r="U533" i="2"/>
  <c r="U342" i="2"/>
  <c r="U706" i="2"/>
  <c r="U558" i="2"/>
  <c r="U571" i="2"/>
  <c r="U538" i="2"/>
  <c r="U412" i="2"/>
  <c r="U522" i="2"/>
  <c r="U458" i="2"/>
  <c r="U208" i="2"/>
  <c r="U249" i="2"/>
  <c r="U276" i="2"/>
  <c r="U721" i="2"/>
  <c r="U638" i="2"/>
  <c r="U374" i="2"/>
  <c r="U343" i="2"/>
  <c r="U692" i="2"/>
  <c r="U676" i="2"/>
  <c r="U527" i="2"/>
  <c r="U410" i="2"/>
  <c r="U674" i="2"/>
  <c r="U391" i="2"/>
  <c r="U727" i="2"/>
  <c r="U574" i="2"/>
  <c r="U645" i="2"/>
  <c r="U544" i="2"/>
  <c r="U605" i="2"/>
  <c r="U673" i="2"/>
  <c r="U693" i="2"/>
  <c r="U436" i="2"/>
  <c r="U643" i="2"/>
  <c r="U660" i="2"/>
  <c r="U502" i="2"/>
  <c r="U688" i="2"/>
  <c r="U661" i="2"/>
  <c r="U478" i="2"/>
  <c r="U667" i="2"/>
  <c r="U690" i="2"/>
  <c r="U695" i="2"/>
  <c r="U576" i="2"/>
  <c r="U671" i="2"/>
  <c r="U726" i="2"/>
  <c r="U712" i="2"/>
  <c r="U700" i="2"/>
  <c r="U713" i="2"/>
  <c r="U649" i="2"/>
  <c r="U730" i="2"/>
  <c r="U729" i="2"/>
  <c r="U720" i="2"/>
  <c r="U679" i="2"/>
  <c r="T655" i="2"/>
  <c r="T597" i="2"/>
  <c r="T613" i="2"/>
  <c r="T74" i="2"/>
  <c r="T387" i="2"/>
  <c r="T429" i="2"/>
  <c r="T427" i="2"/>
  <c r="T539" i="2"/>
  <c r="T390" i="2"/>
  <c r="T566" i="2"/>
  <c r="T326" i="2"/>
  <c r="T462" i="2"/>
  <c r="T176" i="2"/>
  <c r="T699" i="2"/>
  <c r="T160" i="2"/>
  <c r="T529" i="2"/>
  <c r="T656" i="2"/>
  <c r="T50" i="2"/>
  <c r="T409" i="2"/>
  <c r="T519" i="2"/>
  <c r="T471" i="2"/>
  <c r="T468" i="2"/>
  <c r="T383" i="2"/>
  <c r="T75" i="2"/>
  <c r="T64" i="2"/>
  <c r="T603" i="2"/>
  <c r="T252" i="2"/>
  <c r="T243" i="2"/>
  <c r="T332" i="2"/>
  <c r="T584" i="2"/>
  <c r="T635" i="2"/>
  <c r="T49" i="2"/>
  <c r="T553" i="2"/>
  <c r="T5" i="2"/>
  <c r="T399" i="2"/>
  <c r="T684" i="2"/>
  <c r="T227" i="2"/>
  <c r="T453" i="2"/>
  <c r="T103" i="2"/>
  <c r="T328" i="2"/>
  <c r="T639" i="2"/>
  <c r="T345" i="2"/>
  <c r="T297" i="2"/>
  <c r="T541" i="2"/>
  <c r="T99" i="2"/>
  <c r="T206" i="2"/>
  <c r="T204" i="2"/>
  <c r="T580" i="2"/>
  <c r="T236" i="2"/>
  <c r="T466" i="2"/>
  <c r="T79" i="2"/>
  <c r="T349" i="2"/>
  <c r="T147" i="2"/>
  <c r="T428" i="2"/>
  <c r="T360" i="2"/>
  <c r="T242" i="2"/>
  <c r="T396" i="2"/>
  <c r="T483" i="2"/>
  <c r="T130" i="2"/>
  <c r="T555" i="2"/>
  <c r="T244" i="2"/>
  <c r="T278" i="2"/>
  <c r="T282" i="2"/>
  <c r="T351" i="2"/>
  <c r="T125" i="2"/>
  <c r="T93" i="2"/>
  <c r="T507" i="2"/>
  <c r="T433" i="2"/>
  <c r="T69" i="2"/>
  <c r="T417" i="2"/>
  <c r="T39" i="2"/>
  <c r="T121" i="2"/>
  <c r="T449" i="2"/>
  <c r="T407" i="2"/>
  <c r="T286" i="2"/>
  <c r="T588" i="2"/>
  <c r="T369" i="2"/>
  <c r="T357" i="2"/>
  <c r="T454" i="2"/>
  <c r="T309" i="2"/>
  <c r="T107" i="2"/>
  <c r="T218" i="2"/>
  <c r="T248" i="2"/>
  <c r="T134" i="2"/>
  <c r="T498" i="2"/>
  <c r="T547" i="2"/>
  <c r="T425" i="2"/>
  <c r="T198" i="2"/>
  <c r="T234" i="2"/>
  <c r="T445" i="2"/>
  <c r="T224" i="2"/>
  <c r="T91" i="2"/>
  <c r="T696" i="2"/>
  <c r="T62" i="2"/>
  <c r="T499" i="2"/>
  <c r="T240" i="2"/>
  <c r="T361" i="2"/>
  <c r="T305" i="2"/>
  <c r="T607" i="2"/>
  <c r="T317" i="2"/>
  <c r="T14" i="2"/>
  <c r="T400" i="2"/>
  <c r="T67" i="2"/>
  <c r="T153" i="2"/>
  <c r="T126" i="2"/>
  <c r="T16" i="2"/>
  <c r="T375" i="2"/>
  <c r="T161" i="2"/>
  <c r="T411" i="2"/>
  <c r="T293" i="2"/>
  <c r="T212" i="2"/>
  <c r="T231" i="2"/>
  <c r="T71" i="2"/>
  <c r="T116" i="2"/>
  <c r="T38" i="2"/>
  <c r="T281" i="2"/>
  <c r="T550" i="2"/>
  <c r="T327" i="2"/>
  <c r="T701" i="2"/>
  <c r="T452" i="2"/>
  <c r="T191" i="2"/>
  <c r="T28" i="2"/>
  <c r="T209" i="2"/>
  <c r="T98" i="2"/>
  <c r="T562" i="2"/>
  <c r="T86" i="2"/>
  <c r="T647" i="2"/>
  <c r="T41" i="2"/>
  <c r="T418" i="2"/>
  <c r="T12" i="2"/>
  <c r="T195" i="2"/>
  <c r="T140" i="2"/>
  <c r="T256" i="2"/>
  <c r="T262" i="2"/>
  <c r="T652" i="2"/>
  <c r="T697" i="2"/>
  <c r="T422" i="2"/>
  <c r="T406" i="2"/>
  <c r="T194" i="2"/>
  <c r="T338" i="2"/>
  <c r="T689" i="2"/>
  <c r="T11" i="2"/>
  <c r="T419" i="2"/>
  <c r="T263" i="2"/>
  <c r="T348" i="2"/>
  <c r="T650" i="2"/>
  <c r="T563" i="2"/>
  <c r="T380" i="2"/>
  <c r="T716" i="2"/>
  <c r="T358" i="2"/>
  <c r="T284" i="2"/>
  <c r="T217" i="2"/>
  <c r="T150" i="2"/>
  <c r="T477" i="2"/>
  <c r="T20" i="2"/>
  <c r="T223" i="2"/>
  <c r="T172" i="2"/>
  <c r="T213" i="2"/>
  <c r="T385" i="2"/>
  <c r="T200" i="2"/>
  <c r="T455" i="2"/>
  <c r="T25" i="2"/>
  <c r="T156" i="2"/>
  <c r="T608" i="2"/>
  <c r="T520" i="2"/>
  <c r="T513" i="2"/>
  <c r="T573" i="2"/>
  <c r="T365" i="2"/>
  <c r="T524" i="2"/>
  <c r="T581" i="2"/>
  <c r="T654" i="2"/>
  <c r="T578" i="2"/>
  <c r="T534" i="2"/>
  <c r="T368" i="2"/>
  <c r="T599" i="2"/>
  <c r="T658" i="2"/>
  <c r="T261" i="2"/>
  <c r="T469" i="2"/>
  <c r="T598" i="2"/>
  <c r="T182" i="2"/>
  <c r="T665" i="2"/>
  <c r="T42" i="2"/>
  <c r="T479" i="2"/>
  <c r="T4" i="2"/>
  <c r="T322" i="2"/>
  <c r="T211" i="2"/>
  <c r="T189" i="2"/>
  <c r="T617" i="2"/>
  <c r="T318" i="2"/>
  <c r="T315" i="2"/>
  <c r="T624" i="2"/>
  <c r="T505" i="2"/>
  <c r="T127" i="2"/>
  <c r="T237" i="2"/>
  <c r="T184" i="2"/>
  <c r="T131" i="2"/>
  <c r="T532" i="2"/>
  <c r="T551" i="2"/>
  <c r="T78" i="2"/>
  <c r="T644" i="2"/>
  <c r="T190" i="2"/>
  <c r="T653" i="2"/>
  <c r="T657" i="2"/>
  <c r="T634" i="2"/>
  <c r="T320" i="2"/>
  <c r="T45" i="2"/>
  <c r="T316" i="2"/>
  <c r="T500" i="2"/>
  <c r="T37" i="2"/>
  <c r="T92" i="2"/>
  <c r="T442" i="2"/>
  <c r="T432" i="2"/>
  <c r="T47" i="2"/>
  <c r="T481" i="2"/>
  <c r="T620" i="2"/>
  <c r="T58" i="2"/>
  <c r="T381" i="2"/>
  <c r="T482" i="2"/>
  <c r="T554" i="2"/>
  <c r="T220" i="2"/>
  <c r="T181" i="2"/>
  <c r="T415" i="2"/>
  <c r="T512" i="2"/>
  <c r="T65" i="2"/>
  <c r="T145" i="2"/>
  <c r="T13" i="2"/>
  <c r="T171" i="2"/>
  <c r="T268" i="2"/>
  <c r="T587" i="2"/>
  <c r="T376" i="2"/>
  <c r="T46" i="2"/>
  <c r="T569" i="2"/>
  <c r="T273" i="2"/>
  <c r="T439" i="2"/>
  <c r="T225" i="2"/>
  <c r="T707" i="2"/>
  <c r="T488" i="2"/>
  <c r="T484" i="2"/>
  <c r="T509" i="2"/>
  <c r="T323" i="2"/>
  <c r="T408" i="2"/>
  <c r="T489" i="2"/>
  <c r="T353" i="2"/>
  <c r="T394" i="2"/>
  <c r="T73" i="2"/>
  <c r="T34" i="2"/>
  <c r="T393" i="2"/>
  <c r="T10" i="2"/>
  <c r="T705" i="2"/>
  <c r="T89" i="2"/>
  <c r="T254" i="2"/>
  <c r="T63" i="2"/>
  <c r="T339" i="2"/>
  <c r="T362" i="2"/>
  <c r="T672" i="2"/>
  <c r="T141" i="2"/>
  <c r="T423" i="2"/>
  <c r="T350" i="2"/>
  <c r="T426" i="2"/>
  <c r="T77" i="2"/>
  <c r="T714" i="2"/>
  <c r="T402" i="2"/>
  <c r="T270" i="2"/>
  <c r="T226" i="2"/>
  <c r="T590" i="2"/>
  <c r="T559" i="2"/>
  <c r="T389" i="2"/>
  <c r="T302" i="2"/>
  <c r="T21" i="2"/>
  <c r="T392" i="2"/>
  <c r="T299" i="2"/>
  <c r="T627" i="2"/>
  <c r="T503" i="2"/>
  <c r="T329" i="2"/>
  <c r="T474" i="2"/>
  <c r="T631" i="2"/>
  <c r="T430" i="2"/>
  <c r="T413" i="2"/>
  <c r="T698" i="2"/>
  <c r="T395" i="2"/>
  <c r="T192" i="2"/>
  <c r="T457" i="2"/>
  <c r="T2" i="2"/>
  <c r="T306" i="2"/>
  <c r="T460" i="2"/>
  <c r="T203" i="2"/>
  <c r="T435" i="2"/>
  <c r="T401" i="2"/>
  <c r="T593" i="2"/>
  <c r="T81" i="2"/>
  <c r="T266" i="2"/>
  <c r="T128" i="2"/>
  <c r="T109" i="2"/>
  <c r="T52" i="2"/>
  <c r="T88" i="2"/>
  <c r="T232" i="2"/>
  <c r="T300" i="2"/>
  <c r="T543" i="2"/>
  <c r="T104" i="2"/>
  <c r="T664" i="2"/>
  <c r="T159" i="2"/>
  <c r="T595" i="2"/>
  <c r="T364" i="2"/>
  <c r="T51" i="2"/>
  <c r="T124" i="2"/>
  <c r="T528" i="2"/>
  <c r="T476" i="2"/>
  <c r="T222" i="2"/>
  <c r="T271" i="2"/>
  <c r="T178" i="2"/>
  <c r="T255" i="2"/>
  <c r="T414" i="2"/>
  <c r="T583" i="2"/>
  <c r="T545" i="2"/>
  <c r="T80" i="2"/>
  <c r="T324" i="2"/>
  <c r="T467" i="2"/>
  <c r="T303" i="2"/>
  <c r="T304" i="2"/>
  <c r="T196" i="2"/>
  <c r="T331" i="2"/>
  <c r="T6" i="2"/>
  <c r="T525" i="2"/>
  <c r="T314" i="2"/>
  <c r="T443" i="2"/>
  <c r="T666" i="2"/>
  <c r="T197" i="2"/>
  <c r="T136" i="2"/>
  <c r="T202" i="2"/>
  <c r="T8" i="2"/>
  <c r="T32" i="2"/>
  <c r="T589" i="2"/>
  <c r="T515" i="2"/>
  <c r="T382" i="2"/>
  <c r="T251" i="2"/>
  <c r="T162" i="2"/>
  <c r="T259" i="2"/>
  <c r="T346" i="2"/>
  <c r="T228" i="2"/>
  <c r="T546" i="2"/>
  <c r="T154" i="2"/>
  <c r="T167" i="2"/>
  <c r="T582" i="2"/>
  <c r="T68" i="2"/>
  <c r="T112" i="2"/>
  <c r="T277" i="2"/>
  <c r="T717" i="2"/>
  <c r="T135" i="2"/>
  <c r="T280" i="2"/>
  <c r="T137" i="2"/>
  <c r="T170" i="2"/>
  <c r="T444" i="2"/>
  <c r="T138" i="2"/>
  <c r="T40" i="2"/>
  <c r="T241" i="2"/>
  <c r="T102" i="2"/>
  <c r="T72" i="2"/>
  <c r="T205" i="2"/>
  <c r="T165" i="2"/>
  <c r="T685" i="2"/>
  <c r="T596" i="2"/>
  <c r="T681" i="2"/>
  <c r="T354" i="2"/>
  <c r="T23" i="2"/>
  <c r="T35" i="2"/>
  <c r="T295" i="2"/>
  <c r="T70" i="2"/>
  <c r="T526" i="2"/>
  <c r="T340" i="2"/>
  <c r="T496" i="2"/>
  <c r="T434" i="2"/>
  <c r="T15" i="2"/>
  <c r="T642" i="2"/>
  <c r="T560" i="2"/>
  <c r="T157" i="2"/>
  <c r="T207" i="2"/>
  <c r="T260" i="2"/>
  <c r="T215" i="2"/>
  <c r="T48" i="2"/>
  <c r="T7" i="2"/>
  <c r="T60" i="2"/>
  <c r="T614" i="2"/>
  <c r="T257" i="2"/>
  <c r="T56" i="2"/>
  <c r="T670" i="2"/>
  <c r="T619" i="2"/>
  <c r="T312" i="2"/>
  <c r="T53" i="2"/>
  <c r="T269" i="2"/>
  <c r="T463" i="2"/>
  <c r="T606" i="2"/>
  <c r="T437" i="2"/>
  <c r="T556" i="2"/>
  <c r="T480" i="2"/>
  <c r="T492" i="2"/>
  <c r="T235" i="2"/>
  <c r="T313" i="2"/>
  <c r="T119" i="2"/>
  <c r="T3" i="2"/>
  <c r="T214" i="2"/>
  <c r="T621" i="2"/>
  <c r="T267" i="2"/>
  <c r="T36" i="2"/>
  <c r="T238" i="2"/>
  <c r="T24" i="2"/>
  <c r="T166" i="2"/>
  <c r="T183" i="2"/>
  <c r="T310" i="2"/>
  <c r="T686" i="2"/>
  <c r="T521" i="2"/>
  <c r="T193" i="2"/>
  <c r="T168" i="2"/>
  <c r="T18" i="2"/>
  <c r="T188" i="2"/>
  <c r="T139" i="2"/>
  <c r="T132" i="2"/>
  <c r="T250" i="2"/>
  <c r="T163" i="2"/>
  <c r="T290" i="2"/>
  <c r="T33" i="2"/>
  <c r="T446" i="2"/>
  <c r="T187" i="2"/>
  <c r="T283" i="2"/>
  <c r="T386" i="2"/>
  <c r="T495" i="2"/>
  <c r="T623" i="2"/>
  <c r="T239" i="2"/>
  <c r="T622" i="2"/>
  <c r="T90" i="2"/>
  <c r="T579" i="2"/>
  <c r="T122" i="2"/>
  <c r="T29" i="2"/>
  <c r="T19" i="2"/>
  <c r="T549" i="2"/>
  <c r="T230" i="2"/>
  <c r="T148" i="2"/>
  <c r="T594" i="2"/>
  <c r="T120" i="2"/>
  <c r="T625" i="2"/>
  <c r="T678" i="2"/>
  <c r="T518" i="2"/>
  <c r="T472" i="2"/>
  <c r="T330" i="2"/>
  <c r="T94" i="2"/>
  <c r="T307" i="2"/>
  <c r="T111" i="2"/>
  <c r="T732" i="2"/>
  <c r="T264" i="2"/>
  <c r="T149" i="2"/>
  <c r="T570" i="2"/>
  <c r="T618" i="2"/>
  <c r="T274" i="2"/>
  <c r="T708" i="2"/>
  <c r="T510" i="2"/>
  <c r="T367" i="2"/>
  <c r="T636" i="2"/>
  <c r="T703" i="2"/>
  <c r="T616" i="2"/>
  <c r="T494" i="2"/>
  <c r="T485" i="2"/>
  <c r="T285" i="2"/>
  <c r="T76" i="2"/>
  <c r="T54" i="2"/>
  <c r="T114" i="2"/>
  <c r="T629" i="2"/>
  <c r="T633" i="2"/>
  <c r="T440" i="2"/>
  <c r="T448" i="2"/>
  <c r="T169" i="2"/>
  <c r="T523" i="2"/>
  <c r="T85" i="2"/>
  <c r="T59" i="2"/>
  <c r="T424" i="2"/>
  <c r="T9" i="2"/>
  <c r="T279" i="2"/>
  <c r="T431" i="2"/>
  <c r="T416" i="2"/>
  <c r="T43" i="2"/>
  <c r="T298" i="2"/>
  <c r="T245" i="2"/>
  <c r="T151" i="2"/>
  <c r="T709" i="2"/>
  <c r="T600" i="2"/>
  <c r="T615" i="2"/>
  <c r="T97" i="2"/>
  <c r="T247" i="2"/>
  <c r="T535" i="2"/>
  <c r="T142" i="2"/>
  <c r="T22" i="2"/>
  <c r="T17" i="2"/>
  <c r="T370" i="2"/>
  <c r="T567" i="2"/>
  <c r="T718" i="2"/>
  <c r="T493" i="2"/>
  <c r="T459" i="2"/>
  <c r="T158" i="2"/>
  <c r="T677" i="2"/>
  <c r="T117" i="2"/>
  <c r="T536" i="2"/>
  <c r="T561" i="2"/>
  <c r="T164" i="2"/>
  <c r="T715" i="2"/>
  <c r="T177" i="2"/>
  <c r="T26" i="2"/>
  <c r="T530" i="2"/>
  <c r="T602" i="2"/>
  <c r="T691" i="2"/>
  <c r="T173" i="2"/>
  <c r="T356" i="2"/>
  <c r="T106" i="2"/>
  <c r="T710" i="2"/>
  <c r="T216" i="2"/>
  <c r="T344" i="2"/>
  <c r="T491" i="2"/>
  <c r="T27" i="2"/>
  <c r="T611" i="2"/>
  <c r="T66" i="2"/>
  <c r="T55" i="2"/>
  <c r="T552" i="2"/>
  <c r="T325" i="2"/>
  <c r="T334" i="2"/>
  <c r="T292" i="2"/>
  <c r="T420" i="2"/>
  <c r="T508" i="2"/>
  <c r="T363" i="2"/>
  <c r="T540" i="2"/>
  <c r="T421" i="2"/>
  <c r="T585" i="2"/>
  <c r="T456" i="2"/>
  <c r="T403" i="2"/>
  <c r="T447" i="2"/>
  <c r="T123" i="2"/>
  <c r="T397" i="2"/>
  <c r="T626" i="2"/>
  <c r="T542" i="2"/>
  <c r="T384" i="2"/>
  <c r="T185" i="2"/>
  <c r="T470" i="2"/>
  <c r="T246" i="2"/>
  <c r="T115" i="2"/>
  <c r="T568" i="2"/>
  <c r="T319" i="2"/>
  <c r="T82" i="2"/>
  <c r="T336" i="2"/>
  <c r="T377" i="2"/>
  <c r="T174" i="2"/>
  <c r="T511" i="2"/>
  <c r="T591" i="2"/>
  <c r="T514" i="2"/>
  <c r="T179" i="2"/>
  <c r="T725" i="2"/>
  <c r="T497" i="2"/>
  <c r="T592" i="2"/>
  <c r="T586" i="2"/>
  <c r="T722" i="2"/>
  <c r="T366" i="2"/>
  <c r="T637" i="2"/>
  <c r="T711" i="2"/>
  <c r="T724" i="2"/>
  <c r="T110" i="2"/>
  <c r="T630" i="2"/>
  <c r="T146" i="2"/>
  <c r="T100" i="2"/>
  <c r="T612" i="2"/>
  <c r="T651" i="2"/>
  <c r="T461" i="2"/>
  <c r="T438" i="2"/>
  <c r="T95" i="2"/>
  <c r="T359" i="2"/>
  <c r="T648" i="2"/>
  <c r="T101" i="2"/>
  <c r="T333" i="2"/>
  <c r="T44" i="2"/>
  <c r="T291" i="2"/>
  <c r="T601" i="2"/>
  <c r="T296" i="2"/>
  <c r="T694" i="2"/>
  <c r="T464" i="2"/>
  <c r="T30" i="2"/>
  <c r="T398" i="2"/>
  <c r="T450" i="2"/>
  <c r="T565" i="2"/>
  <c r="T210" i="2"/>
  <c r="T683" i="2"/>
  <c r="T379" i="2"/>
  <c r="T680" i="2"/>
  <c r="T113" i="2"/>
  <c r="T475" i="2"/>
  <c r="T287" i="2"/>
  <c r="T186" i="2"/>
  <c r="T517" i="2"/>
  <c r="T152" i="2"/>
  <c r="T201" i="2"/>
  <c r="T355" i="2"/>
  <c r="T609" i="2"/>
  <c r="T490" i="2"/>
  <c r="T572" i="2"/>
  <c r="T108" i="2"/>
  <c r="T719" i="2"/>
  <c r="T229" i="2"/>
  <c r="T682" i="2"/>
  <c r="T129" i="2"/>
  <c r="T372" i="2"/>
  <c r="T640" i="2"/>
  <c r="T504" i="2"/>
  <c r="T96" i="2"/>
  <c r="T105" i="2"/>
  <c r="T371" i="2"/>
  <c r="T84" i="2"/>
  <c r="T646" i="2"/>
  <c r="T687" i="2"/>
  <c r="T405" i="2"/>
  <c r="T311" i="2"/>
  <c r="T378" i="2"/>
  <c r="T537" i="2"/>
  <c r="T253" i="2"/>
  <c r="T548" i="2"/>
  <c r="T577" i="2"/>
  <c r="T61" i="2"/>
  <c r="T83" i="2"/>
  <c r="T337" i="2"/>
  <c r="T404" i="2"/>
  <c r="T731" i="2"/>
  <c r="T473" i="2"/>
  <c r="T641" i="2"/>
  <c r="T143" i="2"/>
  <c r="T728" i="2"/>
  <c r="T675" i="2"/>
  <c r="T663" i="2"/>
  <c r="T57" i="2"/>
  <c r="T294" i="2"/>
  <c r="T219" i="2"/>
  <c r="T352" i="2"/>
  <c r="T704" i="2"/>
  <c r="T155" i="2"/>
  <c r="T31" i="2"/>
  <c r="T301" i="2"/>
  <c r="T289" i="2"/>
  <c r="T610" i="2"/>
  <c r="T531" i="2"/>
  <c r="T308" i="2"/>
  <c r="T659" i="2"/>
  <c r="T199" i="2"/>
  <c r="T486" i="2"/>
  <c r="T341" i="2"/>
  <c r="T321" i="2"/>
  <c r="T669" i="2"/>
  <c r="T564" i="2"/>
  <c r="T723" i="2"/>
  <c r="T221" i="2"/>
  <c r="T441" i="2"/>
  <c r="T506" i="2"/>
  <c r="T668" i="2"/>
  <c r="T451" i="2"/>
  <c r="T516" i="2"/>
  <c r="T632" i="2"/>
  <c r="T733" i="2"/>
  <c r="T180" i="2"/>
  <c r="T258" i="2"/>
  <c r="T628" i="2"/>
  <c r="T604" i="2"/>
  <c r="T702" i="2"/>
  <c r="T233" i="2"/>
  <c r="T118" i="2"/>
  <c r="T275" i="2"/>
  <c r="T347" i="2"/>
  <c r="T388" i="2"/>
  <c r="T575" i="2"/>
  <c r="T373" i="2"/>
  <c r="T501" i="2"/>
  <c r="T175" i="2"/>
  <c r="T662" i="2"/>
  <c r="T487" i="2"/>
  <c r="T272" i="2"/>
  <c r="T265" i="2"/>
  <c r="T465" i="2"/>
  <c r="T87" i="2"/>
  <c r="T144" i="2"/>
  <c r="T288" i="2"/>
  <c r="T133" i="2"/>
  <c r="T557" i="2"/>
  <c r="T335" i="2"/>
  <c r="T533" i="2"/>
  <c r="T342" i="2"/>
  <c r="T706" i="2"/>
  <c r="T558" i="2"/>
  <c r="T571" i="2"/>
  <c r="T538" i="2"/>
  <c r="T412" i="2"/>
  <c r="T522" i="2"/>
  <c r="T458" i="2"/>
  <c r="T208" i="2"/>
  <c r="T249" i="2"/>
  <c r="T276" i="2"/>
  <c r="T721" i="2"/>
  <c r="T638" i="2"/>
  <c r="T374" i="2"/>
  <c r="T343" i="2"/>
  <c r="T692" i="2"/>
  <c r="T676" i="2"/>
  <c r="T527" i="2"/>
  <c r="T410" i="2"/>
  <c r="T674" i="2"/>
  <c r="T391" i="2"/>
  <c r="T727" i="2"/>
  <c r="T574" i="2"/>
  <c r="T645" i="2"/>
  <c r="T544" i="2"/>
  <c r="T605" i="2"/>
  <c r="T673" i="2"/>
  <c r="T693" i="2"/>
  <c r="T436" i="2"/>
  <c r="T643" i="2"/>
  <c r="T660" i="2"/>
  <c r="T502" i="2"/>
  <c r="T688" i="2"/>
  <c r="T661" i="2"/>
  <c r="T478" i="2"/>
  <c r="T667" i="2"/>
  <c r="T690" i="2"/>
  <c r="T695" i="2"/>
  <c r="T576" i="2"/>
  <c r="T671" i="2"/>
  <c r="T726" i="2"/>
  <c r="T712" i="2"/>
  <c r="T700" i="2"/>
  <c r="T713" i="2"/>
  <c r="T649" i="2"/>
  <c r="T730" i="2"/>
  <c r="T729" i="2"/>
  <c r="T720" i="2"/>
  <c r="T679" i="2"/>
  <c r="S655" i="2"/>
  <c r="S597" i="2"/>
  <c r="S613" i="2"/>
  <c r="S74" i="2"/>
  <c r="S387" i="2"/>
  <c r="S429" i="2"/>
  <c r="S427" i="2"/>
  <c r="S539" i="2"/>
  <c r="S390" i="2"/>
  <c r="S566" i="2"/>
  <c r="S326" i="2"/>
  <c r="S462" i="2"/>
  <c r="S176" i="2"/>
  <c r="S699" i="2"/>
  <c r="S160" i="2"/>
  <c r="S529" i="2"/>
  <c r="S656" i="2"/>
  <c r="S50" i="2"/>
  <c r="S409" i="2"/>
  <c r="S519" i="2"/>
  <c r="S471" i="2"/>
  <c r="S468" i="2"/>
  <c r="S383" i="2"/>
  <c r="S75" i="2"/>
  <c r="S64" i="2"/>
  <c r="S603" i="2"/>
  <c r="S252" i="2"/>
  <c r="S243" i="2"/>
  <c r="S332" i="2"/>
  <c r="S584" i="2"/>
  <c r="S635" i="2"/>
  <c r="S49" i="2"/>
  <c r="S553" i="2"/>
  <c r="S5" i="2"/>
  <c r="S399" i="2"/>
  <c r="S684" i="2"/>
  <c r="S227" i="2"/>
  <c r="S453" i="2"/>
  <c r="S103" i="2"/>
  <c r="S328" i="2"/>
  <c r="S639" i="2"/>
  <c r="S345" i="2"/>
  <c r="S297" i="2"/>
  <c r="S541" i="2"/>
  <c r="S99" i="2"/>
  <c r="S206" i="2"/>
  <c r="S204" i="2"/>
  <c r="S580" i="2"/>
  <c r="S236" i="2"/>
  <c r="S466" i="2"/>
  <c r="S79" i="2"/>
  <c r="S349" i="2"/>
  <c r="S147" i="2"/>
  <c r="S428" i="2"/>
  <c r="S360" i="2"/>
  <c r="S242" i="2"/>
  <c r="S396" i="2"/>
  <c r="S483" i="2"/>
  <c r="S130" i="2"/>
  <c r="S555" i="2"/>
  <c r="S244" i="2"/>
  <c r="S278" i="2"/>
  <c r="S282" i="2"/>
  <c r="S351" i="2"/>
  <c r="S125" i="2"/>
  <c r="S93" i="2"/>
  <c r="S507" i="2"/>
  <c r="S433" i="2"/>
  <c r="S69" i="2"/>
  <c r="S417" i="2"/>
  <c r="S39" i="2"/>
  <c r="S121" i="2"/>
  <c r="S449" i="2"/>
  <c r="S407" i="2"/>
  <c r="S286" i="2"/>
  <c r="S588" i="2"/>
  <c r="S369" i="2"/>
  <c r="S357" i="2"/>
  <c r="S454" i="2"/>
  <c r="S309" i="2"/>
  <c r="S107" i="2"/>
  <c r="S218" i="2"/>
  <c r="S248" i="2"/>
  <c r="S134" i="2"/>
  <c r="S498" i="2"/>
  <c r="S547" i="2"/>
  <c r="S425" i="2"/>
  <c r="S198" i="2"/>
  <c r="S234" i="2"/>
  <c r="S445" i="2"/>
  <c r="S224" i="2"/>
  <c r="S91" i="2"/>
  <c r="S696" i="2"/>
  <c r="S62" i="2"/>
  <c r="S499" i="2"/>
  <c r="S240" i="2"/>
  <c r="S361" i="2"/>
  <c r="S305" i="2"/>
  <c r="S607" i="2"/>
  <c r="S317" i="2"/>
  <c r="S14" i="2"/>
  <c r="S400" i="2"/>
  <c r="S67" i="2"/>
  <c r="S153" i="2"/>
  <c r="S126" i="2"/>
  <c r="S16" i="2"/>
  <c r="S375" i="2"/>
  <c r="S161" i="2"/>
  <c r="S411" i="2"/>
  <c r="S293" i="2"/>
  <c r="S212" i="2"/>
  <c r="S231" i="2"/>
  <c r="S71" i="2"/>
  <c r="S116" i="2"/>
  <c r="S38" i="2"/>
  <c r="S281" i="2"/>
  <c r="S550" i="2"/>
  <c r="S327" i="2"/>
  <c r="S701" i="2"/>
  <c r="S452" i="2"/>
  <c r="S191" i="2"/>
  <c r="S28" i="2"/>
  <c r="S209" i="2"/>
  <c r="S98" i="2"/>
  <c r="S562" i="2"/>
  <c r="S86" i="2"/>
  <c r="S647" i="2"/>
  <c r="S41" i="2"/>
  <c r="S418" i="2"/>
  <c r="S12" i="2"/>
  <c r="S195" i="2"/>
  <c r="S140" i="2"/>
  <c r="S256" i="2"/>
  <c r="S262" i="2"/>
  <c r="S652" i="2"/>
  <c r="S697" i="2"/>
  <c r="S422" i="2"/>
  <c r="S406" i="2"/>
  <c r="S194" i="2"/>
  <c r="S338" i="2"/>
  <c r="S689" i="2"/>
  <c r="S11" i="2"/>
  <c r="S419" i="2"/>
  <c r="S263" i="2"/>
  <c r="S348" i="2"/>
  <c r="S650" i="2"/>
  <c r="S563" i="2"/>
  <c r="S380" i="2"/>
  <c r="S716" i="2"/>
  <c r="S358" i="2"/>
  <c r="S284" i="2"/>
  <c r="S217" i="2"/>
  <c r="S150" i="2"/>
  <c r="S477" i="2"/>
  <c r="S20" i="2"/>
  <c r="S223" i="2"/>
  <c r="S172" i="2"/>
  <c r="S213" i="2"/>
  <c r="S385" i="2"/>
  <c r="S200" i="2"/>
  <c r="S455" i="2"/>
  <c r="S25" i="2"/>
  <c r="S156" i="2"/>
  <c r="S608" i="2"/>
  <c r="S520" i="2"/>
  <c r="S513" i="2"/>
  <c r="S573" i="2"/>
  <c r="S365" i="2"/>
  <c r="S524" i="2"/>
  <c r="S581" i="2"/>
  <c r="S654" i="2"/>
  <c r="S578" i="2"/>
  <c r="S534" i="2"/>
  <c r="S368" i="2"/>
  <c r="S599" i="2"/>
  <c r="S658" i="2"/>
  <c r="S261" i="2"/>
  <c r="S469" i="2"/>
  <c r="S598" i="2"/>
  <c r="S182" i="2"/>
  <c r="S665" i="2"/>
  <c r="S42" i="2"/>
  <c r="S479" i="2"/>
  <c r="S4" i="2"/>
  <c r="S322" i="2"/>
  <c r="S211" i="2"/>
  <c r="S189" i="2"/>
  <c r="S617" i="2"/>
  <c r="S318" i="2"/>
  <c r="S315" i="2"/>
  <c r="S624" i="2"/>
  <c r="S505" i="2"/>
  <c r="S127" i="2"/>
  <c r="S237" i="2"/>
  <c r="S184" i="2"/>
  <c r="S131" i="2"/>
  <c r="S532" i="2"/>
  <c r="S551" i="2"/>
  <c r="S78" i="2"/>
  <c r="S644" i="2"/>
  <c r="S190" i="2"/>
  <c r="S653" i="2"/>
  <c r="S657" i="2"/>
  <c r="S634" i="2"/>
  <c r="S320" i="2"/>
  <c r="S45" i="2"/>
  <c r="S316" i="2"/>
  <c r="S500" i="2"/>
  <c r="S37" i="2"/>
  <c r="S92" i="2"/>
  <c r="S442" i="2"/>
  <c r="S432" i="2"/>
  <c r="S47" i="2"/>
  <c r="S481" i="2"/>
  <c r="S620" i="2"/>
  <c r="S58" i="2"/>
  <c r="S381" i="2"/>
  <c r="S482" i="2"/>
  <c r="S554" i="2"/>
  <c r="S220" i="2"/>
  <c r="S181" i="2"/>
  <c r="S415" i="2"/>
  <c r="S512" i="2"/>
  <c r="S65" i="2"/>
  <c r="S145" i="2"/>
  <c r="S13" i="2"/>
  <c r="S171" i="2"/>
  <c r="S268" i="2"/>
  <c r="S587" i="2"/>
  <c r="S376" i="2"/>
  <c r="S46" i="2"/>
  <c r="S569" i="2"/>
  <c r="S273" i="2"/>
  <c r="S439" i="2"/>
  <c r="S225" i="2"/>
  <c r="S707" i="2"/>
  <c r="S488" i="2"/>
  <c r="S484" i="2"/>
  <c r="S509" i="2"/>
  <c r="S323" i="2"/>
  <c r="S408" i="2"/>
  <c r="S489" i="2"/>
  <c r="S353" i="2"/>
  <c r="S394" i="2"/>
  <c r="S73" i="2"/>
  <c r="S34" i="2"/>
  <c r="S393" i="2"/>
  <c r="S10" i="2"/>
  <c r="S705" i="2"/>
  <c r="S89" i="2"/>
  <c r="S254" i="2"/>
  <c r="S63" i="2"/>
  <c r="S339" i="2"/>
  <c r="S362" i="2"/>
  <c r="S672" i="2"/>
  <c r="S141" i="2"/>
  <c r="S423" i="2"/>
  <c r="S350" i="2"/>
  <c r="S426" i="2"/>
  <c r="S77" i="2"/>
  <c r="S714" i="2"/>
  <c r="S402" i="2"/>
  <c r="S270" i="2"/>
  <c r="S226" i="2"/>
  <c r="S590" i="2"/>
  <c r="S559" i="2"/>
  <c r="S389" i="2"/>
  <c r="S302" i="2"/>
  <c r="S21" i="2"/>
  <c r="S392" i="2"/>
  <c r="S299" i="2"/>
  <c r="S627" i="2"/>
  <c r="S503" i="2"/>
  <c r="S329" i="2"/>
  <c r="S474" i="2"/>
  <c r="S631" i="2"/>
  <c r="S430" i="2"/>
  <c r="S413" i="2"/>
  <c r="S698" i="2"/>
  <c r="S395" i="2"/>
  <c r="S192" i="2"/>
  <c r="S457" i="2"/>
  <c r="S2" i="2"/>
  <c r="S306" i="2"/>
  <c r="S460" i="2"/>
  <c r="S203" i="2"/>
  <c r="S435" i="2"/>
  <c r="S401" i="2"/>
  <c r="S593" i="2"/>
  <c r="S81" i="2"/>
  <c r="S266" i="2"/>
  <c r="S128" i="2"/>
  <c r="S109" i="2"/>
  <c r="S52" i="2"/>
  <c r="S88" i="2"/>
  <c r="S232" i="2"/>
  <c r="S300" i="2"/>
  <c r="S543" i="2"/>
  <c r="S104" i="2"/>
  <c r="S664" i="2"/>
  <c r="S159" i="2"/>
  <c r="S595" i="2"/>
  <c r="S364" i="2"/>
  <c r="S51" i="2"/>
  <c r="S124" i="2"/>
  <c r="S528" i="2"/>
  <c r="S476" i="2"/>
  <c r="S222" i="2"/>
  <c r="S271" i="2"/>
  <c r="S178" i="2"/>
  <c r="S255" i="2"/>
  <c r="S414" i="2"/>
  <c r="S583" i="2"/>
  <c r="S545" i="2"/>
  <c r="S80" i="2"/>
  <c r="S324" i="2"/>
  <c r="S467" i="2"/>
  <c r="S303" i="2"/>
  <c r="S304" i="2"/>
  <c r="S196" i="2"/>
  <c r="S331" i="2"/>
  <c r="S6" i="2"/>
  <c r="S525" i="2"/>
  <c r="S314" i="2"/>
  <c r="S443" i="2"/>
  <c r="S666" i="2"/>
  <c r="S197" i="2"/>
  <c r="S136" i="2"/>
  <c r="S202" i="2"/>
  <c r="S8" i="2"/>
  <c r="S32" i="2"/>
  <c r="S589" i="2"/>
  <c r="S515" i="2"/>
  <c r="S382" i="2"/>
  <c r="S251" i="2"/>
  <c r="S162" i="2"/>
  <c r="S259" i="2"/>
  <c r="S346" i="2"/>
  <c r="S228" i="2"/>
  <c r="S546" i="2"/>
  <c r="S154" i="2"/>
  <c r="S167" i="2"/>
  <c r="S582" i="2"/>
  <c r="S68" i="2"/>
  <c r="S112" i="2"/>
  <c r="S277" i="2"/>
  <c r="S717" i="2"/>
  <c r="S135" i="2"/>
  <c r="S280" i="2"/>
  <c r="S137" i="2"/>
  <c r="S170" i="2"/>
  <c r="S444" i="2"/>
  <c r="S138" i="2"/>
  <c r="S40" i="2"/>
  <c r="S241" i="2"/>
  <c r="S102" i="2"/>
  <c r="S72" i="2"/>
  <c r="S205" i="2"/>
  <c r="S165" i="2"/>
  <c r="S685" i="2"/>
  <c r="S596" i="2"/>
  <c r="S681" i="2"/>
  <c r="S354" i="2"/>
  <c r="S23" i="2"/>
  <c r="S35" i="2"/>
  <c r="S295" i="2"/>
  <c r="S70" i="2"/>
  <c r="S526" i="2"/>
  <c r="S340" i="2"/>
  <c r="S496" i="2"/>
  <c r="S434" i="2"/>
  <c r="S15" i="2"/>
  <c r="S642" i="2"/>
  <c r="S560" i="2"/>
  <c r="S157" i="2"/>
  <c r="S207" i="2"/>
  <c r="S260" i="2"/>
  <c r="S215" i="2"/>
  <c r="S48" i="2"/>
  <c r="S7" i="2"/>
  <c r="S60" i="2"/>
  <c r="S614" i="2"/>
  <c r="S257" i="2"/>
  <c r="S56" i="2"/>
  <c r="S670" i="2"/>
  <c r="S619" i="2"/>
  <c r="S312" i="2"/>
  <c r="S53" i="2"/>
  <c r="S269" i="2"/>
  <c r="S463" i="2"/>
  <c r="S606" i="2"/>
  <c r="S437" i="2"/>
  <c r="S556" i="2"/>
  <c r="S480" i="2"/>
  <c r="S492" i="2"/>
  <c r="S235" i="2"/>
  <c r="S313" i="2"/>
  <c r="S119" i="2"/>
  <c r="S3" i="2"/>
  <c r="S214" i="2"/>
  <c r="S621" i="2"/>
  <c r="S267" i="2"/>
  <c r="S36" i="2"/>
  <c r="S238" i="2"/>
  <c r="S24" i="2"/>
  <c r="S166" i="2"/>
  <c r="S183" i="2"/>
  <c r="S310" i="2"/>
  <c r="S686" i="2"/>
  <c r="S521" i="2"/>
  <c r="S193" i="2"/>
  <c r="S168" i="2"/>
  <c r="S18" i="2"/>
  <c r="S188" i="2"/>
  <c r="S139" i="2"/>
  <c r="S132" i="2"/>
  <c r="S250" i="2"/>
  <c r="S163" i="2"/>
  <c r="S290" i="2"/>
  <c r="S33" i="2"/>
  <c r="S446" i="2"/>
  <c r="S187" i="2"/>
  <c r="S283" i="2"/>
  <c r="S386" i="2"/>
  <c r="S495" i="2"/>
  <c r="S623" i="2"/>
  <c r="S239" i="2"/>
  <c r="S622" i="2"/>
  <c r="S90" i="2"/>
  <c r="S579" i="2"/>
  <c r="S122" i="2"/>
  <c r="S29" i="2"/>
  <c r="S19" i="2"/>
  <c r="S549" i="2"/>
  <c r="S230" i="2"/>
  <c r="S148" i="2"/>
  <c r="S594" i="2"/>
  <c r="S120" i="2"/>
  <c r="S625" i="2"/>
  <c r="S678" i="2"/>
  <c r="S518" i="2"/>
  <c r="S472" i="2"/>
  <c r="S330" i="2"/>
  <c r="S94" i="2"/>
  <c r="S307" i="2"/>
  <c r="S111" i="2"/>
  <c r="S732" i="2"/>
  <c r="S264" i="2"/>
  <c r="S149" i="2"/>
  <c r="S570" i="2"/>
  <c r="S618" i="2"/>
  <c r="S274" i="2"/>
  <c r="S708" i="2"/>
  <c r="S510" i="2"/>
  <c r="S367" i="2"/>
  <c r="S636" i="2"/>
  <c r="S703" i="2"/>
  <c r="S616" i="2"/>
  <c r="S494" i="2"/>
  <c r="S485" i="2"/>
  <c r="S285" i="2"/>
  <c r="S76" i="2"/>
  <c r="S54" i="2"/>
  <c r="S114" i="2"/>
  <c r="S629" i="2"/>
  <c r="S633" i="2"/>
  <c r="S440" i="2"/>
  <c r="S448" i="2"/>
  <c r="S169" i="2"/>
  <c r="S523" i="2"/>
  <c r="S85" i="2"/>
  <c r="S59" i="2"/>
  <c r="S424" i="2"/>
  <c r="S9" i="2"/>
  <c r="S279" i="2"/>
  <c r="S431" i="2"/>
  <c r="S416" i="2"/>
  <c r="S43" i="2"/>
  <c r="S298" i="2"/>
  <c r="S245" i="2"/>
  <c r="S151" i="2"/>
  <c r="S709" i="2"/>
  <c r="S600" i="2"/>
  <c r="S615" i="2"/>
  <c r="S97" i="2"/>
  <c r="S247" i="2"/>
  <c r="S535" i="2"/>
  <c r="S142" i="2"/>
  <c r="S22" i="2"/>
  <c r="S17" i="2"/>
  <c r="S370" i="2"/>
  <c r="S567" i="2"/>
  <c r="S718" i="2"/>
  <c r="S493" i="2"/>
  <c r="S459" i="2"/>
  <c r="S158" i="2"/>
  <c r="S677" i="2"/>
  <c r="S117" i="2"/>
  <c r="S536" i="2"/>
  <c r="S561" i="2"/>
  <c r="S164" i="2"/>
  <c r="S715" i="2"/>
  <c r="S177" i="2"/>
  <c r="S26" i="2"/>
  <c r="S530" i="2"/>
  <c r="S602" i="2"/>
  <c r="S691" i="2"/>
  <c r="S173" i="2"/>
  <c r="S356" i="2"/>
  <c r="S106" i="2"/>
  <c r="S710" i="2"/>
  <c r="S216" i="2"/>
  <c r="S344" i="2"/>
  <c r="S491" i="2"/>
  <c r="S27" i="2"/>
  <c r="S611" i="2"/>
  <c r="S66" i="2"/>
  <c r="S55" i="2"/>
  <c r="S552" i="2"/>
  <c r="S325" i="2"/>
  <c r="S334" i="2"/>
  <c r="S292" i="2"/>
  <c r="S420" i="2"/>
  <c r="S508" i="2"/>
  <c r="S363" i="2"/>
  <c r="S540" i="2"/>
  <c r="S421" i="2"/>
  <c r="S585" i="2"/>
  <c r="S456" i="2"/>
  <c r="S403" i="2"/>
  <c r="S447" i="2"/>
  <c r="S123" i="2"/>
  <c r="S397" i="2"/>
  <c r="S626" i="2"/>
  <c r="S542" i="2"/>
  <c r="S384" i="2"/>
  <c r="S185" i="2"/>
  <c r="S470" i="2"/>
  <c r="S246" i="2"/>
  <c r="S115" i="2"/>
  <c r="S568" i="2"/>
  <c r="S319" i="2"/>
  <c r="S82" i="2"/>
  <c r="S336" i="2"/>
  <c r="S377" i="2"/>
  <c r="S174" i="2"/>
  <c r="S511" i="2"/>
  <c r="S591" i="2"/>
  <c r="S514" i="2"/>
  <c r="S179" i="2"/>
  <c r="S725" i="2"/>
  <c r="S497" i="2"/>
  <c r="S592" i="2"/>
  <c r="S586" i="2"/>
  <c r="S722" i="2"/>
  <c r="S366" i="2"/>
  <c r="S637" i="2"/>
  <c r="S711" i="2"/>
  <c r="S724" i="2"/>
  <c r="S110" i="2"/>
  <c r="S630" i="2"/>
  <c r="S146" i="2"/>
  <c r="S100" i="2"/>
  <c r="S612" i="2"/>
  <c r="S651" i="2"/>
  <c r="S461" i="2"/>
  <c r="S438" i="2"/>
  <c r="S95" i="2"/>
  <c r="S359" i="2"/>
  <c r="S648" i="2"/>
  <c r="S101" i="2"/>
  <c r="S333" i="2"/>
  <c r="S44" i="2"/>
  <c r="S291" i="2"/>
  <c r="S601" i="2"/>
  <c r="S296" i="2"/>
  <c r="S694" i="2"/>
  <c r="S464" i="2"/>
  <c r="S30" i="2"/>
  <c r="S398" i="2"/>
  <c r="S450" i="2"/>
  <c r="S565" i="2"/>
  <c r="S210" i="2"/>
  <c r="S683" i="2"/>
  <c r="S379" i="2"/>
  <c r="S680" i="2"/>
  <c r="S113" i="2"/>
  <c r="S475" i="2"/>
  <c r="S287" i="2"/>
  <c r="S186" i="2"/>
  <c r="S517" i="2"/>
  <c r="S152" i="2"/>
  <c r="S201" i="2"/>
  <c r="S355" i="2"/>
  <c r="S609" i="2"/>
  <c r="S490" i="2"/>
  <c r="S572" i="2"/>
  <c r="S108" i="2"/>
  <c r="S719" i="2"/>
  <c r="S229" i="2"/>
  <c r="S682" i="2"/>
  <c r="S129" i="2"/>
  <c r="S372" i="2"/>
  <c r="S640" i="2"/>
  <c r="S504" i="2"/>
  <c r="S96" i="2"/>
  <c r="S105" i="2"/>
  <c r="S371" i="2"/>
  <c r="S84" i="2"/>
  <c r="S646" i="2"/>
  <c r="S687" i="2"/>
  <c r="S405" i="2"/>
  <c r="S311" i="2"/>
  <c r="S378" i="2"/>
  <c r="S537" i="2"/>
  <c r="S253" i="2"/>
  <c r="S548" i="2"/>
  <c r="S577" i="2"/>
  <c r="S61" i="2"/>
  <c r="S83" i="2"/>
  <c r="S337" i="2"/>
  <c r="S404" i="2"/>
  <c r="S731" i="2"/>
  <c r="S473" i="2"/>
  <c r="S641" i="2"/>
  <c r="S143" i="2"/>
  <c r="S728" i="2"/>
  <c r="S675" i="2"/>
  <c r="S663" i="2"/>
  <c r="S57" i="2"/>
  <c r="S294" i="2"/>
  <c r="S219" i="2"/>
  <c r="S352" i="2"/>
  <c r="S704" i="2"/>
  <c r="S155" i="2"/>
  <c r="S31" i="2"/>
  <c r="S301" i="2"/>
  <c r="S289" i="2"/>
  <c r="S610" i="2"/>
  <c r="S531" i="2"/>
  <c r="S308" i="2"/>
  <c r="S659" i="2"/>
  <c r="S199" i="2"/>
  <c r="S486" i="2"/>
  <c r="S341" i="2"/>
  <c r="S321" i="2"/>
  <c r="S669" i="2"/>
  <c r="S564" i="2"/>
  <c r="S723" i="2"/>
  <c r="S221" i="2"/>
  <c r="S441" i="2"/>
  <c r="S506" i="2"/>
  <c r="S668" i="2"/>
  <c r="S451" i="2"/>
  <c r="S516" i="2"/>
  <c r="S632" i="2"/>
  <c r="S733" i="2"/>
  <c r="S180" i="2"/>
  <c r="S258" i="2"/>
  <c r="S628" i="2"/>
  <c r="S604" i="2"/>
  <c r="S702" i="2"/>
  <c r="S233" i="2"/>
  <c r="S118" i="2"/>
  <c r="S275" i="2"/>
  <c r="S347" i="2"/>
  <c r="S388" i="2"/>
  <c r="S575" i="2"/>
  <c r="S373" i="2"/>
  <c r="S501" i="2"/>
  <c r="S175" i="2"/>
  <c r="S662" i="2"/>
  <c r="S487" i="2"/>
  <c r="S272" i="2"/>
  <c r="S265" i="2"/>
  <c r="S465" i="2"/>
  <c r="S87" i="2"/>
  <c r="S144" i="2"/>
  <c r="S288" i="2"/>
  <c r="S133" i="2"/>
  <c r="S557" i="2"/>
  <c r="S335" i="2"/>
  <c r="S533" i="2"/>
  <c r="S342" i="2"/>
  <c r="S706" i="2"/>
  <c r="S558" i="2"/>
  <c r="S571" i="2"/>
  <c r="S538" i="2"/>
  <c r="S412" i="2"/>
  <c r="S522" i="2"/>
  <c r="S458" i="2"/>
  <c r="S208" i="2"/>
  <c r="S249" i="2"/>
  <c r="S276" i="2"/>
  <c r="S721" i="2"/>
  <c r="S638" i="2"/>
  <c r="S374" i="2"/>
  <c r="S343" i="2"/>
  <c r="S692" i="2"/>
  <c r="S676" i="2"/>
  <c r="S527" i="2"/>
  <c r="S410" i="2"/>
  <c r="S674" i="2"/>
  <c r="S391" i="2"/>
  <c r="S727" i="2"/>
  <c r="S574" i="2"/>
  <c r="S645" i="2"/>
  <c r="S544" i="2"/>
  <c r="S605" i="2"/>
  <c r="S673" i="2"/>
  <c r="S693" i="2"/>
  <c r="S436" i="2"/>
  <c r="S643" i="2"/>
  <c r="S660" i="2"/>
  <c r="S502" i="2"/>
  <c r="S688" i="2"/>
  <c r="S661" i="2"/>
  <c r="S478" i="2"/>
  <c r="S667" i="2"/>
  <c r="S690" i="2"/>
  <c r="S695" i="2"/>
  <c r="S576" i="2"/>
  <c r="S671" i="2"/>
  <c r="S726" i="2"/>
  <c r="S712" i="2"/>
  <c r="S700" i="2"/>
  <c r="S713" i="2"/>
  <c r="S649" i="2"/>
  <c r="S730" i="2"/>
  <c r="S729" i="2"/>
  <c r="S720" i="2"/>
  <c r="S679" i="2"/>
  <c r="N655" i="2"/>
  <c r="N597" i="2"/>
  <c r="N613" i="2"/>
  <c r="N74" i="2"/>
  <c r="N387" i="2"/>
  <c r="N429" i="2"/>
  <c r="N427" i="2"/>
  <c r="N539" i="2"/>
  <c r="N390" i="2"/>
  <c r="N566" i="2"/>
  <c r="N326" i="2"/>
  <c r="N462" i="2"/>
  <c r="N176" i="2"/>
  <c r="N699" i="2"/>
  <c r="N160" i="2"/>
  <c r="N529" i="2"/>
  <c r="N656" i="2"/>
  <c r="N50" i="2"/>
  <c r="N409" i="2"/>
  <c r="N519" i="2"/>
  <c r="N471" i="2"/>
  <c r="N468" i="2"/>
  <c r="N383" i="2"/>
  <c r="N75" i="2"/>
  <c r="N64" i="2"/>
  <c r="N603" i="2"/>
  <c r="N252" i="2"/>
  <c r="N243" i="2"/>
  <c r="N332" i="2"/>
  <c r="N584" i="2"/>
  <c r="N635" i="2"/>
  <c r="N49" i="2"/>
  <c r="N553" i="2"/>
  <c r="N5" i="2"/>
  <c r="N399" i="2"/>
  <c r="N684" i="2"/>
  <c r="N227" i="2"/>
  <c r="N453" i="2"/>
  <c r="N103" i="2"/>
  <c r="N328" i="2"/>
  <c r="N639" i="2"/>
  <c r="N345" i="2"/>
  <c r="N297" i="2"/>
  <c r="N541" i="2"/>
  <c r="N99" i="2"/>
  <c r="N206" i="2"/>
  <c r="N204" i="2"/>
  <c r="N580" i="2"/>
  <c r="N236" i="2"/>
  <c r="N466" i="2"/>
  <c r="N79" i="2"/>
  <c r="N349" i="2"/>
  <c r="N147" i="2"/>
  <c r="N428" i="2"/>
  <c r="N360" i="2"/>
  <c r="N242" i="2"/>
  <c r="N396" i="2"/>
  <c r="N483" i="2"/>
  <c r="N130" i="2"/>
  <c r="N555" i="2"/>
  <c r="N244" i="2"/>
  <c r="N278" i="2"/>
  <c r="N282" i="2"/>
  <c r="N351" i="2"/>
  <c r="N125" i="2"/>
  <c r="N93" i="2"/>
  <c r="N507" i="2"/>
  <c r="N433" i="2"/>
  <c r="N69" i="2"/>
  <c r="N417" i="2"/>
  <c r="N39" i="2"/>
  <c r="N121" i="2"/>
  <c r="N449" i="2"/>
  <c r="N407" i="2"/>
  <c r="N286" i="2"/>
  <c r="N588" i="2"/>
  <c r="N369" i="2"/>
  <c r="N357" i="2"/>
  <c r="N454" i="2"/>
  <c r="N309" i="2"/>
  <c r="N107" i="2"/>
  <c r="N218" i="2"/>
  <c r="N248" i="2"/>
  <c r="N134" i="2"/>
  <c r="N498" i="2"/>
  <c r="N547" i="2"/>
  <c r="N425" i="2"/>
  <c r="N198" i="2"/>
  <c r="N234" i="2"/>
  <c r="N445" i="2"/>
  <c r="N224" i="2"/>
  <c r="N91" i="2"/>
  <c r="N696" i="2"/>
  <c r="N62" i="2"/>
  <c r="N499" i="2"/>
  <c r="N240" i="2"/>
  <c r="N361" i="2"/>
  <c r="N305" i="2"/>
  <c r="N607" i="2"/>
  <c r="N317" i="2"/>
  <c r="N14" i="2"/>
  <c r="N400" i="2"/>
  <c r="N67" i="2"/>
  <c r="N153" i="2"/>
  <c r="N126" i="2"/>
  <c r="N16" i="2"/>
  <c r="N375" i="2"/>
  <c r="N161" i="2"/>
  <c r="N411" i="2"/>
  <c r="N293" i="2"/>
  <c r="N212" i="2"/>
  <c r="N231" i="2"/>
  <c r="N71" i="2"/>
  <c r="N116" i="2"/>
  <c r="N38" i="2"/>
  <c r="N281" i="2"/>
  <c r="N550" i="2"/>
  <c r="N327" i="2"/>
  <c r="N701" i="2"/>
  <c r="N452" i="2"/>
  <c r="N191" i="2"/>
  <c r="N28" i="2"/>
  <c r="N209" i="2"/>
  <c r="N98" i="2"/>
  <c r="N562" i="2"/>
  <c r="N86" i="2"/>
  <c r="N647" i="2"/>
  <c r="N41" i="2"/>
  <c r="N418" i="2"/>
  <c r="N12" i="2"/>
  <c r="N195" i="2"/>
  <c r="N140" i="2"/>
  <c r="N256" i="2"/>
  <c r="N262" i="2"/>
  <c r="N652" i="2"/>
  <c r="N697" i="2"/>
  <c r="N422" i="2"/>
  <c r="N406" i="2"/>
  <c r="N194" i="2"/>
  <c r="N338" i="2"/>
  <c r="N689" i="2"/>
  <c r="N11" i="2"/>
  <c r="N419" i="2"/>
  <c r="N263" i="2"/>
  <c r="N348" i="2"/>
  <c r="N650" i="2"/>
  <c r="N563" i="2"/>
  <c r="N380" i="2"/>
  <c r="N716" i="2"/>
  <c r="N358" i="2"/>
  <c r="N284" i="2"/>
  <c r="N217" i="2"/>
  <c r="N150" i="2"/>
  <c r="N477" i="2"/>
  <c r="N20" i="2"/>
  <c r="N223" i="2"/>
  <c r="N172" i="2"/>
  <c r="N213" i="2"/>
  <c r="N385" i="2"/>
  <c r="N200" i="2"/>
  <c r="N455" i="2"/>
  <c r="N25" i="2"/>
  <c r="N156" i="2"/>
  <c r="N608" i="2"/>
  <c r="N520" i="2"/>
  <c r="N513" i="2"/>
  <c r="N573" i="2"/>
  <c r="N365" i="2"/>
  <c r="N524" i="2"/>
  <c r="N581" i="2"/>
  <c r="N654" i="2"/>
  <c r="N578" i="2"/>
  <c r="N534" i="2"/>
  <c r="N368" i="2"/>
  <c r="N599" i="2"/>
  <c r="N658" i="2"/>
  <c r="N261" i="2"/>
  <c r="N469" i="2"/>
  <c r="N598" i="2"/>
  <c r="N182" i="2"/>
  <c r="N665" i="2"/>
  <c r="N42" i="2"/>
  <c r="N479" i="2"/>
  <c r="N4" i="2"/>
  <c r="N322" i="2"/>
  <c r="N211" i="2"/>
  <c r="N189" i="2"/>
  <c r="N617" i="2"/>
  <c r="N318" i="2"/>
  <c r="N315" i="2"/>
  <c r="N624" i="2"/>
  <c r="N505" i="2"/>
  <c r="N127" i="2"/>
  <c r="N237" i="2"/>
  <c r="N184" i="2"/>
  <c r="N131" i="2"/>
  <c r="N532" i="2"/>
  <c r="N551" i="2"/>
  <c r="N78" i="2"/>
  <c r="N644" i="2"/>
  <c r="N190" i="2"/>
  <c r="N653" i="2"/>
  <c r="N657" i="2"/>
  <c r="N634" i="2"/>
  <c r="N320" i="2"/>
  <c r="N45" i="2"/>
  <c r="N316" i="2"/>
  <c r="N500" i="2"/>
  <c r="N37" i="2"/>
  <c r="N92" i="2"/>
  <c r="N442" i="2"/>
  <c r="N432" i="2"/>
  <c r="N47" i="2"/>
  <c r="N481" i="2"/>
  <c r="N620" i="2"/>
  <c r="N58" i="2"/>
  <c r="N381" i="2"/>
  <c r="N482" i="2"/>
  <c r="N554" i="2"/>
  <c r="N220" i="2"/>
  <c r="N181" i="2"/>
  <c r="N415" i="2"/>
  <c r="N512" i="2"/>
  <c r="N65" i="2"/>
  <c r="N145" i="2"/>
  <c r="N13" i="2"/>
  <c r="N171" i="2"/>
  <c r="N268" i="2"/>
  <c r="N587" i="2"/>
  <c r="N376" i="2"/>
  <c r="N46" i="2"/>
  <c r="N569" i="2"/>
  <c r="N273" i="2"/>
  <c r="N439" i="2"/>
  <c r="N225" i="2"/>
  <c r="N707" i="2"/>
  <c r="N488" i="2"/>
  <c r="N484" i="2"/>
  <c r="N509" i="2"/>
  <c r="N323" i="2"/>
  <c r="N408" i="2"/>
  <c r="N489" i="2"/>
  <c r="N353" i="2"/>
  <c r="N394" i="2"/>
  <c r="N73" i="2"/>
  <c r="N34" i="2"/>
  <c r="N393" i="2"/>
  <c r="N10" i="2"/>
  <c r="N705" i="2"/>
  <c r="N89" i="2"/>
  <c r="N254" i="2"/>
  <c r="N63" i="2"/>
  <c r="N339" i="2"/>
  <c r="N362" i="2"/>
  <c r="N672" i="2"/>
  <c r="N141" i="2"/>
  <c r="N423" i="2"/>
  <c r="N350" i="2"/>
  <c r="N426" i="2"/>
  <c r="N77" i="2"/>
  <c r="N714" i="2"/>
  <c r="N402" i="2"/>
  <c r="N270" i="2"/>
  <c r="N226" i="2"/>
  <c r="N590" i="2"/>
  <c r="N559" i="2"/>
  <c r="N389" i="2"/>
  <c r="N302" i="2"/>
  <c r="N21" i="2"/>
  <c r="N392" i="2"/>
  <c r="N299" i="2"/>
  <c r="N627" i="2"/>
  <c r="N503" i="2"/>
  <c r="N329" i="2"/>
  <c r="N474" i="2"/>
  <c r="N631" i="2"/>
  <c r="N430" i="2"/>
  <c r="N413" i="2"/>
  <c r="N698" i="2"/>
  <c r="N395" i="2"/>
  <c r="N192" i="2"/>
  <c r="N457" i="2"/>
  <c r="N2" i="2"/>
  <c r="N306" i="2"/>
  <c r="N460" i="2"/>
  <c r="N203" i="2"/>
  <c r="N435" i="2"/>
  <c r="N401" i="2"/>
  <c r="N593" i="2"/>
  <c r="N81" i="2"/>
  <c r="N266" i="2"/>
  <c r="N128" i="2"/>
  <c r="N109" i="2"/>
  <c r="N52" i="2"/>
  <c r="N88" i="2"/>
  <c r="N232" i="2"/>
  <c r="N300" i="2"/>
  <c r="N543" i="2"/>
  <c r="N104" i="2"/>
  <c r="N664" i="2"/>
  <c r="N159" i="2"/>
  <c r="N595" i="2"/>
  <c r="N364" i="2"/>
  <c r="N51" i="2"/>
  <c r="N124" i="2"/>
  <c r="N528" i="2"/>
  <c r="N476" i="2"/>
  <c r="N222" i="2"/>
  <c r="N271" i="2"/>
  <c r="N178" i="2"/>
  <c r="N255" i="2"/>
  <c r="N414" i="2"/>
  <c r="N583" i="2"/>
  <c r="N545" i="2"/>
  <c r="N80" i="2"/>
  <c r="N324" i="2"/>
  <c r="N467" i="2"/>
  <c r="N303" i="2"/>
  <c r="N304" i="2"/>
  <c r="N196" i="2"/>
  <c r="N331" i="2"/>
  <c r="N6" i="2"/>
  <c r="N525" i="2"/>
  <c r="N314" i="2"/>
  <c r="N443" i="2"/>
  <c r="N666" i="2"/>
  <c r="N197" i="2"/>
  <c r="N136" i="2"/>
  <c r="N202" i="2"/>
  <c r="N8" i="2"/>
  <c r="N32" i="2"/>
  <c r="N589" i="2"/>
  <c r="N515" i="2"/>
  <c r="N382" i="2"/>
  <c r="N251" i="2"/>
  <c r="N162" i="2"/>
  <c r="N259" i="2"/>
  <c r="N346" i="2"/>
  <c r="N228" i="2"/>
  <c r="N546" i="2"/>
  <c r="N154" i="2"/>
  <c r="N167" i="2"/>
  <c r="N582" i="2"/>
  <c r="N68" i="2"/>
  <c r="N112" i="2"/>
  <c r="N277" i="2"/>
  <c r="N717" i="2"/>
  <c r="N135" i="2"/>
  <c r="N280" i="2"/>
  <c r="N137" i="2"/>
  <c r="N170" i="2"/>
  <c r="N444" i="2"/>
  <c r="N138" i="2"/>
  <c r="N40" i="2"/>
  <c r="N241" i="2"/>
  <c r="N102" i="2"/>
  <c r="N72" i="2"/>
  <c r="N205" i="2"/>
  <c r="N165" i="2"/>
  <c r="N685" i="2"/>
  <c r="N596" i="2"/>
  <c r="N681" i="2"/>
  <c r="N354" i="2"/>
  <c r="N23" i="2"/>
  <c r="N35" i="2"/>
  <c r="N295" i="2"/>
  <c r="N70" i="2"/>
  <c r="N526" i="2"/>
  <c r="N340" i="2"/>
  <c r="N496" i="2"/>
  <c r="N434" i="2"/>
  <c r="N15" i="2"/>
  <c r="N642" i="2"/>
  <c r="N560" i="2"/>
  <c r="N157" i="2"/>
  <c r="N207" i="2"/>
  <c r="N260" i="2"/>
  <c r="N215" i="2"/>
  <c r="N48" i="2"/>
  <c r="N7" i="2"/>
  <c r="N60" i="2"/>
  <c r="N614" i="2"/>
  <c r="N257" i="2"/>
  <c r="N56" i="2"/>
  <c r="N670" i="2"/>
  <c r="N619" i="2"/>
  <c r="N312" i="2"/>
  <c r="N53" i="2"/>
  <c r="N269" i="2"/>
  <c r="N463" i="2"/>
  <c r="N606" i="2"/>
  <c r="N437" i="2"/>
  <c r="N556" i="2"/>
  <c r="N480" i="2"/>
  <c r="N492" i="2"/>
  <c r="N235" i="2"/>
  <c r="N313" i="2"/>
  <c r="N119" i="2"/>
  <c r="N3" i="2"/>
  <c r="N214" i="2"/>
  <c r="N621" i="2"/>
  <c r="N267" i="2"/>
  <c r="N36" i="2"/>
  <c r="N238" i="2"/>
  <c r="N24" i="2"/>
  <c r="N166" i="2"/>
  <c r="N183" i="2"/>
  <c r="N310" i="2"/>
  <c r="N686" i="2"/>
  <c r="N521" i="2"/>
  <c r="N193" i="2"/>
  <c r="N168" i="2"/>
  <c r="N18" i="2"/>
  <c r="N188" i="2"/>
  <c r="N139" i="2"/>
  <c r="N132" i="2"/>
  <c r="N250" i="2"/>
  <c r="N163" i="2"/>
  <c r="N290" i="2"/>
  <c r="N33" i="2"/>
  <c r="N446" i="2"/>
  <c r="N187" i="2"/>
  <c r="N283" i="2"/>
  <c r="N386" i="2"/>
  <c r="N495" i="2"/>
  <c r="N623" i="2"/>
  <c r="N239" i="2"/>
  <c r="N622" i="2"/>
  <c r="N90" i="2"/>
  <c r="N579" i="2"/>
  <c r="N122" i="2"/>
  <c r="N29" i="2"/>
  <c r="N19" i="2"/>
  <c r="N549" i="2"/>
  <c r="N230" i="2"/>
  <c r="N148" i="2"/>
  <c r="N594" i="2"/>
  <c r="N120" i="2"/>
  <c r="N625" i="2"/>
  <c r="N678" i="2"/>
  <c r="N518" i="2"/>
  <c r="N472" i="2"/>
  <c r="N330" i="2"/>
  <c r="N94" i="2"/>
  <c r="N307" i="2"/>
  <c r="N111" i="2"/>
  <c r="N732" i="2"/>
  <c r="N264" i="2"/>
  <c r="N149" i="2"/>
  <c r="N570" i="2"/>
  <c r="N618" i="2"/>
  <c r="N274" i="2"/>
  <c r="N708" i="2"/>
  <c r="N510" i="2"/>
  <c r="N367" i="2"/>
  <c r="N636" i="2"/>
  <c r="N703" i="2"/>
  <c r="N616" i="2"/>
  <c r="N494" i="2"/>
  <c r="N485" i="2"/>
  <c r="N285" i="2"/>
  <c r="N76" i="2"/>
  <c r="N54" i="2"/>
  <c r="N114" i="2"/>
  <c r="N629" i="2"/>
  <c r="N633" i="2"/>
  <c r="N440" i="2"/>
  <c r="N448" i="2"/>
  <c r="N169" i="2"/>
  <c r="N523" i="2"/>
  <c r="N85" i="2"/>
  <c r="N59" i="2"/>
  <c r="N424" i="2"/>
  <c r="N9" i="2"/>
  <c r="N279" i="2"/>
  <c r="N431" i="2"/>
  <c r="N416" i="2"/>
  <c r="N43" i="2"/>
  <c r="N298" i="2"/>
  <c r="N245" i="2"/>
  <c r="N151" i="2"/>
  <c r="N709" i="2"/>
  <c r="N600" i="2"/>
  <c r="N615" i="2"/>
  <c r="N97" i="2"/>
  <c r="N247" i="2"/>
  <c r="N535" i="2"/>
  <c r="N142" i="2"/>
  <c r="N22" i="2"/>
  <c r="N17" i="2"/>
  <c r="N370" i="2"/>
  <c r="N567" i="2"/>
  <c r="N718" i="2"/>
  <c r="N493" i="2"/>
  <c r="N459" i="2"/>
  <c r="N158" i="2"/>
  <c r="N677" i="2"/>
  <c r="N117" i="2"/>
  <c r="N536" i="2"/>
  <c r="N561" i="2"/>
  <c r="N164" i="2"/>
  <c r="N715" i="2"/>
  <c r="N177" i="2"/>
  <c r="N26" i="2"/>
  <c r="N530" i="2"/>
  <c r="N602" i="2"/>
  <c r="N691" i="2"/>
  <c r="N173" i="2"/>
  <c r="N356" i="2"/>
  <c r="N106" i="2"/>
  <c r="N710" i="2"/>
  <c r="N216" i="2"/>
  <c r="N344" i="2"/>
  <c r="N491" i="2"/>
  <c r="N27" i="2"/>
  <c r="N611" i="2"/>
  <c r="N66" i="2"/>
  <c r="N55" i="2"/>
  <c r="N552" i="2"/>
  <c r="N325" i="2"/>
  <c r="N334" i="2"/>
  <c r="N292" i="2"/>
  <c r="N420" i="2"/>
  <c r="N508" i="2"/>
  <c r="N363" i="2"/>
  <c r="N540" i="2"/>
  <c r="N421" i="2"/>
  <c r="N585" i="2"/>
  <c r="N456" i="2"/>
  <c r="N403" i="2"/>
  <c r="N447" i="2"/>
  <c r="N123" i="2"/>
  <c r="N397" i="2"/>
  <c r="N626" i="2"/>
  <c r="N542" i="2"/>
  <c r="N384" i="2"/>
  <c r="N185" i="2"/>
  <c r="N470" i="2"/>
  <c r="N246" i="2"/>
  <c r="N115" i="2"/>
  <c r="N568" i="2"/>
  <c r="N319" i="2"/>
  <c r="N82" i="2"/>
  <c r="N336" i="2"/>
  <c r="N377" i="2"/>
  <c r="N174" i="2"/>
  <c r="N511" i="2"/>
  <c r="N591" i="2"/>
  <c r="N514" i="2"/>
  <c r="N179" i="2"/>
  <c r="N725" i="2"/>
  <c r="N497" i="2"/>
  <c r="N592" i="2"/>
  <c r="N586" i="2"/>
  <c r="N722" i="2"/>
  <c r="N366" i="2"/>
  <c r="N637" i="2"/>
  <c r="N711" i="2"/>
  <c r="N724" i="2"/>
  <c r="N110" i="2"/>
  <c r="N630" i="2"/>
  <c r="N146" i="2"/>
  <c r="N100" i="2"/>
  <c r="N612" i="2"/>
  <c r="N651" i="2"/>
  <c r="N461" i="2"/>
  <c r="N438" i="2"/>
  <c r="N95" i="2"/>
  <c r="N359" i="2"/>
  <c r="N648" i="2"/>
  <c r="N101" i="2"/>
  <c r="N333" i="2"/>
  <c r="N44" i="2"/>
  <c r="N291" i="2"/>
  <c r="N601" i="2"/>
  <c r="N296" i="2"/>
  <c r="N694" i="2"/>
  <c r="N464" i="2"/>
  <c r="N30" i="2"/>
  <c r="N398" i="2"/>
  <c r="N450" i="2"/>
  <c r="N565" i="2"/>
  <c r="N210" i="2"/>
  <c r="N683" i="2"/>
  <c r="N379" i="2"/>
  <c r="N680" i="2"/>
  <c r="N113" i="2"/>
  <c r="N475" i="2"/>
  <c r="N287" i="2"/>
  <c r="N186" i="2"/>
  <c r="N517" i="2"/>
  <c r="N152" i="2"/>
  <c r="N201" i="2"/>
  <c r="N355" i="2"/>
  <c r="N609" i="2"/>
  <c r="N490" i="2"/>
  <c r="N572" i="2"/>
  <c r="N108" i="2"/>
  <c r="N719" i="2"/>
  <c r="N229" i="2"/>
  <c r="N682" i="2"/>
  <c r="N129" i="2"/>
  <c r="N372" i="2"/>
  <c r="N640" i="2"/>
  <c r="N504" i="2"/>
  <c r="N96" i="2"/>
  <c r="N105" i="2"/>
  <c r="N371" i="2"/>
  <c r="N84" i="2"/>
  <c r="N646" i="2"/>
  <c r="N687" i="2"/>
  <c r="N405" i="2"/>
  <c r="N311" i="2"/>
  <c r="N378" i="2"/>
  <c r="N537" i="2"/>
  <c r="N253" i="2"/>
  <c r="N548" i="2"/>
  <c r="N577" i="2"/>
  <c r="N61" i="2"/>
  <c r="N83" i="2"/>
  <c r="N337" i="2"/>
  <c r="N404" i="2"/>
  <c r="N731" i="2"/>
  <c r="N473" i="2"/>
  <c r="N641" i="2"/>
  <c r="N143" i="2"/>
  <c r="N728" i="2"/>
  <c r="N675" i="2"/>
  <c r="N663" i="2"/>
  <c r="N57" i="2"/>
  <c r="N294" i="2"/>
  <c r="N219" i="2"/>
  <c r="N352" i="2"/>
  <c r="N704" i="2"/>
  <c r="N155" i="2"/>
  <c r="N31" i="2"/>
  <c r="N301" i="2"/>
  <c r="N289" i="2"/>
  <c r="N610" i="2"/>
  <c r="N531" i="2"/>
  <c r="N308" i="2"/>
  <c r="N659" i="2"/>
  <c r="N199" i="2"/>
  <c r="N486" i="2"/>
  <c r="N341" i="2"/>
  <c r="N321" i="2"/>
  <c r="N669" i="2"/>
  <c r="N564" i="2"/>
  <c r="N723" i="2"/>
  <c r="N221" i="2"/>
  <c r="N441" i="2"/>
  <c r="N506" i="2"/>
  <c r="N668" i="2"/>
  <c r="N451" i="2"/>
  <c r="N516" i="2"/>
  <c r="N632" i="2"/>
  <c r="N733" i="2"/>
  <c r="N180" i="2"/>
  <c r="N258" i="2"/>
  <c r="N628" i="2"/>
  <c r="N604" i="2"/>
  <c r="N702" i="2"/>
  <c r="N233" i="2"/>
  <c r="N118" i="2"/>
  <c r="N275" i="2"/>
  <c r="N347" i="2"/>
  <c r="N388" i="2"/>
  <c r="N575" i="2"/>
  <c r="N373" i="2"/>
  <c r="N501" i="2"/>
  <c r="N175" i="2"/>
  <c r="N662" i="2"/>
  <c r="N487" i="2"/>
  <c r="N272" i="2"/>
  <c r="N265" i="2"/>
  <c r="N465" i="2"/>
  <c r="N87" i="2"/>
  <c r="N144" i="2"/>
  <c r="N288" i="2"/>
  <c r="N133" i="2"/>
  <c r="N557" i="2"/>
  <c r="N335" i="2"/>
  <c r="N533" i="2"/>
  <c r="N342" i="2"/>
  <c r="N706" i="2"/>
  <c r="N558" i="2"/>
  <c r="N571" i="2"/>
  <c r="N538" i="2"/>
  <c r="N412" i="2"/>
  <c r="N522" i="2"/>
  <c r="N458" i="2"/>
  <c r="N208" i="2"/>
  <c r="N249" i="2"/>
  <c r="N276" i="2"/>
  <c r="N721" i="2"/>
  <c r="N638" i="2"/>
  <c r="N374" i="2"/>
  <c r="N343" i="2"/>
  <c r="N692" i="2"/>
  <c r="N676" i="2"/>
  <c r="N527" i="2"/>
  <c r="N410" i="2"/>
  <c r="N674" i="2"/>
  <c r="N391" i="2"/>
  <c r="N727" i="2"/>
  <c r="N574" i="2"/>
  <c r="N645" i="2"/>
  <c r="N544" i="2"/>
  <c r="N605" i="2"/>
  <c r="N673" i="2"/>
  <c r="N693" i="2"/>
  <c r="N436" i="2"/>
  <c r="N643" i="2"/>
  <c r="N660" i="2"/>
  <c r="N502" i="2"/>
  <c r="N688" i="2"/>
  <c r="N661" i="2"/>
  <c r="N478" i="2"/>
  <c r="N667" i="2"/>
  <c r="N690" i="2"/>
  <c r="N695" i="2"/>
  <c r="N576" i="2"/>
  <c r="N671" i="2"/>
  <c r="N726" i="2"/>
  <c r="N712" i="2"/>
  <c r="N700" i="2"/>
  <c r="N713" i="2"/>
  <c r="N649" i="2"/>
  <c r="N730" i="2"/>
  <c r="N729" i="2"/>
  <c r="N720" i="2"/>
  <c r="N679" i="2"/>
  <c r="L655" i="2"/>
  <c r="L597" i="2"/>
  <c r="L613" i="2"/>
  <c r="L74" i="2"/>
  <c r="L387" i="2"/>
  <c r="L429" i="2"/>
  <c r="L427" i="2"/>
  <c r="L539" i="2"/>
  <c r="L390" i="2"/>
  <c r="L566" i="2"/>
  <c r="L326" i="2"/>
  <c r="L462" i="2"/>
  <c r="L176" i="2"/>
  <c r="L699" i="2"/>
  <c r="L160" i="2"/>
  <c r="L529" i="2"/>
  <c r="L656" i="2"/>
  <c r="L50" i="2"/>
  <c r="L409" i="2"/>
  <c r="L519" i="2"/>
  <c r="L471" i="2"/>
  <c r="L468" i="2"/>
  <c r="L383" i="2"/>
  <c r="L75" i="2"/>
  <c r="L64" i="2"/>
  <c r="L603" i="2"/>
  <c r="L252" i="2"/>
  <c r="L243" i="2"/>
  <c r="L332" i="2"/>
  <c r="L584" i="2"/>
  <c r="L635" i="2"/>
  <c r="L49" i="2"/>
  <c r="L553" i="2"/>
  <c r="L5" i="2"/>
  <c r="L399" i="2"/>
  <c r="L684" i="2"/>
  <c r="L227" i="2"/>
  <c r="L453" i="2"/>
  <c r="L103" i="2"/>
  <c r="L328" i="2"/>
  <c r="L639" i="2"/>
  <c r="L345" i="2"/>
  <c r="L297" i="2"/>
  <c r="L541" i="2"/>
  <c r="L99" i="2"/>
  <c r="L206" i="2"/>
  <c r="L204" i="2"/>
  <c r="L580" i="2"/>
  <c r="L236" i="2"/>
  <c r="L466" i="2"/>
  <c r="L79" i="2"/>
  <c r="L349" i="2"/>
  <c r="L147" i="2"/>
  <c r="L428" i="2"/>
  <c r="L360" i="2"/>
  <c r="L242" i="2"/>
  <c r="L396" i="2"/>
  <c r="L483" i="2"/>
  <c r="L130" i="2"/>
  <c r="L555" i="2"/>
  <c r="L244" i="2"/>
  <c r="L278" i="2"/>
  <c r="L282" i="2"/>
  <c r="L351" i="2"/>
  <c r="L125" i="2"/>
  <c r="L93" i="2"/>
  <c r="L507" i="2"/>
  <c r="L433" i="2"/>
  <c r="L69" i="2"/>
  <c r="L417" i="2"/>
  <c r="L39" i="2"/>
  <c r="L121" i="2"/>
  <c r="L449" i="2"/>
  <c r="L407" i="2"/>
  <c r="L286" i="2"/>
  <c r="L588" i="2"/>
  <c r="L369" i="2"/>
  <c r="L357" i="2"/>
  <c r="L454" i="2"/>
  <c r="L309" i="2"/>
  <c r="L107" i="2"/>
  <c r="L218" i="2"/>
  <c r="L248" i="2"/>
  <c r="L134" i="2"/>
  <c r="L498" i="2"/>
  <c r="L547" i="2"/>
  <c r="L425" i="2"/>
  <c r="L198" i="2"/>
  <c r="L234" i="2"/>
  <c r="L445" i="2"/>
  <c r="L224" i="2"/>
  <c r="L91" i="2"/>
  <c r="L696" i="2"/>
  <c r="L62" i="2"/>
  <c r="L499" i="2"/>
  <c r="L240" i="2"/>
  <c r="L361" i="2"/>
  <c r="L305" i="2"/>
  <c r="L607" i="2"/>
  <c r="L317" i="2"/>
  <c r="L14" i="2"/>
  <c r="L400" i="2"/>
  <c r="L67" i="2"/>
  <c r="L153" i="2"/>
  <c r="L126" i="2"/>
  <c r="L16" i="2"/>
  <c r="L375" i="2"/>
  <c r="L161" i="2"/>
  <c r="L411" i="2"/>
  <c r="L293" i="2"/>
  <c r="L212" i="2"/>
  <c r="L231" i="2"/>
  <c r="L71" i="2"/>
  <c r="L116" i="2"/>
  <c r="L38" i="2"/>
  <c r="L281" i="2"/>
  <c r="L550" i="2"/>
  <c r="L327" i="2"/>
  <c r="L701" i="2"/>
  <c r="L452" i="2"/>
  <c r="L191" i="2"/>
  <c r="L28" i="2"/>
  <c r="L209" i="2"/>
  <c r="L98" i="2"/>
  <c r="L562" i="2"/>
  <c r="L86" i="2"/>
  <c r="L647" i="2"/>
  <c r="L41" i="2"/>
  <c r="L418" i="2"/>
  <c r="L12" i="2"/>
  <c r="L195" i="2"/>
  <c r="L140" i="2"/>
  <c r="L256" i="2"/>
  <c r="L262" i="2"/>
  <c r="L652" i="2"/>
  <c r="L697" i="2"/>
  <c r="L422" i="2"/>
  <c r="L406" i="2"/>
  <c r="L194" i="2"/>
  <c r="L338" i="2"/>
  <c r="L689" i="2"/>
  <c r="L11" i="2"/>
  <c r="L419" i="2"/>
  <c r="L263" i="2"/>
  <c r="L348" i="2"/>
  <c r="L650" i="2"/>
  <c r="L563" i="2"/>
  <c r="L380" i="2"/>
  <c r="L716" i="2"/>
  <c r="L358" i="2"/>
  <c r="L284" i="2"/>
  <c r="L217" i="2"/>
  <c r="L150" i="2"/>
  <c r="L477" i="2"/>
  <c r="L20" i="2"/>
  <c r="L223" i="2"/>
  <c r="L172" i="2"/>
  <c r="L213" i="2"/>
  <c r="L385" i="2"/>
  <c r="L200" i="2"/>
  <c r="L455" i="2"/>
  <c r="L25" i="2"/>
  <c r="L156" i="2"/>
  <c r="L608" i="2"/>
  <c r="L520" i="2"/>
  <c r="L513" i="2"/>
  <c r="L573" i="2"/>
  <c r="L365" i="2"/>
  <c r="L524" i="2"/>
  <c r="L581" i="2"/>
  <c r="L654" i="2"/>
  <c r="L578" i="2"/>
  <c r="L534" i="2"/>
  <c r="L368" i="2"/>
  <c r="L599" i="2"/>
  <c r="L658" i="2"/>
  <c r="L261" i="2"/>
  <c r="L469" i="2"/>
  <c r="L598" i="2"/>
  <c r="L182" i="2"/>
  <c r="L665" i="2"/>
  <c r="L42" i="2"/>
  <c r="L479" i="2"/>
  <c r="L4" i="2"/>
  <c r="L322" i="2"/>
  <c r="L211" i="2"/>
  <c r="L189" i="2"/>
  <c r="L617" i="2"/>
  <c r="L318" i="2"/>
  <c r="L315" i="2"/>
  <c r="L624" i="2"/>
  <c r="L505" i="2"/>
  <c r="L127" i="2"/>
  <c r="L237" i="2"/>
  <c r="L184" i="2"/>
  <c r="L131" i="2"/>
  <c r="L532" i="2"/>
  <c r="L551" i="2"/>
  <c r="L78" i="2"/>
  <c r="L644" i="2"/>
  <c r="L190" i="2"/>
  <c r="L653" i="2"/>
  <c r="L657" i="2"/>
  <c r="L634" i="2"/>
  <c r="L320" i="2"/>
  <c r="L45" i="2"/>
  <c r="L316" i="2"/>
  <c r="L500" i="2"/>
  <c r="L37" i="2"/>
  <c r="L92" i="2"/>
  <c r="L442" i="2"/>
  <c r="L432" i="2"/>
  <c r="L47" i="2"/>
  <c r="L481" i="2"/>
  <c r="L620" i="2"/>
  <c r="L58" i="2"/>
  <c r="L381" i="2"/>
  <c r="L482" i="2"/>
  <c r="L554" i="2"/>
  <c r="L220" i="2"/>
  <c r="L181" i="2"/>
  <c r="L415" i="2"/>
  <c r="L512" i="2"/>
  <c r="L65" i="2"/>
  <c r="L145" i="2"/>
  <c r="L13" i="2"/>
  <c r="L171" i="2"/>
  <c r="L268" i="2"/>
  <c r="L587" i="2"/>
  <c r="L376" i="2"/>
  <c r="L46" i="2"/>
  <c r="L569" i="2"/>
  <c r="L273" i="2"/>
  <c r="L439" i="2"/>
  <c r="L225" i="2"/>
  <c r="L707" i="2"/>
  <c r="L488" i="2"/>
  <c r="L484" i="2"/>
  <c r="L509" i="2"/>
  <c r="L323" i="2"/>
  <c r="L408" i="2"/>
  <c r="L489" i="2"/>
  <c r="L353" i="2"/>
  <c r="L394" i="2"/>
  <c r="L73" i="2"/>
  <c r="L34" i="2"/>
  <c r="L393" i="2"/>
  <c r="L10" i="2"/>
  <c r="L705" i="2"/>
  <c r="L89" i="2"/>
  <c r="L254" i="2"/>
  <c r="L63" i="2"/>
  <c r="L339" i="2"/>
  <c r="L362" i="2"/>
  <c r="L672" i="2"/>
  <c r="L141" i="2"/>
  <c r="L423" i="2"/>
  <c r="L350" i="2"/>
  <c r="L426" i="2"/>
  <c r="L77" i="2"/>
  <c r="L714" i="2"/>
  <c r="L402" i="2"/>
  <c r="L270" i="2"/>
  <c r="L226" i="2"/>
  <c r="L590" i="2"/>
  <c r="L559" i="2"/>
  <c r="L389" i="2"/>
  <c r="L302" i="2"/>
  <c r="L21" i="2"/>
  <c r="L392" i="2"/>
  <c r="L299" i="2"/>
  <c r="L627" i="2"/>
  <c r="L503" i="2"/>
  <c r="L329" i="2"/>
  <c r="L474" i="2"/>
  <c r="L631" i="2"/>
  <c r="L430" i="2"/>
  <c r="L413" i="2"/>
  <c r="L698" i="2"/>
  <c r="L395" i="2"/>
  <c r="L192" i="2"/>
  <c r="L457" i="2"/>
  <c r="L2" i="2"/>
  <c r="L306" i="2"/>
  <c r="L460" i="2"/>
  <c r="L203" i="2"/>
  <c r="L435" i="2"/>
  <c r="L401" i="2"/>
  <c r="L593" i="2"/>
  <c r="L81" i="2"/>
  <c r="L266" i="2"/>
  <c r="L128" i="2"/>
  <c r="L109" i="2"/>
  <c r="L52" i="2"/>
  <c r="L88" i="2"/>
  <c r="L232" i="2"/>
  <c r="L300" i="2"/>
  <c r="L543" i="2"/>
  <c r="L104" i="2"/>
  <c r="L664" i="2"/>
  <c r="L159" i="2"/>
  <c r="L595" i="2"/>
  <c r="L364" i="2"/>
  <c r="L51" i="2"/>
  <c r="L124" i="2"/>
  <c r="L528" i="2"/>
  <c r="L476" i="2"/>
  <c r="L222" i="2"/>
  <c r="L271" i="2"/>
  <c r="L178" i="2"/>
  <c r="L255" i="2"/>
  <c r="L414" i="2"/>
  <c r="L583" i="2"/>
  <c r="L545" i="2"/>
  <c r="L80" i="2"/>
  <c r="L324" i="2"/>
  <c r="L467" i="2"/>
  <c r="L303" i="2"/>
  <c r="L304" i="2"/>
  <c r="L196" i="2"/>
  <c r="L331" i="2"/>
  <c r="L6" i="2"/>
  <c r="L525" i="2"/>
  <c r="L314" i="2"/>
  <c r="L443" i="2"/>
  <c r="L666" i="2"/>
  <c r="L197" i="2"/>
  <c r="L136" i="2"/>
  <c r="L202" i="2"/>
  <c r="L8" i="2"/>
  <c r="L32" i="2"/>
  <c r="L589" i="2"/>
  <c r="L515" i="2"/>
  <c r="L382" i="2"/>
  <c r="L251" i="2"/>
  <c r="L162" i="2"/>
  <c r="L259" i="2"/>
  <c r="L346" i="2"/>
  <c r="L228" i="2"/>
  <c r="L546" i="2"/>
  <c r="L154" i="2"/>
  <c r="L167" i="2"/>
  <c r="L582" i="2"/>
  <c r="L68" i="2"/>
  <c r="L112" i="2"/>
  <c r="L277" i="2"/>
  <c r="L717" i="2"/>
  <c r="L135" i="2"/>
  <c r="L280" i="2"/>
  <c r="L137" i="2"/>
  <c r="L170" i="2"/>
  <c r="L444" i="2"/>
  <c r="L138" i="2"/>
  <c r="L40" i="2"/>
  <c r="L241" i="2"/>
  <c r="L102" i="2"/>
  <c r="L72" i="2"/>
  <c r="L205" i="2"/>
  <c r="L165" i="2"/>
  <c r="L685" i="2"/>
  <c r="L596" i="2"/>
  <c r="L681" i="2"/>
  <c r="L354" i="2"/>
  <c r="L23" i="2"/>
  <c r="L35" i="2"/>
  <c r="L295" i="2"/>
  <c r="L70" i="2"/>
  <c r="L526" i="2"/>
  <c r="L340" i="2"/>
  <c r="L496" i="2"/>
  <c r="L434" i="2"/>
  <c r="L15" i="2"/>
  <c r="L642" i="2"/>
  <c r="L560" i="2"/>
  <c r="L157" i="2"/>
  <c r="L207" i="2"/>
  <c r="L260" i="2"/>
  <c r="L215" i="2"/>
  <c r="L48" i="2"/>
  <c r="L7" i="2"/>
  <c r="L60" i="2"/>
  <c r="L614" i="2"/>
  <c r="L257" i="2"/>
  <c r="L56" i="2"/>
  <c r="L670" i="2"/>
  <c r="L619" i="2"/>
  <c r="L312" i="2"/>
  <c r="L53" i="2"/>
  <c r="L269" i="2"/>
  <c r="L463" i="2"/>
  <c r="L606" i="2"/>
  <c r="L437" i="2"/>
  <c r="L556" i="2"/>
  <c r="L480" i="2"/>
  <c r="L492" i="2"/>
  <c r="L235" i="2"/>
  <c r="L313" i="2"/>
  <c r="L119" i="2"/>
  <c r="L3" i="2"/>
  <c r="L214" i="2"/>
  <c r="L621" i="2"/>
  <c r="L267" i="2"/>
  <c r="L36" i="2"/>
  <c r="L238" i="2"/>
  <c r="L24" i="2"/>
  <c r="L166" i="2"/>
  <c r="L183" i="2"/>
  <c r="L310" i="2"/>
  <c r="L686" i="2"/>
  <c r="L521" i="2"/>
  <c r="L193" i="2"/>
  <c r="L168" i="2"/>
  <c r="L18" i="2"/>
  <c r="L188" i="2"/>
  <c r="L139" i="2"/>
  <c r="L132" i="2"/>
  <c r="L250" i="2"/>
  <c r="L163" i="2"/>
  <c r="L290" i="2"/>
  <c r="L33" i="2"/>
  <c r="L446" i="2"/>
  <c r="L187" i="2"/>
  <c r="L283" i="2"/>
  <c r="L386" i="2"/>
  <c r="L495" i="2"/>
  <c r="L623" i="2"/>
  <c r="L239" i="2"/>
  <c r="L622" i="2"/>
  <c r="L90" i="2"/>
  <c r="L579" i="2"/>
  <c r="L122" i="2"/>
  <c r="L29" i="2"/>
  <c r="L19" i="2"/>
  <c r="L549" i="2"/>
  <c r="L230" i="2"/>
  <c r="L148" i="2"/>
  <c r="L594" i="2"/>
  <c r="L120" i="2"/>
  <c r="L625" i="2"/>
  <c r="L678" i="2"/>
  <c r="L518" i="2"/>
  <c r="L472" i="2"/>
  <c r="L330" i="2"/>
  <c r="L94" i="2"/>
  <c r="L307" i="2"/>
  <c r="L111" i="2"/>
  <c r="L732" i="2"/>
  <c r="L264" i="2"/>
  <c r="L149" i="2"/>
  <c r="L570" i="2"/>
  <c r="L618" i="2"/>
  <c r="L274" i="2"/>
  <c r="L708" i="2"/>
  <c r="L510" i="2"/>
  <c r="L367" i="2"/>
  <c r="L636" i="2"/>
  <c r="L703" i="2"/>
  <c r="L616" i="2"/>
  <c r="L494" i="2"/>
  <c r="L485" i="2"/>
  <c r="L285" i="2"/>
  <c r="L76" i="2"/>
  <c r="L54" i="2"/>
  <c r="L114" i="2"/>
  <c r="L629" i="2"/>
  <c r="L633" i="2"/>
  <c r="L440" i="2"/>
  <c r="L448" i="2"/>
  <c r="L169" i="2"/>
  <c r="L523" i="2"/>
  <c r="L85" i="2"/>
  <c r="L59" i="2"/>
  <c r="L424" i="2"/>
  <c r="L9" i="2"/>
  <c r="L279" i="2"/>
  <c r="L431" i="2"/>
  <c r="L416" i="2"/>
  <c r="L43" i="2"/>
  <c r="L298" i="2"/>
  <c r="L245" i="2"/>
  <c r="L151" i="2"/>
  <c r="L709" i="2"/>
  <c r="L600" i="2"/>
  <c r="L615" i="2"/>
  <c r="L97" i="2"/>
  <c r="L247" i="2"/>
  <c r="L535" i="2"/>
  <c r="L142" i="2"/>
  <c r="L22" i="2"/>
  <c r="L17" i="2"/>
  <c r="L370" i="2"/>
  <c r="L567" i="2"/>
  <c r="L718" i="2"/>
  <c r="L493" i="2"/>
  <c r="L459" i="2"/>
  <c r="L158" i="2"/>
  <c r="L677" i="2"/>
  <c r="L117" i="2"/>
  <c r="L536" i="2"/>
  <c r="L561" i="2"/>
  <c r="L164" i="2"/>
  <c r="L715" i="2"/>
  <c r="L177" i="2"/>
  <c r="L26" i="2"/>
  <c r="L530" i="2"/>
  <c r="L602" i="2"/>
  <c r="L691" i="2"/>
  <c r="L173" i="2"/>
  <c r="L356" i="2"/>
  <c r="L106" i="2"/>
  <c r="L710" i="2"/>
  <c r="L216" i="2"/>
  <c r="L344" i="2"/>
  <c r="L491" i="2"/>
  <c r="L27" i="2"/>
  <c r="L611" i="2"/>
  <c r="L66" i="2"/>
  <c r="L55" i="2"/>
  <c r="L552" i="2"/>
  <c r="L325" i="2"/>
  <c r="L334" i="2"/>
  <c r="L292" i="2"/>
  <c r="L420" i="2"/>
  <c r="L508" i="2"/>
  <c r="L363" i="2"/>
  <c r="L540" i="2"/>
  <c r="L421" i="2"/>
  <c r="L585" i="2"/>
  <c r="L456" i="2"/>
  <c r="L403" i="2"/>
  <c r="L447" i="2"/>
  <c r="L123" i="2"/>
  <c r="L397" i="2"/>
  <c r="L626" i="2"/>
  <c r="L542" i="2"/>
  <c r="L384" i="2"/>
  <c r="L185" i="2"/>
  <c r="L470" i="2"/>
  <c r="L246" i="2"/>
  <c r="L115" i="2"/>
  <c r="L568" i="2"/>
  <c r="L319" i="2"/>
  <c r="L82" i="2"/>
  <c r="L336" i="2"/>
  <c r="L377" i="2"/>
  <c r="L174" i="2"/>
  <c r="L511" i="2"/>
  <c r="L591" i="2"/>
  <c r="L514" i="2"/>
  <c r="L179" i="2"/>
  <c r="L725" i="2"/>
  <c r="L497" i="2"/>
  <c r="L592" i="2"/>
  <c r="L586" i="2"/>
  <c r="L722" i="2"/>
  <c r="L366" i="2"/>
  <c r="L637" i="2"/>
  <c r="L711" i="2"/>
  <c r="L724" i="2"/>
  <c r="L110" i="2"/>
  <c r="L630" i="2"/>
  <c r="L146" i="2"/>
  <c r="L100" i="2"/>
  <c r="L612" i="2"/>
  <c r="L651" i="2"/>
  <c r="L461" i="2"/>
  <c r="L438" i="2"/>
  <c r="L95" i="2"/>
  <c r="L359" i="2"/>
  <c r="L648" i="2"/>
  <c r="L101" i="2"/>
  <c r="L333" i="2"/>
  <c r="L44" i="2"/>
  <c r="L291" i="2"/>
  <c r="L601" i="2"/>
  <c r="L296" i="2"/>
  <c r="L694" i="2"/>
  <c r="L464" i="2"/>
  <c r="L30" i="2"/>
  <c r="L398" i="2"/>
  <c r="L450" i="2"/>
  <c r="L565" i="2"/>
  <c r="L210" i="2"/>
  <c r="L683" i="2"/>
  <c r="L379" i="2"/>
  <c r="L680" i="2"/>
  <c r="L113" i="2"/>
  <c r="L475" i="2"/>
  <c r="L287" i="2"/>
  <c r="L186" i="2"/>
  <c r="L517" i="2"/>
  <c r="L152" i="2"/>
  <c r="L201" i="2"/>
  <c r="L355" i="2"/>
  <c r="L609" i="2"/>
  <c r="L490" i="2"/>
  <c r="L572" i="2"/>
  <c r="L108" i="2"/>
  <c r="L719" i="2"/>
  <c r="L229" i="2"/>
  <c r="L682" i="2"/>
  <c r="L129" i="2"/>
  <c r="L372" i="2"/>
  <c r="L640" i="2"/>
  <c r="L504" i="2"/>
  <c r="L96" i="2"/>
  <c r="L105" i="2"/>
  <c r="L371" i="2"/>
  <c r="L84" i="2"/>
  <c r="L646" i="2"/>
  <c r="L687" i="2"/>
  <c r="L405" i="2"/>
  <c r="L311" i="2"/>
  <c r="L378" i="2"/>
  <c r="L537" i="2"/>
  <c r="L253" i="2"/>
  <c r="L548" i="2"/>
  <c r="L577" i="2"/>
  <c r="L61" i="2"/>
  <c r="L83" i="2"/>
  <c r="L337" i="2"/>
  <c r="L404" i="2"/>
  <c r="L731" i="2"/>
  <c r="L473" i="2"/>
  <c r="L641" i="2"/>
  <c r="L143" i="2"/>
  <c r="L728" i="2"/>
  <c r="L675" i="2"/>
  <c r="L663" i="2"/>
  <c r="L57" i="2"/>
  <c r="L294" i="2"/>
  <c r="L219" i="2"/>
  <c r="L352" i="2"/>
  <c r="L704" i="2"/>
  <c r="L155" i="2"/>
  <c r="L31" i="2"/>
  <c r="L301" i="2"/>
  <c r="L289" i="2"/>
  <c r="L610" i="2"/>
  <c r="L531" i="2"/>
  <c r="L308" i="2"/>
  <c r="L659" i="2"/>
  <c r="L199" i="2"/>
  <c r="L486" i="2"/>
  <c r="L341" i="2"/>
  <c r="L321" i="2"/>
  <c r="L669" i="2"/>
  <c r="L564" i="2"/>
  <c r="L723" i="2"/>
  <c r="L221" i="2"/>
  <c r="L441" i="2"/>
  <c r="L506" i="2"/>
  <c r="L668" i="2"/>
  <c r="L451" i="2"/>
  <c r="L516" i="2"/>
  <c r="L632" i="2"/>
  <c r="L733" i="2"/>
  <c r="L180" i="2"/>
  <c r="L258" i="2"/>
  <c r="L628" i="2"/>
  <c r="L604" i="2"/>
  <c r="L702" i="2"/>
  <c r="L233" i="2"/>
  <c r="L118" i="2"/>
  <c r="L275" i="2"/>
  <c r="L347" i="2"/>
  <c r="L388" i="2"/>
  <c r="L575" i="2"/>
  <c r="L373" i="2"/>
  <c r="L501" i="2"/>
  <c r="L175" i="2"/>
  <c r="L662" i="2"/>
  <c r="L487" i="2"/>
  <c r="L272" i="2"/>
  <c r="L265" i="2"/>
  <c r="L465" i="2"/>
  <c r="L87" i="2"/>
  <c r="L144" i="2"/>
  <c r="L288" i="2"/>
  <c r="L133" i="2"/>
  <c r="L557" i="2"/>
  <c r="L335" i="2"/>
  <c r="L533" i="2"/>
  <c r="L342" i="2"/>
  <c r="L706" i="2"/>
  <c r="L558" i="2"/>
  <c r="L571" i="2"/>
  <c r="L538" i="2"/>
  <c r="L412" i="2"/>
  <c r="L522" i="2"/>
  <c r="L458" i="2"/>
  <c r="L208" i="2"/>
  <c r="L249" i="2"/>
  <c r="L276" i="2"/>
  <c r="L721" i="2"/>
  <c r="L638" i="2"/>
  <c r="L374" i="2"/>
  <c r="L343" i="2"/>
  <c r="L692" i="2"/>
  <c r="L676" i="2"/>
  <c r="L527" i="2"/>
  <c r="L410" i="2"/>
  <c r="L674" i="2"/>
  <c r="L391" i="2"/>
  <c r="L727" i="2"/>
  <c r="L574" i="2"/>
  <c r="L645" i="2"/>
  <c r="L544" i="2"/>
  <c r="L605" i="2"/>
  <c r="L673" i="2"/>
  <c r="L693" i="2"/>
  <c r="L436" i="2"/>
  <c r="L643" i="2"/>
  <c r="L660" i="2"/>
  <c r="L502" i="2"/>
  <c r="L688" i="2"/>
  <c r="L661" i="2"/>
  <c r="L478" i="2"/>
  <c r="L667" i="2"/>
  <c r="L690" i="2"/>
  <c r="L695" i="2"/>
  <c r="L576" i="2"/>
  <c r="L671" i="2"/>
  <c r="L726" i="2"/>
  <c r="L712" i="2"/>
  <c r="L700" i="2"/>
  <c r="L713" i="2"/>
  <c r="L649" i="2"/>
  <c r="L730" i="2"/>
  <c r="L729" i="2"/>
  <c r="L720" i="2"/>
  <c r="L679" i="2"/>
  <c r="J655" i="2"/>
  <c r="J597" i="2"/>
  <c r="J613" i="2"/>
  <c r="J74" i="2"/>
  <c r="J387" i="2"/>
  <c r="J429" i="2"/>
  <c r="J427" i="2"/>
  <c r="J539" i="2"/>
  <c r="J390" i="2"/>
  <c r="J566" i="2"/>
  <c r="J326" i="2"/>
  <c r="J462" i="2"/>
  <c r="J176" i="2"/>
  <c r="J699" i="2"/>
  <c r="J160" i="2"/>
  <c r="J529" i="2"/>
  <c r="J656" i="2"/>
  <c r="J50" i="2"/>
  <c r="J409" i="2"/>
  <c r="J519" i="2"/>
  <c r="J471" i="2"/>
  <c r="J468" i="2"/>
  <c r="J383" i="2"/>
  <c r="J75" i="2"/>
  <c r="J64" i="2"/>
  <c r="J603" i="2"/>
  <c r="J252" i="2"/>
  <c r="J243" i="2"/>
  <c r="J332" i="2"/>
  <c r="J584" i="2"/>
  <c r="J635" i="2"/>
  <c r="J49" i="2"/>
  <c r="J553" i="2"/>
  <c r="J5" i="2"/>
  <c r="J399" i="2"/>
  <c r="J684" i="2"/>
  <c r="J227" i="2"/>
  <c r="J453" i="2"/>
  <c r="J103" i="2"/>
  <c r="J328" i="2"/>
  <c r="J639" i="2"/>
  <c r="J345" i="2"/>
  <c r="J297" i="2"/>
  <c r="J541" i="2"/>
  <c r="J99" i="2"/>
  <c r="J206" i="2"/>
  <c r="J204" i="2"/>
  <c r="J580" i="2"/>
  <c r="J236" i="2"/>
  <c r="J466" i="2"/>
  <c r="J79" i="2"/>
  <c r="J349" i="2"/>
  <c r="J147" i="2"/>
  <c r="J428" i="2"/>
  <c r="J360" i="2"/>
  <c r="J242" i="2"/>
  <c r="J396" i="2"/>
  <c r="J483" i="2"/>
  <c r="J130" i="2"/>
  <c r="J555" i="2"/>
  <c r="J244" i="2"/>
  <c r="J278" i="2"/>
  <c r="J282" i="2"/>
  <c r="J351" i="2"/>
  <c r="J125" i="2"/>
  <c r="J93" i="2"/>
  <c r="J507" i="2"/>
  <c r="J433" i="2"/>
  <c r="J69" i="2"/>
  <c r="J417" i="2"/>
  <c r="J39" i="2"/>
  <c r="J121" i="2"/>
  <c r="J449" i="2"/>
  <c r="J407" i="2"/>
  <c r="J286" i="2"/>
  <c r="J588" i="2"/>
  <c r="J369" i="2"/>
  <c r="J357" i="2"/>
  <c r="J454" i="2"/>
  <c r="J309" i="2"/>
  <c r="J107" i="2"/>
  <c r="J218" i="2"/>
  <c r="J248" i="2"/>
  <c r="J134" i="2"/>
  <c r="J498" i="2"/>
  <c r="J547" i="2"/>
  <c r="J425" i="2"/>
  <c r="J198" i="2"/>
  <c r="J234" i="2"/>
  <c r="J445" i="2"/>
  <c r="J224" i="2"/>
  <c r="J91" i="2"/>
  <c r="J696" i="2"/>
  <c r="J62" i="2"/>
  <c r="J499" i="2"/>
  <c r="J240" i="2"/>
  <c r="J361" i="2"/>
  <c r="J305" i="2"/>
  <c r="J607" i="2"/>
  <c r="J317" i="2"/>
  <c r="J14" i="2"/>
  <c r="J400" i="2"/>
  <c r="J67" i="2"/>
  <c r="J153" i="2"/>
  <c r="J126" i="2"/>
  <c r="J16" i="2"/>
  <c r="J375" i="2"/>
  <c r="J161" i="2"/>
  <c r="J411" i="2"/>
  <c r="J293" i="2"/>
  <c r="J212" i="2"/>
  <c r="J231" i="2"/>
  <c r="J71" i="2"/>
  <c r="J116" i="2"/>
  <c r="J38" i="2"/>
  <c r="J281" i="2"/>
  <c r="J550" i="2"/>
  <c r="J327" i="2"/>
  <c r="J701" i="2"/>
  <c r="J452" i="2"/>
  <c r="J191" i="2"/>
  <c r="J28" i="2"/>
  <c r="J209" i="2"/>
  <c r="J98" i="2"/>
  <c r="J562" i="2"/>
  <c r="J86" i="2"/>
  <c r="J647" i="2"/>
  <c r="J41" i="2"/>
  <c r="J418" i="2"/>
  <c r="J12" i="2"/>
  <c r="J195" i="2"/>
  <c r="J140" i="2"/>
  <c r="J256" i="2"/>
  <c r="J262" i="2"/>
  <c r="J652" i="2"/>
  <c r="J697" i="2"/>
  <c r="J422" i="2"/>
  <c r="J406" i="2"/>
  <c r="J194" i="2"/>
  <c r="J338" i="2"/>
  <c r="J689" i="2"/>
  <c r="J11" i="2"/>
  <c r="J419" i="2"/>
  <c r="J263" i="2"/>
  <c r="J348" i="2"/>
  <c r="J650" i="2"/>
  <c r="J563" i="2"/>
  <c r="J380" i="2"/>
  <c r="J716" i="2"/>
  <c r="J358" i="2"/>
  <c r="J284" i="2"/>
  <c r="J217" i="2"/>
  <c r="J150" i="2"/>
  <c r="J477" i="2"/>
  <c r="J20" i="2"/>
  <c r="J223" i="2"/>
  <c r="J172" i="2"/>
  <c r="J213" i="2"/>
  <c r="J385" i="2"/>
  <c r="J200" i="2"/>
  <c r="J455" i="2"/>
  <c r="J25" i="2"/>
  <c r="J156" i="2"/>
  <c r="J608" i="2"/>
  <c r="J520" i="2"/>
  <c r="J513" i="2"/>
  <c r="J573" i="2"/>
  <c r="J365" i="2"/>
  <c r="J524" i="2"/>
  <c r="J581" i="2"/>
  <c r="J654" i="2"/>
  <c r="J578" i="2"/>
  <c r="J534" i="2"/>
  <c r="J368" i="2"/>
  <c r="J599" i="2"/>
  <c r="J658" i="2"/>
  <c r="J261" i="2"/>
  <c r="J469" i="2"/>
  <c r="J598" i="2"/>
  <c r="J182" i="2"/>
  <c r="J665" i="2"/>
  <c r="J42" i="2"/>
  <c r="J479" i="2"/>
  <c r="J4" i="2"/>
  <c r="J322" i="2"/>
  <c r="J211" i="2"/>
  <c r="J189" i="2"/>
  <c r="J617" i="2"/>
  <c r="J318" i="2"/>
  <c r="J315" i="2"/>
  <c r="J624" i="2"/>
  <c r="J505" i="2"/>
  <c r="J127" i="2"/>
  <c r="J237" i="2"/>
  <c r="J184" i="2"/>
  <c r="J131" i="2"/>
  <c r="J532" i="2"/>
  <c r="J551" i="2"/>
  <c r="J78" i="2"/>
  <c r="J644" i="2"/>
  <c r="J190" i="2"/>
  <c r="J653" i="2"/>
  <c r="J657" i="2"/>
  <c r="J634" i="2"/>
  <c r="J320" i="2"/>
  <c r="J45" i="2"/>
  <c r="J316" i="2"/>
  <c r="J500" i="2"/>
  <c r="J37" i="2"/>
  <c r="J92" i="2"/>
  <c r="J442" i="2"/>
  <c r="J432" i="2"/>
  <c r="J47" i="2"/>
  <c r="J481" i="2"/>
  <c r="J620" i="2"/>
  <c r="J58" i="2"/>
  <c r="J381" i="2"/>
  <c r="J482" i="2"/>
  <c r="J554" i="2"/>
  <c r="J220" i="2"/>
  <c r="J181" i="2"/>
  <c r="J415" i="2"/>
  <c r="J512" i="2"/>
  <c r="J65" i="2"/>
  <c r="J145" i="2"/>
  <c r="J13" i="2"/>
  <c r="J171" i="2"/>
  <c r="J268" i="2"/>
  <c r="J587" i="2"/>
  <c r="J376" i="2"/>
  <c r="J46" i="2"/>
  <c r="J569" i="2"/>
  <c r="J273" i="2"/>
  <c r="J439" i="2"/>
  <c r="J225" i="2"/>
  <c r="J707" i="2"/>
  <c r="J488" i="2"/>
  <c r="J484" i="2"/>
  <c r="J509" i="2"/>
  <c r="J323" i="2"/>
  <c r="J408" i="2"/>
  <c r="J489" i="2"/>
  <c r="J353" i="2"/>
  <c r="J394" i="2"/>
  <c r="J73" i="2"/>
  <c r="J34" i="2"/>
  <c r="J393" i="2"/>
  <c r="J10" i="2"/>
  <c r="J705" i="2"/>
  <c r="J89" i="2"/>
  <c r="J254" i="2"/>
  <c r="J63" i="2"/>
  <c r="J339" i="2"/>
  <c r="J362" i="2"/>
  <c r="J672" i="2"/>
  <c r="J141" i="2"/>
  <c r="J423" i="2"/>
  <c r="J350" i="2"/>
  <c r="J426" i="2"/>
  <c r="J77" i="2"/>
  <c r="J714" i="2"/>
  <c r="J402" i="2"/>
  <c r="J270" i="2"/>
  <c r="J226" i="2"/>
  <c r="J590" i="2"/>
  <c r="J559" i="2"/>
  <c r="J389" i="2"/>
  <c r="J302" i="2"/>
  <c r="J21" i="2"/>
  <c r="J392" i="2"/>
  <c r="J299" i="2"/>
  <c r="J627" i="2"/>
  <c r="J503" i="2"/>
  <c r="J329" i="2"/>
  <c r="J474" i="2"/>
  <c r="J631" i="2"/>
  <c r="J430" i="2"/>
  <c r="J413" i="2"/>
  <c r="J698" i="2"/>
  <c r="J395" i="2"/>
  <c r="J192" i="2"/>
  <c r="J457" i="2"/>
  <c r="J2" i="2"/>
  <c r="J306" i="2"/>
  <c r="J460" i="2"/>
  <c r="J203" i="2"/>
  <c r="J435" i="2"/>
  <c r="J401" i="2"/>
  <c r="J593" i="2"/>
  <c r="J81" i="2"/>
  <c r="J266" i="2"/>
  <c r="J128" i="2"/>
  <c r="J109" i="2"/>
  <c r="J52" i="2"/>
  <c r="J88" i="2"/>
  <c r="J232" i="2"/>
  <c r="J300" i="2"/>
  <c r="J543" i="2"/>
  <c r="J104" i="2"/>
  <c r="J664" i="2"/>
  <c r="J159" i="2"/>
  <c r="J595" i="2"/>
  <c r="J364" i="2"/>
  <c r="J51" i="2"/>
  <c r="J124" i="2"/>
  <c r="J528" i="2"/>
  <c r="J476" i="2"/>
  <c r="J222" i="2"/>
  <c r="J271" i="2"/>
  <c r="J178" i="2"/>
  <c r="J255" i="2"/>
  <c r="J414" i="2"/>
  <c r="J583" i="2"/>
  <c r="J545" i="2"/>
  <c r="J80" i="2"/>
  <c r="J324" i="2"/>
  <c r="J467" i="2"/>
  <c r="J303" i="2"/>
  <c r="J304" i="2"/>
  <c r="J196" i="2"/>
  <c r="J331" i="2"/>
  <c r="J6" i="2"/>
  <c r="J525" i="2"/>
  <c r="J314" i="2"/>
  <c r="J443" i="2"/>
  <c r="J666" i="2"/>
  <c r="J197" i="2"/>
  <c r="J136" i="2"/>
  <c r="J202" i="2"/>
  <c r="J8" i="2"/>
  <c r="J32" i="2"/>
  <c r="J589" i="2"/>
  <c r="J515" i="2"/>
  <c r="J382" i="2"/>
  <c r="J251" i="2"/>
  <c r="J162" i="2"/>
  <c r="J259" i="2"/>
  <c r="J346" i="2"/>
  <c r="J228" i="2"/>
  <c r="J546" i="2"/>
  <c r="J154" i="2"/>
  <c r="J167" i="2"/>
  <c r="J582" i="2"/>
  <c r="J68" i="2"/>
  <c r="J112" i="2"/>
  <c r="J277" i="2"/>
  <c r="J717" i="2"/>
  <c r="J135" i="2"/>
  <c r="J280" i="2"/>
  <c r="J137" i="2"/>
  <c r="J170" i="2"/>
  <c r="J444" i="2"/>
  <c r="J138" i="2"/>
  <c r="J40" i="2"/>
  <c r="J241" i="2"/>
  <c r="J102" i="2"/>
  <c r="J72" i="2"/>
  <c r="J205" i="2"/>
  <c r="J165" i="2"/>
  <c r="J685" i="2"/>
  <c r="J596" i="2"/>
  <c r="J681" i="2"/>
  <c r="J354" i="2"/>
  <c r="J23" i="2"/>
  <c r="J35" i="2"/>
  <c r="J295" i="2"/>
  <c r="J70" i="2"/>
  <c r="J526" i="2"/>
  <c r="J340" i="2"/>
  <c r="J496" i="2"/>
  <c r="J434" i="2"/>
  <c r="J15" i="2"/>
  <c r="J642" i="2"/>
  <c r="J560" i="2"/>
  <c r="J157" i="2"/>
  <c r="J207" i="2"/>
  <c r="J260" i="2"/>
  <c r="J215" i="2"/>
  <c r="J48" i="2"/>
  <c r="J7" i="2"/>
  <c r="J60" i="2"/>
  <c r="J614" i="2"/>
  <c r="J257" i="2"/>
  <c r="J56" i="2"/>
  <c r="J670" i="2"/>
  <c r="J619" i="2"/>
  <c r="J312" i="2"/>
  <c r="J53" i="2"/>
  <c r="J269" i="2"/>
  <c r="J463" i="2"/>
  <c r="J606" i="2"/>
  <c r="J437" i="2"/>
  <c r="J556" i="2"/>
  <c r="J480" i="2"/>
  <c r="J492" i="2"/>
  <c r="J235" i="2"/>
  <c r="J313" i="2"/>
  <c r="J119" i="2"/>
  <c r="J3" i="2"/>
  <c r="J214" i="2"/>
  <c r="J621" i="2"/>
  <c r="J267" i="2"/>
  <c r="J36" i="2"/>
  <c r="J238" i="2"/>
  <c r="J24" i="2"/>
  <c r="J166" i="2"/>
  <c r="J183" i="2"/>
  <c r="J310" i="2"/>
  <c r="J686" i="2"/>
  <c r="J521" i="2"/>
  <c r="J193" i="2"/>
  <c r="J168" i="2"/>
  <c r="J18" i="2"/>
  <c r="J188" i="2"/>
  <c r="J139" i="2"/>
  <c r="J132" i="2"/>
  <c r="J250" i="2"/>
  <c r="J163" i="2"/>
  <c r="J290" i="2"/>
  <c r="J33" i="2"/>
  <c r="J446" i="2"/>
  <c r="J187" i="2"/>
  <c r="J283" i="2"/>
  <c r="J386" i="2"/>
  <c r="J495" i="2"/>
  <c r="J623" i="2"/>
  <c r="J239" i="2"/>
  <c r="J622" i="2"/>
  <c r="J90" i="2"/>
  <c r="J579" i="2"/>
  <c r="J122" i="2"/>
  <c r="J29" i="2"/>
  <c r="J19" i="2"/>
  <c r="J549" i="2"/>
  <c r="J230" i="2"/>
  <c r="J148" i="2"/>
  <c r="J594" i="2"/>
  <c r="J120" i="2"/>
  <c r="J625" i="2"/>
  <c r="J678" i="2"/>
  <c r="J518" i="2"/>
  <c r="J472" i="2"/>
  <c r="J330" i="2"/>
  <c r="J94" i="2"/>
  <c r="J307" i="2"/>
  <c r="J111" i="2"/>
  <c r="J732" i="2"/>
  <c r="J264" i="2"/>
  <c r="J149" i="2"/>
  <c r="J570" i="2"/>
  <c r="J618" i="2"/>
  <c r="J274" i="2"/>
  <c r="J708" i="2"/>
  <c r="J510" i="2"/>
  <c r="J367" i="2"/>
  <c r="J636" i="2"/>
  <c r="J703" i="2"/>
  <c r="J616" i="2"/>
  <c r="J494" i="2"/>
  <c r="J485" i="2"/>
  <c r="J285" i="2"/>
  <c r="J76" i="2"/>
  <c r="J54" i="2"/>
  <c r="J114" i="2"/>
  <c r="J629" i="2"/>
  <c r="J633" i="2"/>
  <c r="J440" i="2"/>
  <c r="J448" i="2"/>
  <c r="J169" i="2"/>
  <c r="J523" i="2"/>
  <c r="J85" i="2"/>
  <c r="J59" i="2"/>
  <c r="J424" i="2"/>
  <c r="J9" i="2"/>
  <c r="J279" i="2"/>
  <c r="J431" i="2"/>
  <c r="J416" i="2"/>
  <c r="J43" i="2"/>
  <c r="J298" i="2"/>
  <c r="J245" i="2"/>
  <c r="J151" i="2"/>
  <c r="J709" i="2"/>
  <c r="J600" i="2"/>
  <c r="J615" i="2"/>
  <c r="J97" i="2"/>
  <c r="J247" i="2"/>
  <c r="J535" i="2"/>
  <c r="J142" i="2"/>
  <c r="J22" i="2"/>
  <c r="J17" i="2"/>
  <c r="J370" i="2"/>
  <c r="J567" i="2"/>
  <c r="J718" i="2"/>
  <c r="J493" i="2"/>
  <c r="J459" i="2"/>
  <c r="J158" i="2"/>
  <c r="J677" i="2"/>
  <c r="J117" i="2"/>
  <c r="J536" i="2"/>
  <c r="J561" i="2"/>
  <c r="J164" i="2"/>
  <c r="J715" i="2"/>
  <c r="J177" i="2"/>
  <c r="J26" i="2"/>
  <c r="J530" i="2"/>
  <c r="J602" i="2"/>
  <c r="J691" i="2"/>
  <c r="J173" i="2"/>
  <c r="J356" i="2"/>
  <c r="J106" i="2"/>
  <c r="J710" i="2"/>
  <c r="J216" i="2"/>
  <c r="J344" i="2"/>
  <c r="J491" i="2"/>
  <c r="J27" i="2"/>
  <c r="J611" i="2"/>
  <c r="J66" i="2"/>
  <c r="J55" i="2"/>
  <c r="J552" i="2"/>
  <c r="J325" i="2"/>
  <c r="J334" i="2"/>
  <c r="J292" i="2"/>
  <c r="J420" i="2"/>
  <c r="J508" i="2"/>
  <c r="J363" i="2"/>
  <c r="J540" i="2"/>
  <c r="J421" i="2"/>
  <c r="J585" i="2"/>
  <c r="J456" i="2"/>
  <c r="J403" i="2"/>
  <c r="J447" i="2"/>
  <c r="J123" i="2"/>
  <c r="J397" i="2"/>
  <c r="J626" i="2"/>
  <c r="J542" i="2"/>
  <c r="J384" i="2"/>
  <c r="J185" i="2"/>
  <c r="J470" i="2"/>
  <c r="J246" i="2"/>
  <c r="J115" i="2"/>
  <c r="J568" i="2"/>
  <c r="J319" i="2"/>
  <c r="J82" i="2"/>
  <c r="J336" i="2"/>
  <c r="J377" i="2"/>
  <c r="J174" i="2"/>
  <c r="J511" i="2"/>
  <c r="J591" i="2"/>
  <c r="J514" i="2"/>
  <c r="J179" i="2"/>
  <c r="J725" i="2"/>
  <c r="J497" i="2"/>
  <c r="J592" i="2"/>
  <c r="J586" i="2"/>
  <c r="J722" i="2"/>
  <c r="J366" i="2"/>
  <c r="J637" i="2"/>
  <c r="J711" i="2"/>
  <c r="J724" i="2"/>
  <c r="J110" i="2"/>
  <c r="J630" i="2"/>
  <c r="J146" i="2"/>
  <c r="J100" i="2"/>
  <c r="J612" i="2"/>
  <c r="J651" i="2"/>
  <c r="J461" i="2"/>
  <c r="J438" i="2"/>
  <c r="J95" i="2"/>
  <c r="J359" i="2"/>
  <c r="J648" i="2"/>
  <c r="J101" i="2"/>
  <c r="J333" i="2"/>
  <c r="J44" i="2"/>
  <c r="J291" i="2"/>
  <c r="J601" i="2"/>
  <c r="J296" i="2"/>
  <c r="J694" i="2"/>
  <c r="J464" i="2"/>
  <c r="J30" i="2"/>
  <c r="J398" i="2"/>
  <c r="J450" i="2"/>
  <c r="J565" i="2"/>
  <c r="J210" i="2"/>
  <c r="J683" i="2"/>
  <c r="J379" i="2"/>
  <c r="J680" i="2"/>
  <c r="J113" i="2"/>
  <c r="J475" i="2"/>
  <c r="J287" i="2"/>
  <c r="J186" i="2"/>
  <c r="J517" i="2"/>
  <c r="J152" i="2"/>
  <c r="J201" i="2"/>
  <c r="J355" i="2"/>
  <c r="J609" i="2"/>
  <c r="J490" i="2"/>
  <c r="J572" i="2"/>
  <c r="J108" i="2"/>
  <c r="J719" i="2"/>
  <c r="J229" i="2"/>
  <c r="J682" i="2"/>
  <c r="J129" i="2"/>
  <c r="J372" i="2"/>
  <c r="J640" i="2"/>
  <c r="J504" i="2"/>
  <c r="J96" i="2"/>
  <c r="J105" i="2"/>
  <c r="J371" i="2"/>
  <c r="J84" i="2"/>
  <c r="J646" i="2"/>
  <c r="J687" i="2"/>
  <c r="J405" i="2"/>
  <c r="J311" i="2"/>
  <c r="J378" i="2"/>
  <c r="J537" i="2"/>
  <c r="J253" i="2"/>
  <c r="J548" i="2"/>
  <c r="J577" i="2"/>
  <c r="J61" i="2"/>
  <c r="J83" i="2"/>
  <c r="J337" i="2"/>
  <c r="J404" i="2"/>
  <c r="J731" i="2"/>
  <c r="J473" i="2"/>
  <c r="J641" i="2"/>
  <c r="J143" i="2"/>
  <c r="J728" i="2"/>
  <c r="J675" i="2"/>
  <c r="J663" i="2"/>
  <c r="J57" i="2"/>
  <c r="J294" i="2"/>
  <c r="J219" i="2"/>
  <c r="J352" i="2"/>
  <c r="J704" i="2"/>
  <c r="J155" i="2"/>
  <c r="J31" i="2"/>
  <c r="J301" i="2"/>
  <c r="J289" i="2"/>
  <c r="J610" i="2"/>
  <c r="J531" i="2"/>
  <c r="J308" i="2"/>
  <c r="J659" i="2"/>
  <c r="J199" i="2"/>
  <c r="J486" i="2"/>
  <c r="J341" i="2"/>
  <c r="J321" i="2"/>
  <c r="J669" i="2"/>
  <c r="J564" i="2"/>
  <c r="J723" i="2"/>
  <c r="J221" i="2"/>
  <c r="J441" i="2"/>
  <c r="J506" i="2"/>
  <c r="J668" i="2"/>
  <c r="J451" i="2"/>
  <c r="J516" i="2"/>
  <c r="J632" i="2"/>
  <c r="J733" i="2"/>
  <c r="J180" i="2"/>
  <c r="J258" i="2"/>
  <c r="J628" i="2"/>
  <c r="J604" i="2"/>
  <c r="J702" i="2"/>
  <c r="J233" i="2"/>
  <c r="J118" i="2"/>
  <c r="J275" i="2"/>
  <c r="J347" i="2"/>
  <c r="J388" i="2"/>
  <c r="J575" i="2"/>
  <c r="J373" i="2"/>
  <c r="J501" i="2"/>
  <c r="J175" i="2"/>
  <c r="J662" i="2"/>
  <c r="J487" i="2"/>
  <c r="J272" i="2"/>
  <c r="J265" i="2"/>
  <c r="J465" i="2"/>
  <c r="J87" i="2"/>
  <c r="J144" i="2"/>
  <c r="J288" i="2"/>
  <c r="J133" i="2"/>
  <c r="J557" i="2"/>
  <c r="J335" i="2"/>
  <c r="J533" i="2"/>
  <c r="J342" i="2"/>
  <c r="J706" i="2"/>
  <c r="J558" i="2"/>
  <c r="J571" i="2"/>
  <c r="J538" i="2"/>
  <c r="J412" i="2"/>
  <c r="J522" i="2"/>
  <c r="J458" i="2"/>
  <c r="J208" i="2"/>
  <c r="J249" i="2"/>
  <c r="J276" i="2"/>
  <c r="J721" i="2"/>
  <c r="J638" i="2"/>
  <c r="J374" i="2"/>
  <c r="J343" i="2"/>
  <c r="J692" i="2"/>
  <c r="J676" i="2"/>
  <c r="J527" i="2"/>
  <c r="J410" i="2"/>
  <c r="J674" i="2"/>
  <c r="J391" i="2"/>
  <c r="J727" i="2"/>
  <c r="J574" i="2"/>
  <c r="J645" i="2"/>
  <c r="J544" i="2"/>
  <c r="J605" i="2"/>
  <c r="J673" i="2"/>
  <c r="J693" i="2"/>
  <c r="J436" i="2"/>
  <c r="J643" i="2"/>
  <c r="J660" i="2"/>
  <c r="J502" i="2"/>
  <c r="J688" i="2"/>
  <c r="J661" i="2"/>
  <c r="J478" i="2"/>
  <c r="J667" i="2"/>
  <c r="J690" i="2"/>
  <c r="J695" i="2"/>
  <c r="J576" i="2"/>
  <c r="J671" i="2"/>
  <c r="J726" i="2"/>
  <c r="J712" i="2"/>
  <c r="J700" i="2"/>
  <c r="J713" i="2"/>
  <c r="J649" i="2"/>
  <c r="J730" i="2"/>
  <c r="J729" i="2"/>
  <c r="J720" i="2"/>
  <c r="J679" i="2"/>
  <c r="H655" i="2"/>
  <c r="H597" i="2"/>
  <c r="H613" i="2"/>
  <c r="H74" i="2"/>
  <c r="H387" i="2"/>
  <c r="H429" i="2"/>
  <c r="H427" i="2"/>
  <c r="H539" i="2"/>
  <c r="H390" i="2"/>
  <c r="H566" i="2"/>
  <c r="H326" i="2"/>
  <c r="H462" i="2"/>
  <c r="H176" i="2"/>
  <c r="H699" i="2"/>
  <c r="H160" i="2"/>
  <c r="H529" i="2"/>
  <c r="H656" i="2"/>
  <c r="H50" i="2"/>
  <c r="H409" i="2"/>
  <c r="H519" i="2"/>
  <c r="H471" i="2"/>
  <c r="H468" i="2"/>
  <c r="H383" i="2"/>
  <c r="H75" i="2"/>
  <c r="H64" i="2"/>
  <c r="H603" i="2"/>
  <c r="H252" i="2"/>
  <c r="H243" i="2"/>
  <c r="H332" i="2"/>
  <c r="H584" i="2"/>
  <c r="H635" i="2"/>
  <c r="H49" i="2"/>
  <c r="H553" i="2"/>
  <c r="H5" i="2"/>
  <c r="H399" i="2"/>
  <c r="H684" i="2"/>
  <c r="H227" i="2"/>
  <c r="H453" i="2"/>
  <c r="H103" i="2"/>
  <c r="H328" i="2"/>
  <c r="H639" i="2"/>
  <c r="H345" i="2"/>
  <c r="H297" i="2"/>
  <c r="H541" i="2"/>
  <c r="H99" i="2"/>
  <c r="H206" i="2"/>
  <c r="H204" i="2"/>
  <c r="H580" i="2"/>
  <c r="H236" i="2"/>
  <c r="H466" i="2"/>
  <c r="H79" i="2"/>
  <c r="H349" i="2"/>
  <c r="H147" i="2"/>
  <c r="H428" i="2"/>
  <c r="H360" i="2"/>
  <c r="H242" i="2"/>
  <c r="H396" i="2"/>
  <c r="H483" i="2"/>
  <c r="H130" i="2"/>
  <c r="H555" i="2"/>
  <c r="H244" i="2"/>
  <c r="H278" i="2"/>
  <c r="H282" i="2"/>
  <c r="H351" i="2"/>
  <c r="H125" i="2"/>
  <c r="H93" i="2"/>
  <c r="H507" i="2"/>
  <c r="H433" i="2"/>
  <c r="H69" i="2"/>
  <c r="H417" i="2"/>
  <c r="H39" i="2"/>
  <c r="H121" i="2"/>
  <c r="H449" i="2"/>
  <c r="H407" i="2"/>
  <c r="H286" i="2"/>
  <c r="H588" i="2"/>
  <c r="H369" i="2"/>
  <c r="H357" i="2"/>
  <c r="H454" i="2"/>
  <c r="H309" i="2"/>
  <c r="H107" i="2"/>
  <c r="H218" i="2"/>
  <c r="H248" i="2"/>
  <c r="H134" i="2"/>
  <c r="H498" i="2"/>
  <c r="H547" i="2"/>
  <c r="H425" i="2"/>
  <c r="H198" i="2"/>
  <c r="H234" i="2"/>
  <c r="H445" i="2"/>
  <c r="H224" i="2"/>
  <c r="H91" i="2"/>
  <c r="H696" i="2"/>
  <c r="H62" i="2"/>
  <c r="H499" i="2"/>
  <c r="H240" i="2"/>
  <c r="H361" i="2"/>
  <c r="H305" i="2"/>
  <c r="H607" i="2"/>
  <c r="H317" i="2"/>
  <c r="H14" i="2"/>
  <c r="H400" i="2"/>
  <c r="H67" i="2"/>
  <c r="H153" i="2"/>
  <c r="H126" i="2"/>
  <c r="H16" i="2"/>
  <c r="H375" i="2"/>
  <c r="H161" i="2"/>
  <c r="H411" i="2"/>
  <c r="H293" i="2"/>
  <c r="H212" i="2"/>
  <c r="H231" i="2"/>
  <c r="H71" i="2"/>
  <c r="H116" i="2"/>
  <c r="H38" i="2"/>
  <c r="H281" i="2"/>
  <c r="H550" i="2"/>
  <c r="H327" i="2"/>
  <c r="H701" i="2"/>
  <c r="H452" i="2"/>
  <c r="H191" i="2"/>
  <c r="H28" i="2"/>
  <c r="H209" i="2"/>
  <c r="H98" i="2"/>
  <c r="H562" i="2"/>
  <c r="H86" i="2"/>
  <c r="H647" i="2"/>
  <c r="H41" i="2"/>
  <c r="H418" i="2"/>
  <c r="H12" i="2"/>
  <c r="H195" i="2"/>
  <c r="H140" i="2"/>
  <c r="H256" i="2"/>
  <c r="H262" i="2"/>
  <c r="H652" i="2"/>
  <c r="H697" i="2"/>
  <c r="H422" i="2"/>
  <c r="H406" i="2"/>
  <c r="H194" i="2"/>
  <c r="H338" i="2"/>
  <c r="H689" i="2"/>
  <c r="H11" i="2"/>
  <c r="H419" i="2"/>
  <c r="H263" i="2"/>
  <c r="H348" i="2"/>
  <c r="H650" i="2"/>
  <c r="H563" i="2"/>
  <c r="H380" i="2"/>
  <c r="H716" i="2"/>
  <c r="H358" i="2"/>
  <c r="H284" i="2"/>
  <c r="H217" i="2"/>
  <c r="H150" i="2"/>
  <c r="H477" i="2"/>
  <c r="H20" i="2"/>
  <c r="H223" i="2"/>
  <c r="H172" i="2"/>
  <c r="H213" i="2"/>
  <c r="H385" i="2"/>
  <c r="H200" i="2"/>
  <c r="H455" i="2"/>
  <c r="H25" i="2"/>
  <c r="H156" i="2"/>
  <c r="H608" i="2"/>
  <c r="H520" i="2"/>
  <c r="H513" i="2"/>
  <c r="H573" i="2"/>
  <c r="H365" i="2"/>
  <c r="H524" i="2"/>
  <c r="H581" i="2"/>
  <c r="H654" i="2"/>
  <c r="H578" i="2"/>
  <c r="H534" i="2"/>
  <c r="H368" i="2"/>
  <c r="H599" i="2"/>
  <c r="H658" i="2"/>
  <c r="H261" i="2"/>
  <c r="H469" i="2"/>
  <c r="H598" i="2"/>
  <c r="H182" i="2"/>
  <c r="H665" i="2"/>
  <c r="H42" i="2"/>
  <c r="H479" i="2"/>
  <c r="H4" i="2"/>
  <c r="H322" i="2"/>
  <c r="H211" i="2"/>
  <c r="H189" i="2"/>
  <c r="H617" i="2"/>
  <c r="H318" i="2"/>
  <c r="H315" i="2"/>
  <c r="H624" i="2"/>
  <c r="H505" i="2"/>
  <c r="H127" i="2"/>
  <c r="H237" i="2"/>
  <c r="H184" i="2"/>
  <c r="H131" i="2"/>
  <c r="H532" i="2"/>
  <c r="H551" i="2"/>
  <c r="H78" i="2"/>
  <c r="H644" i="2"/>
  <c r="H190" i="2"/>
  <c r="H653" i="2"/>
  <c r="H657" i="2"/>
  <c r="H634" i="2"/>
  <c r="H320" i="2"/>
  <c r="H45" i="2"/>
  <c r="H316" i="2"/>
  <c r="H500" i="2"/>
  <c r="H37" i="2"/>
  <c r="H92" i="2"/>
  <c r="H442" i="2"/>
  <c r="H432" i="2"/>
  <c r="H47" i="2"/>
  <c r="H481" i="2"/>
  <c r="H620" i="2"/>
  <c r="H58" i="2"/>
  <c r="H381" i="2"/>
  <c r="H482" i="2"/>
  <c r="H554" i="2"/>
  <c r="H220" i="2"/>
  <c r="H181" i="2"/>
  <c r="H415" i="2"/>
  <c r="H512" i="2"/>
  <c r="H65" i="2"/>
  <c r="H145" i="2"/>
  <c r="H13" i="2"/>
  <c r="H171" i="2"/>
  <c r="H268" i="2"/>
  <c r="H587" i="2"/>
  <c r="H376" i="2"/>
  <c r="H46" i="2"/>
  <c r="H569" i="2"/>
  <c r="H273" i="2"/>
  <c r="H439" i="2"/>
  <c r="H225" i="2"/>
  <c r="H707" i="2"/>
  <c r="H488" i="2"/>
  <c r="H484" i="2"/>
  <c r="H509" i="2"/>
  <c r="H323" i="2"/>
  <c r="H408" i="2"/>
  <c r="H489" i="2"/>
  <c r="H353" i="2"/>
  <c r="H394" i="2"/>
  <c r="H73" i="2"/>
  <c r="H34" i="2"/>
  <c r="H393" i="2"/>
  <c r="H10" i="2"/>
  <c r="H705" i="2"/>
  <c r="H89" i="2"/>
  <c r="H254" i="2"/>
  <c r="H63" i="2"/>
  <c r="H339" i="2"/>
  <c r="H362" i="2"/>
  <c r="H672" i="2"/>
  <c r="H141" i="2"/>
  <c r="H423" i="2"/>
  <c r="H350" i="2"/>
  <c r="H426" i="2"/>
  <c r="H77" i="2"/>
  <c r="H714" i="2"/>
  <c r="H402" i="2"/>
  <c r="H270" i="2"/>
  <c r="H226" i="2"/>
  <c r="H590" i="2"/>
  <c r="H559" i="2"/>
  <c r="H389" i="2"/>
  <c r="H302" i="2"/>
  <c r="H21" i="2"/>
  <c r="H392" i="2"/>
  <c r="H299" i="2"/>
  <c r="H627" i="2"/>
  <c r="H503" i="2"/>
  <c r="H329" i="2"/>
  <c r="H474" i="2"/>
  <c r="H631" i="2"/>
  <c r="H430" i="2"/>
  <c r="H413" i="2"/>
  <c r="H698" i="2"/>
  <c r="H395" i="2"/>
  <c r="H192" i="2"/>
  <c r="H457" i="2"/>
  <c r="H2" i="2"/>
  <c r="H306" i="2"/>
  <c r="H460" i="2"/>
  <c r="H203" i="2"/>
  <c r="H435" i="2"/>
  <c r="H401" i="2"/>
  <c r="H593" i="2"/>
  <c r="H81" i="2"/>
  <c r="H266" i="2"/>
  <c r="H128" i="2"/>
  <c r="H109" i="2"/>
  <c r="H52" i="2"/>
  <c r="H88" i="2"/>
  <c r="H232" i="2"/>
  <c r="H300" i="2"/>
  <c r="H543" i="2"/>
  <c r="H104" i="2"/>
  <c r="H664" i="2"/>
  <c r="H159" i="2"/>
  <c r="H595" i="2"/>
  <c r="H364" i="2"/>
  <c r="H51" i="2"/>
  <c r="H124" i="2"/>
  <c r="H528" i="2"/>
  <c r="H476" i="2"/>
  <c r="H222" i="2"/>
  <c r="H271" i="2"/>
  <c r="H178" i="2"/>
  <c r="H255" i="2"/>
  <c r="H414" i="2"/>
  <c r="H583" i="2"/>
  <c r="H545" i="2"/>
  <c r="H80" i="2"/>
  <c r="H324" i="2"/>
  <c r="H467" i="2"/>
  <c r="H303" i="2"/>
  <c r="H304" i="2"/>
  <c r="H196" i="2"/>
  <c r="H331" i="2"/>
  <c r="H6" i="2"/>
  <c r="H525" i="2"/>
  <c r="H314" i="2"/>
  <c r="H443" i="2"/>
  <c r="H666" i="2"/>
  <c r="H197" i="2"/>
  <c r="H136" i="2"/>
  <c r="H202" i="2"/>
  <c r="H8" i="2"/>
  <c r="H32" i="2"/>
  <c r="H589" i="2"/>
  <c r="H515" i="2"/>
  <c r="H382" i="2"/>
  <c r="H251" i="2"/>
  <c r="H162" i="2"/>
  <c r="H259" i="2"/>
  <c r="H346" i="2"/>
  <c r="H228" i="2"/>
  <c r="H546" i="2"/>
  <c r="H154" i="2"/>
  <c r="H167" i="2"/>
  <c r="H582" i="2"/>
  <c r="H68" i="2"/>
  <c r="H112" i="2"/>
  <c r="H277" i="2"/>
  <c r="H717" i="2"/>
  <c r="H135" i="2"/>
  <c r="H280" i="2"/>
  <c r="H137" i="2"/>
  <c r="H170" i="2"/>
  <c r="H444" i="2"/>
  <c r="H138" i="2"/>
  <c r="H40" i="2"/>
  <c r="H241" i="2"/>
  <c r="H102" i="2"/>
  <c r="H72" i="2"/>
  <c r="H205" i="2"/>
  <c r="H165" i="2"/>
  <c r="H685" i="2"/>
  <c r="H596" i="2"/>
  <c r="H681" i="2"/>
  <c r="H354" i="2"/>
  <c r="H23" i="2"/>
  <c r="H35" i="2"/>
  <c r="H295" i="2"/>
  <c r="H70" i="2"/>
  <c r="H526" i="2"/>
  <c r="H340" i="2"/>
  <c r="H496" i="2"/>
  <c r="H434" i="2"/>
  <c r="H15" i="2"/>
  <c r="H642" i="2"/>
  <c r="H560" i="2"/>
  <c r="H157" i="2"/>
  <c r="H207" i="2"/>
  <c r="H260" i="2"/>
  <c r="H215" i="2"/>
  <c r="H48" i="2"/>
  <c r="H7" i="2"/>
  <c r="H60" i="2"/>
  <c r="H614" i="2"/>
  <c r="H257" i="2"/>
  <c r="H56" i="2"/>
  <c r="H670" i="2"/>
  <c r="H619" i="2"/>
  <c r="H312" i="2"/>
  <c r="H53" i="2"/>
  <c r="H269" i="2"/>
  <c r="H463" i="2"/>
  <c r="H606" i="2"/>
  <c r="H437" i="2"/>
  <c r="H556" i="2"/>
  <c r="H480" i="2"/>
  <c r="H492" i="2"/>
  <c r="H235" i="2"/>
  <c r="H313" i="2"/>
  <c r="H119" i="2"/>
  <c r="H3" i="2"/>
  <c r="H214" i="2"/>
  <c r="H621" i="2"/>
  <c r="H267" i="2"/>
  <c r="H36" i="2"/>
  <c r="H238" i="2"/>
  <c r="H24" i="2"/>
  <c r="H166" i="2"/>
  <c r="H183" i="2"/>
  <c r="H310" i="2"/>
  <c r="H686" i="2"/>
  <c r="H521" i="2"/>
  <c r="H193" i="2"/>
  <c r="H168" i="2"/>
  <c r="H18" i="2"/>
  <c r="H188" i="2"/>
  <c r="H139" i="2"/>
  <c r="H132" i="2"/>
  <c r="H250" i="2"/>
  <c r="H163" i="2"/>
  <c r="H290" i="2"/>
  <c r="H33" i="2"/>
  <c r="H446" i="2"/>
  <c r="H187" i="2"/>
  <c r="H283" i="2"/>
  <c r="H386" i="2"/>
  <c r="H495" i="2"/>
  <c r="H623" i="2"/>
  <c r="H239" i="2"/>
  <c r="H622" i="2"/>
  <c r="H90" i="2"/>
  <c r="H579" i="2"/>
  <c r="H122" i="2"/>
  <c r="H29" i="2"/>
  <c r="H19" i="2"/>
  <c r="H549" i="2"/>
  <c r="H230" i="2"/>
  <c r="H148" i="2"/>
  <c r="H594" i="2"/>
  <c r="H120" i="2"/>
  <c r="H625" i="2"/>
  <c r="H678" i="2"/>
  <c r="H518" i="2"/>
  <c r="H472" i="2"/>
  <c r="H330" i="2"/>
  <c r="H94" i="2"/>
  <c r="H307" i="2"/>
  <c r="H111" i="2"/>
  <c r="H732" i="2"/>
  <c r="H264" i="2"/>
  <c r="H149" i="2"/>
  <c r="H570" i="2"/>
  <c r="H618" i="2"/>
  <c r="H274" i="2"/>
  <c r="H708" i="2"/>
  <c r="H510" i="2"/>
  <c r="H367" i="2"/>
  <c r="H636" i="2"/>
  <c r="H703" i="2"/>
  <c r="H616" i="2"/>
  <c r="H494" i="2"/>
  <c r="H485" i="2"/>
  <c r="H285" i="2"/>
  <c r="H76" i="2"/>
  <c r="H54" i="2"/>
  <c r="H114" i="2"/>
  <c r="H629" i="2"/>
  <c r="H633" i="2"/>
  <c r="H440" i="2"/>
  <c r="H448" i="2"/>
  <c r="H169" i="2"/>
  <c r="H523" i="2"/>
  <c r="H85" i="2"/>
  <c r="H59" i="2"/>
  <c r="H424" i="2"/>
  <c r="H9" i="2"/>
  <c r="H279" i="2"/>
  <c r="H431" i="2"/>
  <c r="H416" i="2"/>
  <c r="H43" i="2"/>
  <c r="H298" i="2"/>
  <c r="H245" i="2"/>
  <c r="H151" i="2"/>
  <c r="H709" i="2"/>
  <c r="H600" i="2"/>
  <c r="H615" i="2"/>
  <c r="H97" i="2"/>
  <c r="H247" i="2"/>
  <c r="H535" i="2"/>
  <c r="H142" i="2"/>
  <c r="H22" i="2"/>
  <c r="H17" i="2"/>
  <c r="H370" i="2"/>
  <c r="H567" i="2"/>
  <c r="H718" i="2"/>
  <c r="H493" i="2"/>
  <c r="H459" i="2"/>
  <c r="H158" i="2"/>
  <c r="H677" i="2"/>
  <c r="H117" i="2"/>
  <c r="H536" i="2"/>
  <c r="H561" i="2"/>
  <c r="H164" i="2"/>
  <c r="H715" i="2"/>
  <c r="H177" i="2"/>
  <c r="H26" i="2"/>
  <c r="H530" i="2"/>
  <c r="H602" i="2"/>
  <c r="H691" i="2"/>
  <c r="H173" i="2"/>
  <c r="H356" i="2"/>
  <c r="H106" i="2"/>
  <c r="H710" i="2"/>
  <c r="H216" i="2"/>
  <c r="H344" i="2"/>
  <c r="H491" i="2"/>
  <c r="H27" i="2"/>
  <c r="H611" i="2"/>
  <c r="H66" i="2"/>
  <c r="H55" i="2"/>
  <c r="H552" i="2"/>
  <c r="H325" i="2"/>
  <c r="H334" i="2"/>
  <c r="H292" i="2"/>
  <c r="H420" i="2"/>
  <c r="H508" i="2"/>
  <c r="H363" i="2"/>
  <c r="H540" i="2"/>
  <c r="H421" i="2"/>
  <c r="H585" i="2"/>
  <c r="H456" i="2"/>
  <c r="H403" i="2"/>
  <c r="H447" i="2"/>
  <c r="H123" i="2"/>
  <c r="H397" i="2"/>
  <c r="H626" i="2"/>
  <c r="H542" i="2"/>
  <c r="H384" i="2"/>
  <c r="H185" i="2"/>
  <c r="H470" i="2"/>
  <c r="H246" i="2"/>
  <c r="H115" i="2"/>
  <c r="H568" i="2"/>
  <c r="H319" i="2"/>
  <c r="H82" i="2"/>
  <c r="H336" i="2"/>
  <c r="H377" i="2"/>
  <c r="H174" i="2"/>
  <c r="H511" i="2"/>
  <c r="H591" i="2"/>
  <c r="H514" i="2"/>
  <c r="H179" i="2"/>
  <c r="H725" i="2"/>
  <c r="H497" i="2"/>
  <c r="H592" i="2"/>
  <c r="H586" i="2"/>
  <c r="H722" i="2"/>
  <c r="H366" i="2"/>
  <c r="H637" i="2"/>
  <c r="H711" i="2"/>
  <c r="H724" i="2"/>
  <c r="H110" i="2"/>
  <c r="H630" i="2"/>
  <c r="H146" i="2"/>
  <c r="H100" i="2"/>
  <c r="H612" i="2"/>
  <c r="H651" i="2"/>
  <c r="H461" i="2"/>
  <c r="H438" i="2"/>
  <c r="H95" i="2"/>
  <c r="H359" i="2"/>
  <c r="H648" i="2"/>
  <c r="H101" i="2"/>
  <c r="H333" i="2"/>
  <c r="H44" i="2"/>
  <c r="H291" i="2"/>
  <c r="H601" i="2"/>
  <c r="H296" i="2"/>
  <c r="H694" i="2"/>
  <c r="H464" i="2"/>
  <c r="H30" i="2"/>
  <c r="H398" i="2"/>
  <c r="H450" i="2"/>
  <c r="H565" i="2"/>
  <c r="H210" i="2"/>
  <c r="H683" i="2"/>
  <c r="H379" i="2"/>
  <c r="H680" i="2"/>
  <c r="H113" i="2"/>
  <c r="H475" i="2"/>
  <c r="H287" i="2"/>
  <c r="H186" i="2"/>
  <c r="H517" i="2"/>
  <c r="H152" i="2"/>
  <c r="H201" i="2"/>
  <c r="H355" i="2"/>
  <c r="H609" i="2"/>
  <c r="H490" i="2"/>
  <c r="H572" i="2"/>
  <c r="H108" i="2"/>
  <c r="H719" i="2"/>
  <c r="H229" i="2"/>
  <c r="H682" i="2"/>
  <c r="H129" i="2"/>
  <c r="H372" i="2"/>
  <c r="H640" i="2"/>
  <c r="H504" i="2"/>
  <c r="H96" i="2"/>
  <c r="H105" i="2"/>
  <c r="H371" i="2"/>
  <c r="H84" i="2"/>
  <c r="H646" i="2"/>
  <c r="H687" i="2"/>
  <c r="H405" i="2"/>
  <c r="H311" i="2"/>
  <c r="H378" i="2"/>
  <c r="H537" i="2"/>
  <c r="H253" i="2"/>
  <c r="H548" i="2"/>
  <c r="H577" i="2"/>
  <c r="H61" i="2"/>
  <c r="H83" i="2"/>
  <c r="H337" i="2"/>
  <c r="H404" i="2"/>
  <c r="H731" i="2"/>
  <c r="H473" i="2"/>
  <c r="H641" i="2"/>
  <c r="H143" i="2"/>
  <c r="H728" i="2"/>
  <c r="H675" i="2"/>
  <c r="H663" i="2"/>
  <c r="H57" i="2"/>
  <c r="H294" i="2"/>
  <c r="H219" i="2"/>
  <c r="H352" i="2"/>
  <c r="H704" i="2"/>
  <c r="H155" i="2"/>
  <c r="H31" i="2"/>
  <c r="H301" i="2"/>
  <c r="H289" i="2"/>
  <c r="H610" i="2"/>
  <c r="H531" i="2"/>
  <c r="H308" i="2"/>
  <c r="H659" i="2"/>
  <c r="H199" i="2"/>
  <c r="H486" i="2"/>
  <c r="H341" i="2"/>
  <c r="H321" i="2"/>
  <c r="H669" i="2"/>
  <c r="H564" i="2"/>
  <c r="H723" i="2"/>
  <c r="H221" i="2"/>
  <c r="H441" i="2"/>
  <c r="H506" i="2"/>
  <c r="H668" i="2"/>
  <c r="H451" i="2"/>
  <c r="H516" i="2"/>
  <c r="H632" i="2"/>
  <c r="H733" i="2"/>
  <c r="H180" i="2"/>
  <c r="H258" i="2"/>
  <c r="H628" i="2"/>
  <c r="H604" i="2"/>
  <c r="H702" i="2"/>
  <c r="H233" i="2"/>
  <c r="H118" i="2"/>
  <c r="H275" i="2"/>
  <c r="H347" i="2"/>
  <c r="H388" i="2"/>
  <c r="H575" i="2"/>
  <c r="H373" i="2"/>
  <c r="H501" i="2"/>
  <c r="H175" i="2"/>
  <c r="H662" i="2"/>
  <c r="H487" i="2"/>
  <c r="H272" i="2"/>
  <c r="H265" i="2"/>
  <c r="H465" i="2"/>
  <c r="H87" i="2"/>
  <c r="H144" i="2"/>
  <c r="H288" i="2"/>
  <c r="H133" i="2"/>
  <c r="AR133" i="2" s="1"/>
  <c r="H557" i="2"/>
  <c r="H335" i="2"/>
  <c r="H533" i="2"/>
  <c r="H342" i="2"/>
  <c r="H706" i="2"/>
  <c r="H558" i="2"/>
  <c r="H571" i="2"/>
  <c r="H538" i="2"/>
  <c r="H412" i="2"/>
  <c r="H522" i="2"/>
  <c r="H458" i="2"/>
  <c r="H208" i="2"/>
  <c r="H249" i="2"/>
  <c r="H276" i="2"/>
  <c r="H721" i="2"/>
  <c r="H638" i="2"/>
  <c r="H374" i="2"/>
  <c r="H343" i="2"/>
  <c r="H692" i="2"/>
  <c r="H676" i="2"/>
  <c r="H527" i="2"/>
  <c r="H410" i="2"/>
  <c r="H674" i="2"/>
  <c r="H391" i="2"/>
  <c r="H727" i="2"/>
  <c r="H574" i="2"/>
  <c r="H645" i="2"/>
  <c r="H544" i="2"/>
  <c r="H605" i="2"/>
  <c r="H673" i="2"/>
  <c r="H693" i="2"/>
  <c r="H436" i="2"/>
  <c r="H643" i="2"/>
  <c r="H660" i="2"/>
  <c r="H502" i="2"/>
  <c r="H688" i="2"/>
  <c r="H661" i="2"/>
  <c r="H478" i="2"/>
  <c r="H667" i="2"/>
  <c r="H690" i="2"/>
  <c r="H695" i="2"/>
  <c r="H576" i="2"/>
  <c r="H671" i="2"/>
  <c r="H726" i="2"/>
  <c r="H712" i="2"/>
  <c r="H700" i="2"/>
  <c r="H713" i="2"/>
  <c r="H649" i="2"/>
  <c r="H730" i="2"/>
  <c r="H729" i="2"/>
  <c r="H720" i="2"/>
  <c r="H679" i="2"/>
  <c r="K99" i="3" l="1"/>
  <c r="C73" i="3"/>
  <c r="C64" i="3"/>
  <c r="J94" i="3"/>
  <c r="K94" i="3"/>
  <c r="L62" i="3"/>
  <c r="C62" i="3"/>
  <c r="C79" i="3"/>
  <c r="C25" i="3"/>
  <c r="C20" i="3"/>
  <c r="C36" i="3"/>
  <c r="C10" i="3"/>
  <c r="D57" i="3"/>
  <c r="O3" i="3"/>
  <c r="C60" i="3"/>
  <c r="C70" i="3"/>
  <c r="C3" i="3"/>
  <c r="C113" i="3"/>
  <c r="D83" i="3"/>
  <c r="C43" i="3"/>
  <c r="D54" i="3"/>
  <c r="J27" i="3"/>
  <c r="C15" i="3"/>
  <c r="C27" i="3"/>
  <c r="K63" i="3"/>
  <c r="C63" i="3"/>
  <c r="C87" i="3"/>
  <c r="D3" i="3"/>
  <c r="C59" i="3"/>
  <c r="C5" i="3"/>
  <c r="E53" i="3"/>
  <c r="C29" i="3"/>
  <c r="F119" i="3"/>
  <c r="C67" i="3"/>
  <c r="C44" i="3"/>
  <c r="C90" i="3"/>
  <c r="C9" i="3"/>
  <c r="F51" i="3"/>
  <c r="C83" i="3"/>
  <c r="C11" i="3"/>
  <c r="F11" i="3"/>
  <c r="J38" i="3"/>
  <c r="C56" i="3"/>
  <c r="C14" i="3"/>
  <c r="C38" i="3"/>
  <c r="C33" i="3"/>
  <c r="D101" i="3"/>
  <c r="F3" i="3"/>
  <c r="L84" i="3"/>
  <c r="N23" i="3"/>
  <c r="O68" i="3"/>
  <c r="C72" i="3"/>
  <c r="C84" i="3"/>
  <c r="D18" i="3"/>
  <c r="C101" i="3"/>
  <c r="C22" i="3"/>
  <c r="D63" i="3"/>
  <c r="D10" i="3"/>
  <c r="F124" i="3"/>
  <c r="F57" i="3"/>
  <c r="F62" i="3"/>
  <c r="G76" i="3"/>
  <c r="H38" i="3"/>
  <c r="C77" i="3"/>
  <c r="C109" i="3"/>
  <c r="C65" i="3"/>
  <c r="C112" i="3"/>
  <c r="C106" i="3"/>
  <c r="C40" i="3"/>
  <c r="D94" i="3"/>
  <c r="D79" i="3"/>
  <c r="F102" i="3"/>
  <c r="F83" i="3"/>
  <c r="G27" i="3"/>
  <c r="H11" i="3"/>
  <c r="C82" i="3"/>
  <c r="C74" i="3"/>
  <c r="C31" i="3"/>
  <c r="C75" i="3"/>
  <c r="D102" i="3"/>
  <c r="D14" i="3"/>
  <c r="D38" i="3"/>
  <c r="E115" i="3"/>
  <c r="F60" i="3"/>
  <c r="F43" i="3"/>
  <c r="G25" i="3"/>
  <c r="H29" i="3"/>
  <c r="C105" i="3"/>
  <c r="C94" i="3"/>
  <c r="C68" i="3"/>
  <c r="D120" i="3"/>
  <c r="D51" i="3"/>
  <c r="D70" i="3"/>
  <c r="E93" i="3"/>
  <c r="F118" i="3"/>
  <c r="F90" i="3"/>
  <c r="G65" i="3"/>
  <c r="G59" i="3"/>
  <c r="H43" i="3"/>
  <c r="K32" i="3"/>
  <c r="C108" i="3"/>
  <c r="D119" i="3"/>
  <c r="D23" i="3"/>
  <c r="D81" i="3"/>
  <c r="D84" i="3"/>
  <c r="E82" i="3"/>
  <c r="F116" i="3"/>
  <c r="F59" i="3"/>
  <c r="G125" i="3"/>
  <c r="I125" i="3"/>
  <c r="C102" i="3"/>
  <c r="C51" i="3"/>
  <c r="D26" i="3"/>
  <c r="D27" i="3"/>
  <c r="D52" i="3"/>
  <c r="E97" i="3"/>
  <c r="F101" i="3"/>
  <c r="G102" i="3"/>
  <c r="G84" i="3"/>
  <c r="I107" i="3"/>
  <c r="C120" i="3"/>
  <c r="C23" i="3"/>
  <c r="D107" i="3"/>
  <c r="F112" i="3"/>
  <c r="F31" i="3"/>
  <c r="G120" i="3"/>
  <c r="G29" i="3"/>
  <c r="I101" i="3"/>
  <c r="L24" i="3"/>
  <c r="C119" i="3"/>
  <c r="D116" i="3"/>
  <c r="D36" i="3"/>
  <c r="D59" i="3"/>
  <c r="D5" i="3"/>
  <c r="F100" i="3"/>
  <c r="F68" i="3"/>
  <c r="J102" i="3"/>
  <c r="C118" i="3"/>
  <c r="D71" i="3"/>
  <c r="D110" i="3"/>
  <c r="D15" i="3"/>
  <c r="E32" i="3"/>
  <c r="F94" i="3"/>
  <c r="C117" i="3"/>
  <c r="D65" i="3"/>
  <c r="G71" i="3"/>
  <c r="I110" i="3"/>
  <c r="L119" i="3"/>
  <c r="N59" i="3"/>
  <c r="N84" i="3"/>
  <c r="C116" i="3"/>
  <c r="D125" i="3"/>
  <c r="D40" i="3"/>
  <c r="D47" i="3"/>
  <c r="F4" i="3"/>
  <c r="K118" i="3"/>
  <c r="L112" i="3"/>
  <c r="K23" i="3"/>
  <c r="K87" i="3"/>
  <c r="C71" i="3"/>
  <c r="C57" i="3"/>
  <c r="D105" i="3"/>
  <c r="D8" i="3"/>
  <c r="D24" i="3"/>
  <c r="D31" i="3"/>
  <c r="F105" i="3"/>
  <c r="F18" i="3"/>
  <c r="F15" i="3"/>
  <c r="H87" i="3"/>
  <c r="U122" i="3"/>
  <c r="T122" i="3"/>
  <c r="V122" i="3"/>
  <c r="Q122" i="3"/>
  <c r="N122" i="3"/>
  <c r="R122" i="3"/>
  <c r="S122" i="3"/>
  <c r="I122" i="3"/>
  <c r="L122" i="3"/>
  <c r="P122" i="3"/>
  <c r="K122" i="3"/>
  <c r="M122" i="3"/>
  <c r="O122" i="3"/>
  <c r="H122" i="3"/>
  <c r="G122" i="3"/>
  <c r="F122" i="3"/>
  <c r="C122" i="3"/>
  <c r="U88" i="3"/>
  <c r="T88" i="3"/>
  <c r="V88" i="3"/>
  <c r="Q88" i="3"/>
  <c r="N88" i="3"/>
  <c r="S88" i="3"/>
  <c r="R88" i="3"/>
  <c r="P88" i="3"/>
  <c r="I88" i="3"/>
  <c r="O88" i="3"/>
  <c r="L88" i="3"/>
  <c r="K88" i="3"/>
  <c r="M88" i="3"/>
  <c r="G88" i="3"/>
  <c r="H88" i="3"/>
  <c r="F88" i="3"/>
  <c r="C88" i="3"/>
  <c r="J88" i="3"/>
  <c r="U86" i="3"/>
  <c r="T86" i="3"/>
  <c r="V86" i="3"/>
  <c r="Q86" i="3"/>
  <c r="N86" i="3"/>
  <c r="R86" i="3"/>
  <c r="S86" i="3"/>
  <c r="O86" i="3"/>
  <c r="I86" i="3"/>
  <c r="M86" i="3"/>
  <c r="K86" i="3"/>
  <c r="L86" i="3"/>
  <c r="P86" i="3"/>
  <c r="J86" i="3"/>
  <c r="G86" i="3"/>
  <c r="F86" i="3"/>
  <c r="C86" i="3"/>
  <c r="H86" i="3"/>
  <c r="U95" i="3"/>
  <c r="T95" i="3"/>
  <c r="V95" i="3"/>
  <c r="Q95" i="3"/>
  <c r="N95" i="3"/>
  <c r="S95" i="3"/>
  <c r="R95" i="3"/>
  <c r="I95" i="3"/>
  <c r="P95" i="3"/>
  <c r="K95" i="3"/>
  <c r="O95" i="3"/>
  <c r="H95" i="3"/>
  <c r="F95" i="3"/>
  <c r="C95" i="3"/>
  <c r="G95" i="3"/>
  <c r="J95" i="3"/>
  <c r="U76" i="3"/>
  <c r="T76" i="3"/>
  <c r="V76" i="3"/>
  <c r="Q76" i="3"/>
  <c r="N76" i="3"/>
  <c r="R76" i="3"/>
  <c r="S76" i="3"/>
  <c r="P76" i="3"/>
  <c r="O76" i="3"/>
  <c r="I76" i="3"/>
  <c r="M76" i="3"/>
  <c r="K76" i="3"/>
  <c r="L76" i="3"/>
  <c r="J76" i="3"/>
  <c r="F76" i="3"/>
  <c r="C76" i="3"/>
  <c r="H76" i="3"/>
  <c r="U69" i="3"/>
  <c r="T69" i="3"/>
  <c r="V69" i="3"/>
  <c r="Q69" i="3"/>
  <c r="N69" i="3"/>
  <c r="S69" i="3"/>
  <c r="R69" i="3"/>
  <c r="I69" i="3"/>
  <c r="K69" i="3"/>
  <c r="P69" i="3"/>
  <c r="O69" i="3"/>
  <c r="H69" i="3"/>
  <c r="G69" i="3"/>
  <c r="L69" i="3"/>
  <c r="F69" i="3"/>
  <c r="C69" i="3"/>
  <c r="M69" i="3"/>
  <c r="J69" i="3"/>
  <c r="U89" i="3"/>
  <c r="T89" i="3"/>
  <c r="V89" i="3"/>
  <c r="S89" i="3"/>
  <c r="Q89" i="3"/>
  <c r="N89" i="3"/>
  <c r="R89" i="3"/>
  <c r="L89" i="3"/>
  <c r="I89" i="3"/>
  <c r="O89" i="3"/>
  <c r="M89" i="3"/>
  <c r="P89" i="3"/>
  <c r="K89" i="3"/>
  <c r="J89" i="3"/>
  <c r="F89" i="3"/>
  <c r="C89" i="3"/>
  <c r="H89" i="3"/>
  <c r="G89" i="3"/>
  <c r="U34" i="3"/>
  <c r="T34" i="3"/>
  <c r="V34" i="3"/>
  <c r="Q34" i="3"/>
  <c r="N34" i="3"/>
  <c r="S34" i="3"/>
  <c r="R34" i="3"/>
  <c r="P34" i="3"/>
  <c r="L34" i="3"/>
  <c r="I34" i="3"/>
  <c r="K34" i="3"/>
  <c r="J34" i="3"/>
  <c r="G34" i="3"/>
  <c r="H34" i="3"/>
  <c r="M34" i="3"/>
  <c r="F34" i="3"/>
  <c r="C34" i="3"/>
  <c r="O34" i="3"/>
  <c r="U19" i="3"/>
  <c r="T19" i="3"/>
  <c r="V19" i="3"/>
  <c r="Q19" i="3"/>
  <c r="N19" i="3"/>
  <c r="S19" i="3"/>
  <c r="I19" i="3"/>
  <c r="M19" i="3"/>
  <c r="R19" i="3"/>
  <c r="L19" i="3"/>
  <c r="O19" i="3"/>
  <c r="K19" i="3"/>
  <c r="P19" i="3"/>
  <c r="G19" i="3"/>
  <c r="F19" i="3"/>
  <c r="C19" i="3"/>
  <c r="J19" i="3"/>
  <c r="H19" i="3"/>
  <c r="U35" i="3"/>
  <c r="R35" i="3"/>
  <c r="T35" i="3"/>
  <c r="V35" i="3"/>
  <c r="Q35" i="3"/>
  <c r="N35" i="3"/>
  <c r="S35" i="3"/>
  <c r="O35" i="3"/>
  <c r="I35" i="3"/>
  <c r="P35" i="3"/>
  <c r="K35" i="3"/>
  <c r="L35" i="3"/>
  <c r="M35" i="3"/>
  <c r="H35" i="3"/>
  <c r="J35" i="3"/>
  <c r="F35" i="3"/>
  <c r="C35" i="3"/>
  <c r="G35" i="3"/>
  <c r="C104" i="3"/>
  <c r="C100" i="3"/>
  <c r="D114" i="3"/>
  <c r="E34" i="3"/>
  <c r="F99" i="3"/>
  <c r="H17" i="3"/>
  <c r="I7" i="3"/>
  <c r="U111" i="3"/>
  <c r="V111" i="3"/>
  <c r="S111" i="3"/>
  <c r="Q111" i="3"/>
  <c r="N111" i="3"/>
  <c r="P111" i="3"/>
  <c r="M111" i="3"/>
  <c r="R111" i="3"/>
  <c r="O111" i="3"/>
  <c r="L111" i="3"/>
  <c r="I111" i="3"/>
  <c r="T111" i="3"/>
  <c r="K111" i="3"/>
  <c r="D111" i="3"/>
  <c r="G111" i="3"/>
  <c r="H111" i="3"/>
  <c r="F111" i="3"/>
  <c r="C111" i="3"/>
  <c r="J111" i="3"/>
  <c r="U55" i="3"/>
  <c r="V55" i="3"/>
  <c r="S55" i="3"/>
  <c r="T55" i="3"/>
  <c r="Q55" i="3"/>
  <c r="N55" i="3"/>
  <c r="P55" i="3"/>
  <c r="M55" i="3"/>
  <c r="R55" i="3"/>
  <c r="O55" i="3"/>
  <c r="L55" i="3"/>
  <c r="I55" i="3"/>
  <c r="K55" i="3"/>
  <c r="D55" i="3"/>
  <c r="J55" i="3"/>
  <c r="F55" i="3"/>
  <c r="C55" i="3"/>
  <c r="H55" i="3"/>
  <c r="G55" i="3"/>
  <c r="C99" i="3"/>
  <c r="E111" i="3"/>
  <c r="E69" i="3"/>
  <c r="F104" i="3"/>
  <c r="U123" i="3"/>
  <c r="V123" i="3"/>
  <c r="S123" i="3"/>
  <c r="Q123" i="3"/>
  <c r="N123" i="3"/>
  <c r="T123" i="3"/>
  <c r="P123" i="3"/>
  <c r="M123" i="3"/>
  <c r="R123" i="3"/>
  <c r="O123" i="3"/>
  <c r="L123" i="3"/>
  <c r="I123" i="3"/>
  <c r="K123" i="3"/>
  <c r="J123" i="3"/>
  <c r="H123" i="3"/>
  <c r="D123" i="3"/>
  <c r="G123" i="3"/>
  <c r="F123" i="3"/>
  <c r="C123" i="3"/>
  <c r="C85" i="3"/>
  <c r="D86" i="3"/>
  <c r="E88" i="3"/>
  <c r="E95" i="3"/>
  <c r="E7" i="3"/>
  <c r="G16" i="3"/>
  <c r="L104" i="3"/>
  <c r="U46" i="3"/>
  <c r="V46" i="3"/>
  <c r="S46" i="3"/>
  <c r="Q46" i="3"/>
  <c r="N46" i="3"/>
  <c r="P46" i="3"/>
  <c r="M46" i="3"/>
  <c r="T46" i="3"/>
  <c r="R46" i="3"/>
  <c r="O46" i="3"/>
  <c r="L46" i="3"/>
  <c r="I46" i="3"/>
  <c r="K46" i="3"/>
  <c r="H46" i="3"/>
  <c r="D46" i="3"/>
  <c r="G46" i="3"/>
  <c r="F46" i="3"/>
  <c r="C46" i="3"/>
  <c r="E46" i="3"/>
  <c r="C17" i="3"/>
  <c r="C7" i="3"/>
  <c r="D66" i="3"/>
  <c r="D28" i="3"/>
  <c r="D58" i="3"/>
  <c r="E74" i="3"/>
  <c r="J122" i="3"/>
  <c r="L95" i="3"/>
  <c r="D89" i="3"/>
  <c r="D19" i="3"/>
  <c r="E19" i="3"/>
  <c r="F82" i="3"/>
  <c r="F74" i="3"/>
  <c r="F85" i="3"/>
  <c r="U45" i="3"/>
  <c r="V45" i="3"/>
  <c r="S45" i="3"/>
  <c r="Q45" i="3"/>
  <c r="N45" i="3"/>
  <c r="T45" i="3"/>
  <c r="P45" i="3"/>
  <c r="M45" i="3"/>
  <c r="R45" i="3"/>
  <c r="O45" i="3"/>
  <c r="L45" i="3"/>
  <c r="I45" i="3"/>
  <c r="K45" i="3"/>
  <c r="D45" i="3"/>
  <c r="H45" i="3"/>
  <c r="F45" i="3"/>
  <c r="C45" i="3"/>
  <c r="J45" i="3"/>
  <c r="G45" i="3"/>
  <c r="U2" i="3"/>
  <c r="R2" i="3"/>
  <c r="T2" i="3"/>
  <c r="V2" i="3"/>
  <c r="S2" i="3"/>
  <c r="Q2" i="3"/>
  <c r="N2" i="3"/>
  <c r="P2" i="3"/>
  <c r="M2" i="3"/>
  <c r="O2" i="3"/>
  <c r="L2" i="3"/>
  <c r="I2" i="3"/>
  <c r="H2" i="3"/>
  <c r="D2" i="3"/>
  <c r="K2" i="3"/>
  <c r="J2" i="3"/>
  <c r="F2" i="3"/>
  <c r="C2" i="3"/>
  <c r="E2" i="3"/>
  <c r="T124" i="3"/>
  <c r="V124" i="3"/>
  <c r="S124" i="3"/>
  <c r="U124" i="3"/>
  <c r="R124" i="3"/>
  <c r="O124" i="3"/>
  <c r="Q124" i="3"/>
  <c r="N124" i="3"/>
  <c r="K124" i="3"/>
  <c r="H124" i="3"/>
  <c r="P124" i="3"/>
  <c r="L124" i="3"/>
  <c r="J124" i="3"/>
  <c r="M124" i="3"/>
  <c r="D124" i="3"/>
  <c r="I124" i="3"/>
  <c r="G124" i="3"/>
  <c r="T117" i="3"/>
  <c r="V117" i="3"/>
  <c r="S117" i="3"/>
  <c r="U117" i="3"/>
  <c r="R117" i="3"/>
  <c r="O117" i="3"/>
  <c r="Q117" i="3"/>
  <c r="N117" i="3"/>
  <c r="K117" i="3"/>
  <c r="H117" i="3"/>
  <c r="P117" i="3"/>
  <c r="M117" i="3"/>
  <c r="I117" i="3"/>
  <c r="L117" i="3"/>
  <c r="J117" i="3"/>
  <c r="D117" i="3"/>
  <c r="T100" i="3"/>
  <c r="V100" i="3"/>
  <c r="S100" i="3"/>
  <c r="U100" i="3"/>
  <c r="R100" i="3"/>
  <c r="O100" i="3"/>
  <c r="Q100" i="3"/>
  <c r="N100" i="3"/>
  <c r="P100" i="3"/>
  <c r="L100" i="3"/>
  <c r="K100" i="3"/>
  <c r="H100" i="3"/>
  <c r="M100" i="3"/>
  <c r="J100" i="3"/>
  <c r="D100" i="3"/>
  <c r="I100" i="3"/>
  <c r="G100" i="3"/>
  <c r="T78" i="3"/>
  <c r="V78" i="3"/>
  <c r="S78" i="3"/>
  <c r="U78" i="3"/>
  <c r="R78" i="3"/>
  <c r="O78" i="3"/>
  <c r="Q78" i="3"/>
  <c r="N78" i="3"/>
  <c r="K78" i="3"/>
  <c r="H78" i="3"/>
  <c r="M78" i="3"/>
  <c r="P78" i="3"/>
  <c r="G78" i="3"/>
  <c r="L78" i="3"/>
  <c r="I78" i="3"/>
  <c r="D78" i="3"/>
  <c r="T56" i="3"/>
  <c r="V56" i="3"/>
  <c r="S56" i="3"/>
  <c r="U56" i="3"/>
  <c r="R56" i="3"/>
  <c r="O56" i="3"/>
  <c r="Q56" i="3"/>
  <c r="N56" i="3"/>
  <c r="K56" i="3"/>
  <c r="H56" i="3"/>
  <c r="L56" i="3"/>
  <c r="P56" i="3"/>
  <c r="M56" i="3"/>
  <c r="G56" i="3"/>
  <c r="I56" i="3"/>
  <c r="J56" i="3"/>
  <c r="D56" i="3"/>
  <c r="T49" i="3"/>
  <c r="V49" i="3"/>
  <c r="S49" i="3"/>
  <c r="U49" i="3"/>
  <c r="R49" i="3"/>
  <c r="O49" i="3"/>
  <c r="Q49" i="3"/>
  <c r="N49" i="3"/>
  <c r="P49" i="3"/>
  <c r="K49" i="3"/>
  <c r="H49" i="3"/>
  <c r="L49" i="3"/>
  <c r="J49" i="3"/>
  <c r="I49" i="3"/>
  <c r="G49" i="3"/>
  <c r="M49" i="3"/>
  <c r="D49" i="3"/>
  <c r="T7" i="3"/>
  <c r="V7" i="3"/>
  <c r="S7" i="3"/>
  <c r="U7" i="3"/>
  <c r="R7" i="3"/>
  <c r="O7" i="3"/>
  <c r="Q7" i="3"/>
  <c r="N7" i="3"/>
  <c r="K7" i="3"/>
  <c r="H7" i="3"/>
  <c r="L7" i="3"/>
  <c r="M7" i="3"/>
  <c r="P7" i="3"/>
  <c r="D7" i="3"/>
  <c r="J7" i="3"/>
  <c r="G7" i="3"/>
  <c r="T113" i="3"/>
  <c r="V113" i="3"/>
  <c r="S113" i="3"/>
  <c r="U113" i="3"/>
  <c r="R113" i="3"/>
  <c r="O113" i="3"/>
  <c r="Q113" i="3"/>
  <c r="N113" i="3"/>
  <c r="K113" i="3"/>
  <c r="H113" i="3"/>
  <c r="P113" i="3"/>
  <c r="L113" i="3"/>
  <c r="J113" i="3"/>
  <c r="G113" i="3"/>
  <c r="M113" i="3"/>
  <c r="I113" i="3"/>
  <c r="D113" i="3"/>
  <c r="T53" i="3"/>
  <c r="V53" i="3"/>
  <c r="S53" i="3"/>
  <c r="U53" i="3"/>
  <c r="O53" i="3"/>
  <c r="R53" i="3"/>
  <c r="Q53" i="3"/>
  <c r="N53" i="3"/>
  <c r="P53" i="3"/>
  <c r="K53" i="3"/>
  <c r="H53" i="3"/>
  <c r="M53" i="3"/>
  <c r="L53" i="3"/>
  <c r="I53" i="3"/>
  <c r="D53" i="3"/>
  <c r="G53" i="3"/>
  <c r="J53" i="3"/>
  <c r="T75" i="3"/>
  <c r="V75" i="3"/>
  <c r="S75" i="3"/>
  <c r="U75" i="3"/>
  <c r="O75" i="3"/>
  <c r="R75" i="3"/>
  <c r="Q75" i="3"/>
  <c r="N75" i="3"/>
  <c r="L75" i="3"/>
  <c r="H75" i="3"/>
  <c r="P75" i="3"/>
  <c r="G75" i="3"/>
  <c r="M75" i="3"/>
  <c r="J75" i="3"/>
  <c r="K75" i="3"/>
  <c r="D75" i="3"/>
  <c r="I75" i="3"/>
  <c r="T33" i="3"/>
  <c r="V33" i="3"/>
  <c r="S33" i="3"/>
  <c r="U33" i="3"/>
  <c r="R33" i="3"/>
  <c r="O33" i="3"/>
  <c r="Q33" i="3"/>
  <c r="N33" i="3"/>
  <c r="H33" i="3"/>
  <c r="K33" i="3"/>
  <c r="L33" i="3"/>
  <c r="P33" i="3"/>
  <c r="M33" i="3"/>
  <c r="J33" i="3"/>
  <c r="I33" i="3"/>
  <c r="E33" i="3"/>
  <c r="G33" i="3"/>
  <c r="D33" i="3"/>
  <c r="C53" i="3"/>
  <c r="E75" i="3"/>
  <c r="F117" i="3"/>
  <c r="G2" i="3"/>
  <c r="J78" i="3"/>
  <c r="U61" i="3"/>
  <c r="T61" i="3"/>
  <c r="V61" i="3"/>
  <c r="S61" i="3"/>
  <c r="Q61" i="3"/>
  <c r="N61" i="3"/>
  <c r="P61" i="3"/>
  <c r="M61" i="3"/>
  <c r="R61" i="3"/>
  <c r="O61" i="3"/>
  <c r="L61" i="3"/>
  <c r="I61" i="3"/>
  <c r="K61" i="3"/>
  <c r="H61" i="3"/>
  <c r="J61" i="3"/>
  <c r="G61" i="3"/>
  <c r="D61" i="3"/>
  <c r="F61" i="3"/>
  <c r="C61" i="3"/>
  <c r="E61" i="3"/>
  <c r="V108" i="3"/>
  <c r="S108" i="3"/>
  <c r="U108" i="3"/>
  <c r="T108" i="3"/>
  <c r="R108" i="3"/>
  <c r="O108" i="3"/>
  <c r="Q108" i="3"/>
  <c r="N108" i="3"/>
  <c r="P108" i="3"/>
  <c r="M108" i="3"/>
  <c r="J108" i="3"/>
  <c r="I108" i="3"/>
  <c r="L108" i="3"/>
  <c r="E108" i="3"/>
  <c r="H108" i="3"/>
  <c r="D108" i="3"/>
  <c r="G108" i="3"/>
  <c r="K108" i="3"/>
  <c r="F108" i="3"/>
  <c r="V77" i="3"/>
  <c r="S77" i="3"/>
  <c r="U77" i="3"/>
  <c r="T77" i="3"/>
  <c r="R77" i="3"/>
  <c r="O77" i="3"/>
  <c r="Q77" i="3"/>
  <c r="N77" i="3"/>
  <c r="P77" i="3"/>
  <c r="M77" i="3"/>
  <c r="J77" i="3"/>
  <c r="I77" i="3"/>
  <c r="E77" i="3"/>
  <c r="K77" i="3"/>
  <c r="D77" i="3"/>
  <c r="L77" i="3"/>
  <c r="G77" i="3"/>
  <c r="H77" i="3"/>
  <c r="F77" i="3"/>
  <c r="V67" i="3"/>
  <c r="S67" i="3"/>
  <c r="U67" i="3"/>
  <c r="T67" i="3"/>
  <c r="R67" i="3"/>
  <c r="O67" i="3"/>
  <c r="Q67" i="3"/>
  <c r="N67" i="3"/>
  <c r="P67" i="3"/>
  <c r="M67" i="3"/>
  <c r="J67" i="3"/>
  <c r="I67" i="3"/>
  <c r="K67" i="3"/>
  <c r="H67" i="3"/>
  <c r="E67" i="3"/>
  <c r="L67" i="3"/>
  <c r="D67" i="3"/>
  <c r="F67" i="3"/>
  <c r="V9" i="3"/>
  <c r="S9" i="3"/>
  <c r="U9" i="3"/>
  <c r="T9" i="3"/>
  <c r="R9" i="3"/>
  <c r="O9" i="3"/>
  <c r="Q9" i="3"/>
  <c r="N9" i="3"/>
  <c r="P9" i="3"/>
  <c r="M9" i="3"/>
  <c r="L9" i="3"/>
  <c r="J9" i="3"/>
  <c r="I9" i="3"/>
  <c r="E9" i="3"/>
  <c r="D9" i="3"/>
  <c r="K9" i="3"/>
  <c r="H9" i="3"/>
  <c r="F9" i="3"/>
  <c r="V106" i="3"/>
  <c r="S106" i="3"/>
  <c r="U106" i="3"/>
  <c r="T106" i="3"/>
  <c r="R106" i="3"/>
  <c r="O106" i="3"/>
  <c r="Q106" i="3"/>
  <c r="N106" i="3"/>
  <c r="P106" i="3"/>
  <c r="M106" i="3"/>
  <c r="J106" i="3"/>
  <c r="I106" i="3"/>
  <c r="H106" i="3"/>
  <c r="G106" i="3"/>
  <c r="K106" i="3"/>
  <c r="E106" i="3"/>
  <c r="D106" i="3"/>
  <c r="L106" i="3"/>
  <c r="F106" i="3"/>
  <c r="V96" i="3"/>
  <c r="S96" i="3"/>
  <c r="U96" i="3"/>
  <c r="T96" i="3"/>
  <c r="R96" i="3"/>
  <c r="O96" i="3"/>
  <c r="Q96" i="3"/>
  <c r="N96" i="3"/>
  <c r="P96" i="3"/>
  <c r="M96" i="3"/>
  <c r="L96" i="3"/>
  <c r="J96" i="3"/>
  <c r="G96" i="3"/>
  <c r="I96" i="3"/>
  <c r="E96" i="3"/>
  <c r="H96" i="3"/>
  <c r="D96" i="3"/>
  <c r="K96" i="3"/>
  <c r="F96" i="3"/>
  <c r="V72" i="3"/>
  <c r="S72" i="3"/>
  <c r="U72" i="3"/>
  <c r="T72" i="3"/>
  <c r="R72" i="3"/>
  <c r="O72" i="3"/>
  <c r="Q72" i="3"/>
  <c r="N72" i="3"/>
  <c r="P72" i="3"/>
  <c r="M72" i="3"/>
  <c r="J72" i="3"/>
  <c r="G72" i="3"/>
  <c r="L72" i="3"/>
  <c r="I72" i="3"/>
  <c r="E72" i="3"/>
  <c r="K72" i="3"/>
  <c r="D72" i="3"/>
  <c r="H72" i="3"/>
  <c r="F72" i="3"/>
  <c r="V109" i="3"/>
  <c r="S109" i="3"/>
  <c r="U109" i="3"/>
  <c r="T109" i="3"/>
  <c r="R109" i="3"/>
  <c r="O109" i="3"/>
  <c r="Q109" i="3"/>
  <c r="N109" i="3"/>
  <c r="P109" i="3"/>
  <c r="M109" i="3"/>
  <c r="J109" i="3"/>
  <c r="G109" i="3"/>
  <c r="L109" i="3"/>
  <c r="I109" i="3"/>
  <c r="K109" i="3"/>
  <c r="E109" i="3"/>
  <c r="H109" i="3"/>
  <c r="D109" i="3"/>
  <c r="F109" i="3"/>
  <c r="V21" i="3"/>
  <c r="S21" i="3"/>
  <c r="U21" i="3"/>
  <c r="T21" i="3"/>
  <c r="O21" i="3"/>
  <c r="L21" i="3"/>
  <c r="R21" i="3"/>
  <c r="Q21" i="3"/>
  <c r="N21" i="3"/>
  <c r="P21" i="3"/>
  <c r="M21" i="3"/>
  <c r="J21" i="3"/>
  <c r="G21" i="3"/>
  <c r="I21" i="3"/>
  <c r="E21" i="3"/>
  <c r="K21" i="3"/>
  <c r="D21" i="3"/>
  <c r="H21" i="3"/>
  <c r="F21" i="3"/>
  <c r="V20" i="3"/>
  <c r="S20" i="3"/>
  <c r="U20" i="3"/>
  <c r="T20" i="3"/>
  <c r="O20" i="3"/>
  <c r="L20" i="3"/>
  <c r="R20" i="3"/>
  <c r="Q20" i="3"/>
  <c r="N20" i="3"/>
  <c r="P20" i="3"/>
  <c r="M20" i="3"/>
  <c r="K20" i="3"/>
  <c r="J20" i="3"/>
  <c r="G20" i="3"/>
  <c r="I20" i="3"/>
  <c r="E20" i="3"/>
  <c r="H20" i="3"/>
  <c r="D20" i="3"/>
  <c r="F20" i="3"/>
  <c r="C115" i="3"/>
  <c r="C78" i="3"/>
  <c r="C21" i="3"/>
  <c r="E89" i="3"/>
  <c r="J46" i="3"/>
  <c r="M95" i="3"/>
  <c r="V115" i="3"/>
  <c r="S115" i="3"/>
  <c r="U115" i="3"/>
  <c r="R115" i="3"/>
  <c r="O115" i="3"/>
  <c r="T115" i="3"/>
  <c r="J115" i="3"/>
  <c r="P115" i="3"/>
  <c r="M115" i="3"/>
  <c r="Q115" i="3"/>
  <c r="L115" i="3"/>
  <c r="N115" i="3"/>
  <c r="I115" i="3"/>
  <c r="K115" i="3"/>
  <c r="D115" i="3"/>
  <c r="G115" i="3"/>
  <c r="H115" i="3"/>
  <c r="V17" i="3"/>
  <c r="S17" i="3"/>
  <c r="U17" i="3"/>
  <c r="T17" i="3"/>
  <c r="R17" i="3"/>
  <c r="O17" i="3"/>
  <c r="L17" i="3"/>
  <c r="J17" i="3"/>
  <c r="P17" i="3"/>
  <c r="I17" i="3"/>
  <c r="N17" i="3"/>
  <c r="M17" i="3"/>
  <c r="Q17" i="3"/>
  <c r="G17" i="3"/>
  <c r="K17" i="3"/>
  <c r="D17" i="3"/>
  <c r="V64" i="3"/>
  <c r="S64" i="3"/>
  <c r="U64" i="3"/>
  <c r="T64" i="3"/>
  <c r="R64" i="3"/>
  <c r="O64" i="3"/>
  <c r="M64" i="3"/>
  <c r="J64" i="3"/>
  <c r="G64" i="3"/>
  <c r="P64" i="3"/>
  <c r="N64" i="3"/>
  <c r="L64" i="3"/>
  <c r="I64" i="3"/>
  <c r="K64" i="3"/>
  <c r="Q64" i="3"/>
  <c r="H64" i="3"/>
  <c r="D64" i="3"/>
  <c r="V4" i="3"/>
  <c r="S4" i="3"/>
  <c r="U4" i="3"/>
  <c r="T4" i="3"/>
  <c r="O4" i="3"/>
  <c r="R4" i="3"/>
  <c r="J4" i="3"/>
  <c r="G4" i="3"/>
  <c r="M4" i="3"/>
  <c r="I4" i="3"/>
  <c r="Q4" i="3"/>
  <c r="L4" i="3"/>
  <c r="D4" i="3"/>
  <c r="P4" i="3"/>
  <c r="N4" i="3"/>
  <c r="H4" i="3"/>
  <c r="K4" i="3"/>
  <c r="C4" i="3"/>
  <c r="D88" i="3"/>
  <c r="E123" i="3"/>
  <c r="E98" i="3"/>
  <c r="E55" i="3"/>
  <c r="E113" i="3"/>
  <c r="F56" i="3"/>
  <c r="F113" i="3"/>
  <c r="F33" i="3"/>
  <c r="G9" i="3"/>
  <c r="U42" i="3"/>
  <c r="T42" i="3"/>
  <c r="V42" i="3"/>
  <c r="S42" i="3"/>
  <c r="Q42" i="3"/>
  <c r="N42" i="3"/>
  <c r="P42" i="3"/>
  <c r="M42" i="3"/>
  <c r="R42" i="3"/>
  <c r="O42" i="3"/>
  <c r="L42" i="3"/>
  <c r="I42" i="3"/>
  <c r="K42" i="3"/>
  <c r="H42" i="3"/>
  <c r="D42" i="3"/>
  <c r="J42" i="3"/>
  <c r="F42" i="3"/>
  <c r="C42" i="3"/>
  <c r="G42" i="3"/>
  <c r="E42" i="3"/>
  <c r="V104" i="3"/>
  <c r="S104" i="3"/>
  <c r="U104" i="3"/>
  <c r="R104" i="3"/>
  <c r="O104" i="3"/>
  <c r="T104" i="3"/>
  <c r="M104" i="3"/>
  <c r="Q104" i="3"/>
  <c r="J104" i="3"/>
  <c r="N104" i="3"/>
  <c r="P104" i="3"/>
  <c r="H104" i="3"/>
  <c r="K104" i="3"/>
  <c r="D104" i="3"/>
  <c r="G104" i="3"/>
  <c r="I104" i="3"/>
  <c r="V99" i="3"/>
  <c r="S99" i="3"/>
  <c r="U99" i="3"/>
  <c r="R99" i="3"/>
  <c r="O99" i="3"/>
  <c r="T99" i="3"/>
  <c r="J99" i="3"/>
  <c r="Q99" i="3"/>
  <c r="N99" i="3"/>
  <c r="M99" i="3"/>
  <c r="H99" i="3"/>
  <c r="L99" i="3"/>
  <c r="D99" i="3"/>
  <c r="I99" i="3"/>
  <c r="P99" i="3"/>
  <c r="G99" i="3"/>
  <c r="V90" i="3"/>
  <c r="S90" i="3"/>
  <c r="U90" i="3"/>
  <c r="T90" i="3"/>
  <c r="R90" i="3"/>
  <c r="O90" i="3"/>
  <c r="M90" i="3"/>
  <c r="N90" i="3"/>
  <c r="J90" i="3"/>
  <c r="G90" i="3"/>
  <c r="Q90" i="3"/>
  <c r="I90" i="3"/>
  <c r="H90" i="3"/>
  <c r="D90" i="3"/>
  <c r="L90" i="3"/>
  <c r="P90" i="3"/>
  <c r="K90" i="3"/>
  <c r="V103" i="3"/>
  <c r="S103" i="3"/>
  <c r="U103" i="3"/>
  <c r="R103" i="3"/>
  <c r="O103" i="3"/>
  <c r="Q103" i="3"/>
  <c r="T103" i="3"/>
  <c r="N103" i="3"/>
  <c r="I103" i="3"/>
  <c r="P103" i="3"/>
  <c r="L103" i="3"/>
  <c r="K103" i="3"/>
  <c r="H103" i="3"/>
  <c r="J103" i="3"/>
  <c r="D103" i="3"/>
  <c r="M103" i="3"/>
  <c r="G103" i="3"/>
  <c r="F103" i="3"/>
  <c r="C103" i="3"/>
  <c r="V91" i="3"/>
  <c r="S91" i="3"/>
  <c r="U91" i="3"/>
  <c r="R91" i="3"/>
  <c r="O91" i="3"/>
  <c r="T91" i="3"/>
  <c r="Q91" i="3"/>
  <c r="P91" i="3"/>
  <c r="M91" i="3"/>
  <c r="I91" i="3"/>
  <c r="N91" i="3"/>
  <c r="K91" i="3"/>
  <c r="H91" i="3"/>
  <c r="D91" i="3"/>
  <c r="G91" i="3"/>
  <c r="L91" i="3"/>
  <c r="C91" i="3"/>
  <c r="J91" i="3"/>
  <c r="F91" i="3"/>
  <c r="V92" i="3"/>
  <c r="S92" i="3"/>
  <c r="U92" i="3"/>
  <c r="R92" i="3"/>
  <c r="O92" i="3"/>
  <c r="Q92" i="3"/>
  <c r="T92" i="3"/>
  <c r="N92" i="3"/>
  <c r="I92" i="3"/>
  <c r="M92" i="3"/>
  <c r="L92" i="3"/>
  <c r="K92" i="3"/>
  <c r="H92" i="3"/>
  <c r="P92" i="3"/>
  <c r="J92" i="3"/>
  <c r="D92" i="3"/>
  <c r="G92" i="3"/>
  <c r="F92" i="3"/>
  <c r="C92" i="3"/>
  <c r="V50" i="3"/>
  <c r="S50" i="3"/>
  <c r="U50" i="3"/>
  <c r="R50" i="3"/>
  <c r="O50" i="3"/>
  <c r="Q50" i="3"/>
  <c r="T50" i="3"/>
  <c r="I50" i="3"/>
  <c r="P50" i="3"/>
  <c r="K50" i="3"/>
  <c r="H50" i="3"/>
  <c r="M50" i="3"/>
  <c r="L50" i="3"/>
  <c r="D50" i="3"/>
  <c r="C50" i="3"/>
  <c r="F50" i="3"/>
  <c r="N50" i="3"/>
  <c r="J50" i="3"/>
  <c r="V30" i="3"/>
  <c r="S30" i="3"/>
  <c r="U30" i="3"/>
  <c r="R30" i="3"/>
  <c r="O30" i="3"/>
  <c r="T30" i="3"/>
  <c r="Q30" i="3"/>
  <c r="P30" i="3"/>
  <c r="I30" i="3"/>
  <c r="N30" i="3"/>
  <c r="M30" i="3"/>
  <c r="K30" i="3"/>
  <c r="H30" i="3"/>
  <c r="D30" i="3"/>
  <c r="J30" i="3"/>
  <c r="L30" i="3"/>
  <c r="C30" i="3"/>
  <c r="F30" i="3"/>
  <c r="V41" i="3"/>
  <c r="S41" i="3"/>
  <c r="U41" i="3"/>
  <c r="R41" i="3"/>
  <c r="O41" i="3"/>
  <c r="Q41" i="3"/>
  <c r="L41" i="3"/>
  <c r="T41" i="3"/>
  <c r="I41" i="3"/>
  <c r="K41" i="3"/>
  <c r="H41" i="3"/>
  <c r="P41" i="3"/>
  <c r="J41" i="3"/>
  <c r="G41" i="3"/>
  <c r="D41" i="3"/>
  <c r="N41" i="3"/>
  <c r="M41" i="3"/>
  <c r="F41" i="3"/>
  <c r="C41" i="3"/>
  <c r="V16" i="3"/>
  <c r="S16" i="3"/>
  <c r="U16" i="3"/>
  <c r="R16" i="3"/>
  <c r="O16" i="3"/>
  <c r="Q16" i="3"/>
  <c r="T16" i="3"/>
  <c r="L16" i="3"/>
  <c r="M16" i="3"/>
  <c r="I16" i="3"/>
  <c r="P16" i="3"/>
  <c r="N16" i="3"/>
  <c r="K16" i="3"/>
  <c r="H16" i="3"/>
  <c r="D16" i="3"/>
  <c r="J16" i="3"/>
  <c r="F16" i="3"/>
  <c r="C16" i="3"/>
  <c r="V48" i="3"/>
  <c r="S48" i="3"/>
  <c r="U48" i="3"/>
  <c r="R48" i="3"/>
  <c r="O48" i="3"/>
  <c r="Q48" i="3"/>
  <c r="T48" i="3"/>
  <c r="P48" i="3"/>
  <c r="N48" i="3"/>
  <c r="L48" i="3"/>
  <c r="I48" i="3"/>
  <c r="K48" i="3"/>
  <c r="H48" i="3"/>
  <c r="J48" i="3"/>
  <c r="G48" i="3"/>
  <c r="D48" i="3"/>
  <c r="M48" i="3"/>
  <c r="F48" i="3"/>
  <c r="C48" i="3"/>
  <c r="V13" i="3"/>
  <c r="S13" i="3"/>
  <c r="U13" i="3"/>
  <c r="O13" i="3"/>
  <c r="R13" i="3"/>
  <c r="T13" i="3"/>
  <c r="Q13" i="3"/>
  <c r="M13" i="3"/>
  <c r="I13" i="3"/>
  <c r="L13" i="3"/>
  <c r="K13" i="3"/>
  <c r="H13" i="3"/>
  <c r="P13" i="3"/>
  <c r="N13" i="3"/>
  <c r="D13" i="3"/>
  <c r="J13" i="3"/>
  <c r="G13" i="3"/>
  <c r="C13" i="3"/>
  <c r="F13" i="3"/>
  <c r="V39" i="3"/>
  <c r="S39" i="3"/>
  <c r="U39" i="3"/>
  <c r="O39" i="3"/>
  <c r="T39" i="3"/>
  <c r="R39" i="3"/>
  <c r="Q39" i="3"/>
  <c r="N39" i="3"/>
  <c r="I39" i="3"/>
  <c r="P39" i="3"/>
  <c r="H39" i="3"/>
  <c r="G39" i="3"/>
  <c r="M39" i="3"/>
  <c r="K39" i="3"/>
  <c r="J39" i="3"/>
  <c r="D39" i="3"/>
  <c r="L39" i="3"/>
  <c r="F39" i="3"/>
  <c r="C39" i="3"/>
  <c r="C49" i="3"/>
  <c r="E122" i="3"/>
  <c r="E86" i="3"/>
  <c r="E76" i="3"/>
  <c r="E64" i="3"/>
  <c r="F17" i="3"/>
  <c r="F64" i="3"/>
  <c r="G50" i="3"/>
  <c r="U98" i="3"/>
  <c r="V98" i="3"/>
  <c r="S98" i="3"/>
  <c r="Q98" i="3"/>
  <c r="N98" i="3"/>
  <c r="P98" i="3"/>
  <c r="M98" i="3"/>
  <c r="T98" i="3"/>
  <c r="R98" i="3"/>
  <c r="O98" i="3"/>
  <c r="L98" i="3"/>
  <c r="I98" i="3"/>
  <c r="K98" i="3"/>
  <c r="J98" i="3"/>
  <c r="D98" i="3"/>
  <c r="G98" i="3"/>
  <c r="F98" i="3"/>
  <c r="C98" i="3"/>
  <c r="U6" i="3"/>
  <c r="R6" i="3"/>
  <c r="T6" i="3"/>
  <c r="V6" i="3"/>
  <c r="S6" i="3"/>
  <c r="Q6" i="3"/>
  <c r="N6" i="3"/>
  <c r="P6" i="3"/>
  <c r="M6" i="3"/>
  <c r="O6" i="3"/>
  <c r="L6" i="3"/>
  <c r="I6" i="3"/>
  <c r="K6" i="3"/>
  <c r="H6" i="3"/>
  <c r="D6" i="3"/>
  <c r="G6" i="3"/>
  <c r="F6" i="3"/>
  <c r="C6" i="3"/>
  <c r="J6" i="3"/>
  <c r="E6" i="3"/>
  <c r="V82" i="3"/>
  <c r="S82" i="3"/>
  <c r="U82" i="3"/>
  <c r="R82" i="3"/>
  <c r="O82" i="3"/>
  <c r="T82" i="3"/>
  <c r="N82" i="3"/>
  <c r="Q82" i="3"/>
  <c r="M82" i="3"/>
  <c r="J82" i="3"/>
  <c r="I82" i="3"/>
  <c r="P82" i="3"/>
  <c r="L82" i="3"/>
  <c r="D82" i="3"/>
  <c r="K82" i="3"/>
  <c r="H82" i="3"/>
  <c r="G82" i="3"/>
  <c r="V74" i="3"/>
  <c r="S74" i="3"/>
  <c r="U74" i="3"/>
  <c r="T74" i="3"/>
  <c r="R74" i="3"/>
  <c r="O74" i="3"/>
  <c r="Q74" i="3"/>
  <c r="J74" i="3"/>
  <c r="G74" i="3"/>
  <c r="L74" i="3"/>
  <c r="M74" i="3"/>
  <c r="I74" i="3"/>
  <c r="P74" i="3"/>
  <c r="N74" i="3"/>
  <c r="K74" i="3"/>
  <c r="D74" i="3"/>
  <c r="H74" i="3"/>
  <c r="V85" i="3"/>
  <c r="S85" i="3"/>
  <c r="U85" i="3"/>
  <c r="T85" i="3"/>
  <c r="O85" i="3"/>
  <c r="R85" i="3"/>
  <c r="M85" i="3"/>
  <c r="J85" i="3"/>
  <c r="G85" i="3"/>
  <c r="Q85" i="3"/>
  <c r="N85" i="3"/>
  <c r="I85" i="3"/>
  <c r="P85" i="3"/>
  <c r="H85" i="3"/>
  <c r="K85" i="3"/>
  <c r="D85" i="3"/>
  <c r="L85" i="3"/>
  <c r="V114" i="3"/>
  <c r="S114" i="3"/>
  <c r="U114" i="3"/>
  <c r="Q114" i="3"/>
  <c r="N114" i="3"/>
  <c r="T114" i="3"/>
  <c r="P114" i="3"/>
  <c r="J114" i="3"/>
  <c r="R114" i="3"/>
  <c r="L114" i="3"/>
  <c r="H114" i="3"/>
  <c r="O114" i="3"/>
  <c r="M114" i="3"/>
  <c r="G114" i="3"/>
  <c r="I114" i="3"/>
  <c r="F114" i="3"/>
  <c r="C114" i="3"/>
  <c r="K114" i="3"/>
  <c r="V93" i="3"/>
  <c r="S93" i="3"/>
  <c r="U93" i="3"/>
  <c r="T93" i="3"/>
  <c r="Q93" i="3"/>
  <c r="N93" i="3"/>
  <c r="P93" i="3"/>
  <c r="J93" i="3"/>
  <c r="M93" i="3"/>
  <c r="O93" i="3"/>
  <c r="L93" i="3"/>
  <c r="R93" i="3"/>
  <c r="I93" i="3"/>
  <c r="K93" i="3"/>
  <c r="G93" i="3"/>
  <c r="H93" i="3"/>
  <c r="F93" i="3"/>
  <c r="C93" i="3"/>
  <c r="V8" i="3"/>
  <c r="S8" i="3"/>
  <c r="U8" i="3"/>
  <c r="Q8" i="3"/>
  <c r="N8" i="3"/>
  <c r="P8" i="3"/>
  <c r="T8" i="3"/>
  <c r="J8" i="3"/>
  <c r="G8" i="3"/>
  <c r="R8" i="3"/>
  <c r="M8" i="3"/>
  <c r="H8" i="3"/>
  <c r="O8" i="3"/>
  <c r="L8" i="3"/>
  <c r="I8" i="3"/>
  <c r="F8" i="3"/>
  <c r="C8" i="3"/>
  <c r="K8" i="3"/>
  <c r="V97" i="3"/>
  <c r="S97" i="3"/>
  <c r="U97" i="3"/>
  <c r="Q97" i="3"/>
  <c r="N97" i="3"/>
  <c r="T97" i="3"/>
  <c r="P97" i="3"/>
  <c r="M97" i="3"/>
  <c r="J97" i="3"/>
  <c r="G97" i="3"/>
  <c r="R97" i="3"/>
  <c r="O97" i="3"/>
  <c r="L97" i="3"/>
  <c r="I97" i="3"/>
  <c r="K97" i="3"/>
  <c r="H97" i="3"/>
  <c r="F97" i="3"/>
  <c r="C97" i="3"/>
  <c r="V66" i="3"/>
  <c r="S66" i="3"/>
  <c r="U66" i="3"/>
  <c r="T66" i="3"/>
  <c r="Q66" i="3"/>
  <c r="N66" i="3"/>
  <c r="P66" i="3"/>
  <c r="J66" i="3"/>
  <c r="G66" i="3"/>
  <c r="R66" i="3"/>
  <c r="O66" i="3"/>
  <c r="M66" i="3"/>
  <c r="K66" i="3"/>
  <c r="F66" i="3"/>
  <c r="C66" i="3"/>
  <c r="L66" i="3"/>
  <c r="I66" i="3"/>
  <c r="H66" i="3"/>
  <c r="V12" i="3"/>
  <c r="S12" i="3"/>
  <c r="U12" i="3"/>
  <c r="Q12" i="3"/>
  <c r="N12" i="3"/>
  <c r="P12" i="3"/>
  <c r="M12" i="3"/>
  <c r="T12" i="3"/>
  <c r="J12" i="3"/>
  <c r="G12" i="3"/>
  <c r="O12" i="3"/>
  <c r="R12" i="3"/>
  <c r="I12" i="3"/>
  <c r="H12" i="3"/>
  <c r="L12" i="3"/>
  <c r="K12" i="3"/>
  <c r="F12" i="3"/>
  <c r="C12" i="3"/>
  <c r="V28" i="3"/>
  <c r="S28" i="3"/>
  <c r="U28" i="3"/>
  <c r="Q28" i="3"/>
  <c r="N28" i="3"/>
  <c r="T28" i="3"/>
  <c r="P28" i="3"/>
  <c r="M28" i="3"/>
  <c r="J28" i="3"/>
  <c r="G28" i="3"/>
  <c r="O28" i="3"/>
  <c r="R28" i="3"/>
  <c r="L28" i="3"/>
  <c r="K28" i="3"/>
  <c r="F28" i="3"/>
  <c r="C28" i="3"/>
  <c r="H28" i="3"/>
  <c r="I28" i="3"/>
  <c r="V32" i="3"/>
  <c r="S32" i="3"/>
  <c r="U32" i="3"/>
  <c r="Q32" i="3"/>
  <c r="N32" i="3"/>
  <c r="T32" i="3"/>
  <c r="P32" i="3"/>
  <c r="M32" i="3"/>
  <c r="O32" i="3"/>
  <c r="J32" i="3"/>
  <c r="G32" i="3"/>
  <c r="L32" i="3"/>
  <c r="R32" i="3"/>
  <c r="H32" i="3"/>
  <c r="I32" i="3"/>
  <c r="F32" i="3"/>
  <c r="C32" i="3"/>
  <c r="V58" i="3"/>
  <c r="S58" i="3"/>
  <c r="U58" i="3"/>
  <c r="R58" i="3"/>
  <c r="T58" i="3"/>
  <c r="Q58" i="3"/>
  <c r="N58" i="3"/>
  <c r="P58" i="3"/>
  <c r="M58" i="3"/>
  <c r="J58" i="3"/>
  <c r="G58" i="3"/>
  <c r="L58" i="3"/>
  <c r="O58" i="3"/>
  <c r="I58" i="3"/>
  <c r="K58" i="3"/>
  <c r="F58" i="3"/>
  <c r="C58" i="3"/>
  <c r="H58" i="3"/>
  <c r="V37" i="3"/>
  <c r="S37" i="3"/>
  <c r="U37" i="3"/>
  <c r="R37" i="3"/>
  <c r="T37" i="3"/>
  <c r="Q37" i="3"/>
  <c r="N37" i="3"/>
  <c r="P37" i="3"/>
  <c r="M37" i="3"/>
  <c r="J37" i="3"/>
  <c r="G37" i="3"/>
  <c r="O37" i="3"/>
  <c r="L37" i="3"/>
  <c r="K37" i="3"/>
  <c r="H37" i="3"/>
  <c r="I37" i="3"/>
  <c r="F37" i="3"/>
  <c r="C37" i="3"/>
  <c r="C124" i="3"/>
  <c r="C96" i="3"/>
  <c r="D95" i="3"/>
  <c r="D12" i="3"/>
  <c r="D32" i="3"/>
  <c r="D37" i="3"/>
  <c r="E117" i="3"/>
  <c r="E78" i="3"/>
  <c r="E49" i="3"/>
  <c r="E48" i="3"/>
  <c r="E35" i="3"/>
  <c r="G30" i="3"/>
  <c r="H118" i="3"/>
  <c r="K60" i="3"/>
  <c r="K11" i="3"/>
  <c r="L11" i="3"/>
  <c r="M26" i="3"/>
  <c r="U121" i="3"/>
  <c r="T121" i="3"/>
  <c r="Q121" i="3"/>
  <c r="V121" i="3"/>
  <c r="S121" i="3"/>
  <c r="R121" i="3"/>
  <c r="N121" i="3"/>
  <c r="L121" i="3"/>
  <c r="P121" i="3"/>
  <c r="K121" i="3"/>
  <c r="H121" i="3"/>
  <c r="M121" i="3"/>
  <c r="O121" i="3"/>
  <c r="J121" i="3"/>
  <c r="U80" i="3"/>
  <c r="T80" i="3"/>
  <c r="V80" i="3"/>
  <c r="Q80" i="3"/>
  <c r="N80" i="3"/>
  <c r="P80" i="3"/>
  <c r="S80" i="3"/>
  <c r="M80" i="3"/>
  <c r="K80" i="3"/>
  <c r="H80" i="3"/>
  <c r="R80" i="3"/>
  <c r="L80" i="3"/>
  <c r="J80" i="3"/>
  <c r="U52" i="3"/>
  <c r="T52" i="3"/>
  <c r="Q52" i="3"/>
  <c r="N52" i="3"/>
  <c r="S52" i="3"/>
  <c r="P52" i="3"/>
  <c r="V52" i="3"/>
  <c r="R52" i="3"/>
  <c r="M52" i="3"/>
  <c r="L52" i="3"/>
  <c r="O52" i="3"/>
  <c r="K52" i="3"/>
  <c r="H52" i="3"/>
  <c r="J52" i="3"/>
  <c r="G52" i="3"/>
  <c r="D60" i="3"/>
  <c r="D87" i="3"/>
  <c r="D68" i="3"/>
  <c r="D62" i="3"/>
  <c r="E121" i="3"/>
  <c r="E80" i="3"/>
  <c r="E24" i="3"/>
  <c r="E52" i="3"/>
  <c r="H23" i="3"/>
  <c r="U107" i="3"/>
  <c r="T107" i="3"/>
  <c r="Q107" i="3"/>
  <c r="N107" i="3"/>
  <c r="V107" i="3"/>
  <c r="S107" i="3"/>
  <c r="P107" i="3"/>
  <c r="M107" i="3"/>
  <c r="O107" i="3"/>
  <c r="L107" i="3"/>
  <c r="K107" i="3"/>
  <c r="H107" i="3"/>
  <c r="R107" i="3"/>
  <c r="J107" i="3"/>
  <c r="U26" i="3"/>
  <c r="T26" i="3"/>
  <c r="Q26" i="3"/>
  <c r="N26" i="3"/>
  <c r="S26" i="3"/>
  <c r="P26" i="3"/>
  <c r="V26" i="3"/>
  <c r="R26" i="3"/>
  <c r="K26" i="3"/>
  <c r="H26" i="3"/>
  <c r="O26" i="3"/>
  <c r="L26" i="3"/>
  <c r="J26" i="3"/>
  <c r="U54" i="3"/>
  <c r="T54" i="3"/>
  <c r="Q54" i="3"/>
  <c r="N54" i="3"/>
  <c r="P54" i="3"/>
  <c r="S54" i="3"/>
  <c r="V54" i="3"/>
  <c r="K54" i="3"/>
  <c r="H54" i="3"/>
  <c r="R54" i="3"/>
  <c r="M54" i="3"/>
  <c r="J54" i="3"/>
  <c r="G54" i="3"/>
  <c r="O54" i="3"/>
  <c r="U47" i="3"/>
  <c r="T47" i="3"/>
  <c r="Q47" i="3"/>
  <c r="N47" i="3"/>
  <c r="R47" i="3"/>
  <c r="P47" i="3"/>
  <c r="V47" i="3"/>
  <c r="S47" i="3"/>
  <c r="O47" i="3"/>
  <c r="H47" i="3"/>
  <c r="K47" i="3"/>
  <c r="L47" i="3"/>
  <c r="M47" i="3"/>
  <c r="J47" i="3"/>
  <c r="G47" i="3"/>
  <c r="U102" i="3"/>
  <c r="T102" i="3"/>
  <c r="V102" i="3"/>
  <c r="P102" i="3"/>
  <c r="S102" i="3"/>
  <c r="R102" i="3"/>
  <c r="O102" i="3"/>
  <c r="Q102" i="3"/>
  <c r="I102" i="3"/>
  <c r="L102" i="3"/>
  <c r="M102" i="3"/>
  <c r="U116" i="3"/>
  <c r="T116" i="3"/>
  <c r="V116" i="3"/>
  <c r="S116" i="3"/>
  <c r="P116" i="3"/>
  <c r="M116" i="3"/>
  <c r="R116" i="3"/>
  <c r="O116" i="3"/>
  <c r="I116" i="3"/>
  <c r="L116" i="3"/>
  <c r="Q116" i="3"/>
  <c r="N116" i="3"/>
  <c r="U94" i="3"/>
  <c r="T94" i="3"/>
  <c r="V94" i="3"/>
  <c r="P94" i="3"/>
  <c r="M94" i="3"/>
  <c r="S94" i="3"/>
  <c r="R94" i="3"/>
  <c r="O94" i="3"/>
  <c r="I94" i="3"/>
  <c r="N94" i="3"/>
  <c r="Q94" i="3"/>
  <c r="L94" i="3"/>
  <c r="U73" i="3"/>
  <c r="T73" i="3"/>
  <c r="V73" i="3"/>
  <c r="S73" i="3"/>
  <c r="P73" i="3"/>
  <c r="M73" i="3"/>
  <c r="R73" i="3"/>
  <c r="O73" i="3"/>
  <c r="Q73" i="3"/>
  <c r="I73" i="3"/>
  <c r="L73" i="3"/>
  <c r="N73" i="3"/>
  <c r="U63" i="3"/>
  <c r="T63" i="3"/>
  <c r="V63" i="3"/>
  <c r="P63" i="3"/>
  <c r="M63" i="3"/>
  <c r="R63" i="3"/>
  <c r="O63" i="3"/>
  <c r="I63" i="3"/>
  <c r="N63" i="3"/>
  <c r="L63" i="3"/>
  <c r="Q63" i="3"/>
  <c r="S63" i="3"/>
  <c r="U27" i="3"/>
  <c r="T27" i="3"/>
  <c r="V27" i="3"/>
  <c r="S27" i="3"/>
  <c r="P27" i="3"/>
  <c r="M27" i="3"/>
  <c r="R27" i="3"/>
  <c r="O27" i="3"/>
  <c r="N27" i="3"/>
  <c r="I27" i="3"/>
  <c r="Q27" i="3"/>
  <c r="K27" i="3"/>
  <c r="L27" i="3"/>
  <c r="U22" i="3"/>
  <c r="T22" i="3"/>
  <c r="V22" i="3"/>
  <c r="P22" i="3"/>
  <c r="M22" i="3"/>
  <c r="R22" i="3"/>
  <c r="O22" i="3"/>
  <c r="S22" i="3"/>
  <c r="I22" i="3"/>
  <c r="Q22" i="3"/>
  <c r="K22" i="3"/>
  <c r="N22" i="3"/>
  <c r="U38" i="3"/>
  <c r="T38" i="3"/>
  <c r="V38" i="3"/>
  <c r="P38" i="3"/>
  <c r="M38" i="3"/>
  <c r="S38" i="3"/>
  <c r="R38" i="3"/>
  <c r="O38" i="3"/>
  <c r="L38" i="3"/>
  <c r="I38" i="3"/>
  <c r="N38" i="3"/>
  <c r="K38" i="3"/>
  <c r="Q38" i="3"/>
  <c r="U44" i="3"/>
  <c r="R44" i="3"/>
  <c r="T44" i="3"/>
  <c r="V44" i="3"/>
  <c r="S44" i="3"/>
  <c r="P44" i="3"/>
  <c r="M44" i="3"/>
  <c r="O44" i="3"/>
  <c r="I44" i="3"/>
  <c r="L44" i="3"/>
  <c r="K44" i="3"/>
  <c r="Q44" i="3"/>
  <c r="N44" i="3"/>
  <c r="U29" i="3"/>
  <c r="R29" i="3"/>
  <c r="T29" i="3"/>
  <c r="V29" i="3"/>
  <c r="P29" i="3"/>
  <c r="M29" i="3"/>
  <c r="O29" i="3"/>
  <c r="S29" i="3"/>
  <c r="I29" i="3"/>
  <c r="Q29" i="3"/>
  <c r="N29" i="3"/>
  <c r="K29" i="3"/>
  <c r="L29" i="3"/>
  <c r="E102" i="3"/>
  <c r="E116" i="3"/>
  <c r="E94" i="3"/>
  <c r="E73" i="3"/>
  <c r="E63" i="3"/>
  <c r="E27" i="3"/>
  <c r="E22" i="3"/>
  <c r="E38" i="3"/>
  <c r="E44" i="3"/>
  <c r="E29" i="3"/>
  <c r="H63" i="3"/>
  <c r="I24" i="3"/>
  <c r="J73" i="3"/>
  <c r="K102" i="3"/>
  <c r="U24" i="3"/>
  <c r="T24" i="3"/>
  <c r="Q24" i="3"/>
  <c r="N24" i="3"/>
  <c r="P24" i="3"/>
  <c r="S24" i="3"/>
  <c r="V24" i="3"/>
  <c r="R24" i="3"/>
  <c r="M24" i="3"/>
  <c r="K24" i="3"/>
  <c r="H24" i="3"/>
  <c r="J24" i="3"/>
  <c r="G24" i="3"/>
  <c r="T65" i="3"/>
  <c r="V65" i="3"/>
  <c r="U65" i="3"/>
  <c r="P65" i="3"/>
  <c r="M65" i="3"/>
  <c r="R65" i="3"/>
  <c r="O65" i="3"/>
  <c r="Q65" i="3"/>
  <c r="N65" i="3"/>
  <c r="S65" i="3"/>
  <c r="K65" i="3"/>
  <c r="H65" i="3"/>
  <c r="J65" i="3"/>
  <c r="T71" i="3"/>
  <c r="V71" i="3"/>
  <c r="U71" i="3"/>
  <c r="P71" i="3"/>
  <c r="M71" i="3"/>
  <c r="R71" i="3"/>
  <c r="O71" i="3"/>
  <c r="Q71" i="3"/>
  <c r="N71" i="3"/>
  <c r="S71" i="3"/>
  <c r="L71" i="3"/>
  <c r="K71" i="3"/>
  <c r="H71" i="3"/>
  <c r="J71" i="3"/>
  <c r="T36" i="3"/>
  <c r="V36" i="3"/>
  <c r="U36" i="3"/>
  <c r="S36" i="3"/>
  <c r="P36" i="3"/>
  <c r="M36" i="3"/>
  <c r="R36" i="3"/>
  <c r="O36" i="3"/>
  <c r="Q36" i="3"/>
  <c r="N36" i="3"/>
  <c r="K36" i="3"/>
  <c r="H36" i="3"/>
  <c r="L36" i="3"/>
  <c r="J36" i="3"/>
  <c r="T79" i="3"/>
  <c r="V79" i="3"/>
  <c r="U79" i="3"/>
  <c r="P79" i="3"/>
  <c r="M79" i="3"/>
  <c r="R79" i="3"/>
  <c r="O79" i="3"/>
  <c r="S79" i="3"/>
  <c r="Q79" i="3"/>
  <c r="N79" i="3"/>
  <c r="K79" i="3"/>
  <c r="H79" i="3"/>
  <c r="L79" i="3"/>
  <c r="J79" i="3"/>
  <c r="T25" i="3"/>
  <c r="V25" i="3"/>
  <c r="U25" i="3"/>
  <c r="S25" i="3"/>
  <c r="P25" i="3"/>
  <c r="M25" i="3"/>
  <c r="R25" i="3"/>
  <c r="O25" i="3"/>
  <c r="L25" i="3"/>
  <c r="Q25" i="3"/>
  <c r="N25" i="3"/>
  <c r="K25" i="3"/>
  <c r="H25" i="3"/>
  <c r="J25" i="3"/>
  <c r="T40" i="3"/>
  <c r="V40" i="3"/>
  <c r="U40" i="3"/>
  <c r="P40" i="3"/>
  <c r="M40" i="3"/>
  <c r="R40" i="3"/>
  <c r="O40" i="3"/>
  <c r="L40" i="3"/>
  <c r="S40" i="3"/>
  <c r="Q40" i="3"/>
  <c r="N40" i="3"/>
  <c r="K40" i="3"/>
  <c r="H40" i="3"/>
  <c r="J40" i="3"/>
  <c r="T70" i="3"/>
  <c r="V70" i="3"/>
  <c r="U70" i="3"/>
  <c r="R70" i="3"/>
  <c r="P70" i="3"/>
  <c r="M70" i="3"/>
  <c r="S70" i="3"/>
  <c r="O70" i="3"/>
  <c r="L70" i="3"/>
  <c r="Q70" i="3"/>
  <c r="N70" i="3"/>
  <c r="K70" i="3"/>
  <c r="H70" i="3"/>
  <c r="J70" i="3"/>
  <c r="T5" i="3"/>
  <c r="V5" i="3"/>
  <c r="U5" i="3"/>
  <c r="R5" i="3"/>
  <c r="P5" i="3"/>
  <c r="M5" i="3"/>
  <c r="O5" i="3"/>
  <c r="L5" i="3"/>
  <c r="Q5" i="3"/>
  <c r="N5" i="3"/>
  <c r="K5" i="3"/>
  <c r="H5" i="3"/>
  <c r="S5" i="3"/>
  <c r="J5" i="3"/>
  <c r="T10" i="3"/>
  <c r="V10" i="3"/>
  <c r="U10" i="3"/>
  <c r="R10" i="3"/>
  <c r="P10" i="3"/>
  <c r="M10" i="3"/>
  <c r="O10" i="3"/>
  <c r="L10" i="3"/>
  <c r="S10" i="3"/>
  <c r="Q10" i="3"/>
  <c r="N10" i="3"/>
  <c r="K10" i="3"/>
  <c r="H10" i="3"/>
  <c r="J10" i="3"/>
  <c r="E65" i="3"/>
  <c r="E71" i="3"/>
  <c r="E36" i="3"/>
  <c r="E79" i="3"/>
  <c r="E25" i="3"/>
  <c r="E40" i="3"/>
  <c r="E70" i="3"/>
  <c r="E5" i="3"/>
  <c r="E10" i="3"/>
  <c r="G26" i="3"/>
  <c r="G22" i="3"/>
  <c r="H22" i="3"/>
  <c r="H44" i="3"/>
  <c r="I79" i="3"/>
  <c r="I47" i="3"/>
  <c r="J44" i="3"/>
  <c r="U81" i="3"/>
  <c r="T81" i="3"/>
  <c r="Q81" i="3"/>
  <c r="N81" i="3"/>
  <c r="S81" i="3"/>
  <c r="P81" i="3"/>
  <c r="V81" i="3"/>
  <c r="K81" i="3"/>
  <c r="H81" i="3"/>
  <c r="O81" i="3"/>
  <c r="M81" i="3"/>
  <c r="L81" i="3"/>
  <c r="J81" i="3"/>
  <c r="G81" i="3"/>
  <c r="R81" i="3"/>
  <c r="T14" i="3"/>
  <c r="V14" i="3"/>
  <c r="U14" i="3"/>
  <c r="P14" i="3"/>
  <c r="M14" i="3"/>
  <c r="S14" i="3"/>
  <c r="R14" i="3"/>
  <c r="O14" i="3"/>
  <c r="Q14" i="3"/>
  <c r="N14" i="3"/>
  <c r="K14" i="3"/>
  <c r="H14" i="3"/>
  <c r="L14" i="3"/>
  <c r="J14" i="3"/>
  <c r="T125" i="3"/>
  <c r="V125" i="3"/>
  <c r="U125" i="3"/>
  <c r="P125" i="3"/>
  <c r="M125" i="3"/>
  <c r="S125" i="3"/>
  <c r="L125" i="3"/>
  <c r="R125" i="3"/>
  <c r="K125" i="3"/>
  <c r="H125" i="3"/>
  <c r="Q125" i="3"/>
  <c r="N125" i="3"/>
  <c r="J125" i="3"/>
  <c r="T119" i="3"/>
  <c r="V119" i="3"/>
  <c r="U119" i="3"/>
  <c r="P119" i="3"/>
  <c r="M119" i="3"/>
  <c r="S119" i="3"/>
  <c r="N119" i="3"/>
  <c r="K119" i="3"/>
  <c r="H119" i="3"/>
  <c r="J119" i="3"/>
  <c r="O119" i="3"/>
  <c r="T101" i="3"/>
  <c r="V101" i="3"/>
  <c r="U101" i="3"/>
  <c r="P101" i="3"/>
  <c r="M101" i="3"/>
  <c r="S101" i="3"/>
  <c r="L101" i="3"/>
  <c r="K101" i="3"/>
  <c r="H101" i="3"/>
  <c r="O101" i="3"/>
  <c r="J101" i="3"/>
  <c r="Q101" i="3"/>
  <c r="N101" i="3"/>
  <c r="R101" i="3"/>
  <c r="T51" i="3"/>
  <c r="V51" i="3"/>
  <c r="U51" i="3"/>
  <c r="P51" i="3"/>
  <c r="M51" i="3"/>
  <c r="S51" i="3"/>
  <c r="N51" i="3"/>
  <c r="K51" i="3"/>
  <c r="H51" i="3"/>
  <c r="Q51" i="3"/>
  <c r="L51" i="3"/>
  <c r="R51" i="3"/>
  <c r="J51" i="3"/>
  <c r="O51" i="3"/>
  <c r="T18" i="3"/>
  <c r="V18" i="3"/>
  <c r="U18" i="3"/>
  <c r="P18" i="3"/>
  <c r="M18" i="3"/>
  <c r="R18" i="3"/>
  <c r="K18" i="3"/>
  <c r="H18" i="3"/>
  <c r="L18" i="3"/>
  <c r="O18" i="3"/>
  <c r="J18" i="3"/>
  <c r="N18" i="3"/>
  <c r="T83" i="3"/>
  <c r="V83" i="3"/>
  <c r="U83" i="3"/>
  <c r="P83" i="3"/>
  <c r="M83" i="3"/>
  <c r="R83" i="3"/>
  <c r="S83" i="3"/>
  <c r="O83" i="3"/>
  <c r="K83" i="3"/>
  <c r="H83" i="3"/>
  <c r="N83" i="3"/>
  <c r="L83" i="3"/>
  <c r="J83" i="3"/>
  <c r="Q83" i="3"/>
  <c r="T59" i="3"/>
  <c r="V59" i="3"/>
  <c r="U59" i="3"/>
  <c r="S59" i="3"/>
  <c r="P59" i="3"/>
  <c r="M59" i="3"/>
  <c r="R59" i="3"/>
  <c r="Q59" i="3"/>
  <c r="K59" i="3"/>
  <c r="H59" i="3"/>
  <c r="J59" i="3"/>
  <c r="O59" i="3"/>
  <c r="L59" i="3"/>
  <c r="T31" i="3"/>
  <c r="V31" i="3"/>
  <c r="U31" i="3"/>
  <c r="P31" i="3"/>
  <c r="M31" i="3"/>
  <c r="R31" i="3"/>
  <c r="Q31" i="3"/>
  <c r="O31" i="3"/>
  <c r="K31" i="3"/>
  <c r="H31" i="3"/>
  <c r="N31" i="3"/>
  <c r="J31" i="3"/>
  <c r="S31" i="3"/>
  <c r="L31" i="3"/>
  <c r="T84" i="3"/>
  <c r="V84" i="3"/>
  <c r="U84" i="3"/>
  <c r="P84" i="3"/>
  <c r="M84" i="3"/>
  <c r="S84" i="3"/>
  <c r="R84" i="3"/>
  <c r="Q84" i="3"/>
  <c r="K84" i="3"/>
  <c r="H84" i="3"/>
  <c r="J84" i="3"/>
  <c r="O84" i="3"/>
  <c r="T15" i="3"/>
  <c r="V15" i="3"/>
  <c r="S15" i="3"/>
  <c r="U15" i="3"/>
  <c r="P15" i="3"/>
  <c r="M15" i="3"/>
  <c r="R15" i="3"/>
  <c r="Q15" i="3"/>
  <c r="L15" i="3"/>
  <c r="H15" i="3"/>
  <c r="K15" i="3"/>
  <c r="O15" i="3"/>
  <c r="J15" i="3"/>
  <c r="N15" i="3"/>
  <c r="T3" i="3"/>
  <c r="V3" i="3"/>
  <c r="S3" i="3"/>
  <c r="U3" i="3"/>
  <c r="P3" i="3"/>
  <c r="M3" i="3"/>
  <c r="R3" i="3"/>
  <c r="Q3" i="3"/>
  <c r="H3" i="3"/>
  <c r="N3" i="3"/>
  <c r="K3" i="3"/>
  <c r="L3" i="3"/>
  <c r="J3" i="3"/>
  <c r="E125" i="3"/>
  <c r="E119" i="3"/>
  <c r="E101" i="3"/>
  <c r="E51" i="3"/>
  <c r="E18" i="3"/>
  <c r="E83" i="3"/>
  <c r="E59" i="3"/>
  <c r="E31" i="3"/>
  <c r="E84" i="3"/>
  <c r="E15" i="3"/>
  <c r="E3" i="3"/>
  <c r="G73" i="3"/>
  <c r="G40" i="3"/>
  <c r="I121" i="3"/>
  <c r="I80" i="3"/>
  <c r="I83" i="3"/>
  <c r="I10" i="3"/>
  <c r="J116" i="3"/>
  <c r="O125" i="3"/>
  <c r="Q119" i="3"/>
  <c r="U110" i="3"/>
  <c r="T110" i="3"/>
  <c r="Q110" i="3"/>
  <c r="N110" i="3"/>
  <c r="P110" i="3"/>
  <c r="V110" i="3"/>
  <c r="O110" i="3"/>
  <c r="M110" i="3"/>
  <c r="K110" i="3"/>
  <c r="H110" i="3"/>
  <c r="R110" i="3"/>
  <c r="S110" i="3"/>
  <c r="J110" i="3"/>
  <c r="G110" i="3"/>
  <c r="T120" i="3"/>
  <c r="V120" i="3"/>
  <c r="U120" i="3"/>
  <c r="P120" i="3"/>
  <c r="M120" i="3"/>
  <c r="S120" i="3"/>
  <c r="R120" i="3"/>
  <c r="O120" i="3"/>
  <c r="Q120" i="3"/>
  <c r="N120" i="3"/>
  <c r="L120" i="3"/>
  <c r="K120" i="3"/>
  <c r="H120" i="3"/>
  <c r="J120" i="3"/>
  <c r="T105" i="3"/>
  <c r="V105" i="3"/>
  <c r="P105" i="3"/>
  <c r="U105" i="3"/>
  <c r="R105" i="3"/>
  <c r="S105" i="3"/>
  <c r="O105" i="3"/>
  <c r="Q105" i="3"/>
  <c r="M105" i="3"/>
  <c r="N105" i="3"/>
  <c r="J105" i="3"/>
  <c r="G105" i="3"/>
  <c r="I105" i="3"/>
  <c r="T118" i="3"/>
  <c r="V118" i="3"/>
  <c r="U118" i="3"/>
  <c r="P118" i="3"/>
  <c r="S118" i="3"/>
  <c r="R118" i="3"/>
  <c r="L118" i="3"/>
  <c r="J118" i="3"/>
  <c r="G118" i="3"/>
  <c r="M118" i="3"/>
  <c r="O118" i="3"/>
  <c r="I118" i="3"/>
  <c r="Q118" i="3"/>
  <c r="T112" i="3"/>
  <c r="V112" i="3"/>
  <c r="P112" i="3"/>
  <c r="R112" i="3"/>
  <c r="S112" i="3"/>
  <c r="O112" i="3"/>
  <c r="U112" i="3"/>
  <c r="J112" i="3"/>
  <c r="G112" i="3"/>
  <c r="Q112" i="3"/>
  <c r="N112" i="3"/>
  <c r="I112" i="3"/>
  <c r="T23" i="3"/>
  <c r="V23" i="3"/>
  <c r="S23" i="3"/>
  <c r="P23" i="3"/>
  <c r="R23" i="3"/>
  <c r="U23" i="3"/>
  <c r="Q23" i="3"/>
  <c r="L23" i="3"/>
  <c r="M23" i="3"/>
  <c r="J23" i="3"/>
  <c r="G23" i="3"/>
  <c r="O23" i="3"/>
  <c r="I23" i="3"/>
  <c r="T57" i="3"/>
  <c r="V57" i="3"/>
  <c r="S57" i="3"/>
  <c r="P57" i="3"/>
  <c r="R57" i="3"/>
  <c r="U57" i="3"/>
  <c r="L57" i="3"/>
  <c r="O57" i="3"/>
  <c r="J57" i="3"/>
  <c r="G57" i="3"/>
  <c r="N57" i="3"/>
  <c r="M57" i="3"/>
  <c r="I57" i="3"/>
  <c r="Q57" i="3"/>
  <c r="T60" i="3"/>
  <c r="V60" i="3"/>
  <c r="S60" i="3"/>
  <c r="P60" i="3"/>
  <c r="R60" i="3"/>
  <c r="U60" i="3"/>
  <c r="M60" i="3"/>
  <c r="N60" i="3"/>
  <c r="L60" i="3"/>
  <c r="J60" i="3"/>
  <c r="G60" i="3"/>
  <c r="Q60" i="3"/>
  <c r="I60" i="3"/>
  <c r="T87" i="3"/>
  <c r="V87" i="3"/>
  <c r="S87" i="3"/>
  <c r="P87" i="3"/>
  <c r="R87" i="3"/>
  <c r="U87" i="3"/>
  <c r="Q87" i="3"/>
  <c r="J87" i="3"/>
  <c r="G87" i="3"/>
  <c r="O87" i="3"/>
  <c r="L87" i="3"/>
  <c r="M87" i="3"/>
  <c r="I87" i="3"/>
  <c r="N87" i="3"/>
  <c r="T68" i="3"/>
  <c r="V68" i="3"/>
  <c r="S68" i="3"/>
  <c r="P68" i="3"/>
  <c r="R68" i="3"/>
  <c r="U68" i="3"/>
  <c r="Q68" i="3"/>
  <c r="M68" i="3"/>
  <c r="N68" i="3"/>
  <c r="J68" i="3"/>
  <c r="G68" i="3"/>
  <c r="L68" i="3"/>
  <c r="I68" i="3"/>
  <c r="T11" i="3"/>
  <c r="V11" i="3"/>
  <c r="S11" i="3"/>
  <c r="P11" i="3"/>
  <c r="U11" i="3"/>
  <c r="R11" i="3"/>
  <c r="N11" i="3"/>
  <c r="J11" i="3"/>
  <c r="G11" i="3"/>
  <c r="O11" i="3"/>
  <c r="M11" i="3"/>
  <c r="Q11" i="3"/>
  <c r="I11" i="3"/>
  <c r="T62" i="3"/>
  <c r="V62" i="3"/>
  <c r="S62" i="3"/>
  <c r="P62" i="3"/>
  <c r="U62" i="3"/>
  <c r="M62" i="3"/>
  <c r="K62" i="3"/>
  <c r="O62" i="3"/>
  <c r="R62" i="3"/>
  <c r="J62" i="3"/>
  <c r="G62" i="3"/>
  <c r="Q62" i="3"/>
  <c r="N62" i="3"/>
  <c r="I62" i="3"/>
  <c r="T43" i="3"/>
  <c r="V43" i="3"/>
  <c r="S43" i="3"/>
  <c r="P43" i="3"/>
  <c r="R43" i="3"/>
  <c r="U43" i="3"/>
  <c r="N43" i="3"/>
  <c r="Q43" i="3"/>
  <c r="K43" i="3"/>
  <c r="L43" i="3"/>
  <c r="J43" i="3"/>
  <c r="G43" i="3"/>
  <c r="M43" i="3"/>
  <c r="I43" i="3"/>
  <c r="O43" i="3"/>
  <c r="C121" i="3"/>
  <c r="C107" i="3"/>
  <c r="C80" i="3"/>
  <c r="C26" i="3"/>
  <c r="C24" i="3"/>
  <c r="C81" i="3"/>
  <c r="C110" i="3"/>
  <c r="C54" i="3"/>
  <c r="C52" i="3"/>
  <c r="C47" i="3"/>
  <c r="E105" i="3"/>
  <c r="E118" i="3"/>
  <c r="E112" i="3"/>
  <c r="E23" i="3"/>
  <c r="E57" i="3"/>
  <c r="E60" i="3"/>
  <c r="E87" i="3"/>
  <c r="E68" i="3"/>
  <c r="E11" i="3"/>
  <c r="E62" i="3"/>
  <c r="E43" i="3"/>
  <c r="F121" i="3"/>
  <c r="F107" i="3"/>
  <c r="F80" i="3"/>
  <c r="F26" i="3"/>
  <c r="F24" i="3"/>
  <c r="F81" i="3"/>
  <c r="F110" i="3"/>
  <c r="F54" i="3"/>
  <c r="F52" i="3"/>
  <c r="F47" i="3"/>
  <c r="G80" i="3"/>
  <c r="G36" i="3"/>
  <c r="G31" i="3"/>
  <c r="G44" i="3"/>
  <c r="H116" i="3"/>
  <c r="I120" i="3"/>
  <c r="I14" i="3"/>
  <c r="I54" i="3"/>
  <c r="I3" i="3"/>
  <c r="J22" i="3"/>
  <c r="K73" i="3"/>
  <c r="Q18" i="3"/>
  <c r="F73" i="3"/>
  <c r="F63" i="3"/>
  <c r="F27" i="3"/>
  <c r="F22" i="3"/>
  <c r="F38" i="3"/>
  <c r="F44" i="3"/>
  <c r="F29" i="3"/>
  <c r="G94" i="3"/>
  <c r="G18" i="3"/>
  <c r="G5" i="3"/>
  <c r="H112" i="3"/>
  <c r="I119" i="3"/>
  <c r="I51" i="3"/>
  <c r="I70" i="3"/>
  <c r="K57" i="3"/>
  <c r="F65" i="3"/>
  <c r="F120" i="3"/>
  <c r="F71" i="3"/>
  <c r="F14" i="3"/>
  <c r="F36" i="3"/>
  <c r="F79" i="3"/>
  <c r="F25" i="3"/>
  <c r="F40" i="3"/>
  <c r="F70" i="3"/>
  <c r="F5" i="3"/>
  <c r="F10" i="3"/>
  <c r="G107" i="3"/>
  <c r="G14" i="3"/>
  <c r="G15" i="3"/>
  <c r="H73" i="3"/>
  <c r="I81" i="3"/>
  <c r="I84" i="3"/>
  <c r="J63" i="3"/>
  <c r="K116" i="3"/>
  <c r="K68" i="3"/>
  <c r="L65" i="3"/>
  <c r="L110" i="3"/>
  <c r="M112" i="3"/>
  <c r="O80" i="3"/>
  <c r="R119" i="3"/>
  <c r="G121" i="3"/>
  <c r="I25" i="3"/>
  <c r="J29" i="3"/>
  <c r="K112" i="3"/>
  <c r="L105" i="3"/>
  <c r="L22" i="3"/>
  <c r="N102" i="3"/>
  <c r="O24" i="3"/>
  <c r="I26" i="3"/>
  <c r="L54" i="3"/>
  <c r="N118" i="3"/>
  <c r="O60" i="3"/>
  <c r="S18" i="3"/>
  <c r="AS713" i="2"/>
  <c r="AS502" i="2"/>
  <c r="AS674" i="2"/>
  <c r="AS458" i="2"/>
  <c r="AS288" i="2"/>
  <c r="AU712" i="2"/>
  <c r="AT679" i="2"/>
  <c r="AT690" i="2"/>
  <c r="AT544" i="2"/>
  <c r="AS61" i="2"/>
  <c r="AS536" i="2"/>
  <c r="AS48" i="2"/>
  <c r="AS426" i="2"/>
  <c r="AS78" i="2"/>
  <c r="AS194" i="2"/>
  <c r="AS454" i="2"/>
  <c r="AS409" i="2"/>
  <c r="AT713" i="2"/>
  <c r="AT502" i="2"/>
  <c r="AT674" i="2"/>
  <c r="AT458" i="2"/>
  <c r="AT288" i="2"/>
  <c r="AT388" i="2"/>
  <c r="AT516" i="2"/>
  <c r="AR426" i="2"/>
  <c r="AR189" i="2"/>
  <c r="AS700" i="2"/>
  <c r="AS660" i="2"/>
  <c r="AS410" i="2"/>
  <c r="AS522" i="2"/>
  <c r="AS144" i="2"/>
  <c r="AS347" i="2"/>
  <c r="AS609" i="2"/>
  <c r="AS279" i="2"/>
  <c r="AS241" i="2"/>
  <c r="AS225" i="2"/>
  <c r="AS599" i="2"/>
  <c r="AS38" i="2"/>
  <c r="AS360" i="2"/>
  <c r="AS87" i="2"/>
  <c r="AS663" i="2"/>
  <c r="AS359" i="2"/>
  <c r="AS356" i="2"/>
  <c r="AS285" i="2"/>
  <c r="AS18" i="2"/>
  <c r="AS138" i="2"/>
  <c r="AS124" i="2"/>
  <c r="AS423" i="2"/>
  <c r="AS532" i="2"/>
  <c r="AS422" i="2"/>
  <c r="AS234" i="2"/>
  <c r="AS332" i="2"/>
  <c r="AT712" i="2"/>
  <c r="AT527" i="2"/>
  <c r="AT87" i="2"/>
  <c r="AT668" i="2"/>
  <c r="AT548" i="2"/>
  <c r="AT201" i="2"/>
  <c r="AT359" i="2"/>
  <c r="AT377" i="2"/>
  <c r="AT334" i="2"/>
  <c r="AT677" i="2"/>
  <c r="AT424" i="2"/>
  <c r="AT149" i="2"/>
  <c r="AS436" i="2"/>
  <c r="AS538" i="2"/>
  <c r="AS118" i="2"/>
  <c r="AS531" i="2"/>
  <c r="AS640" i="2"/>
  <c r="AS398" i="2"/>
  <c r="AS366" i="2"/>
  <c r="AS123" i="2"/>
  <c r="AS173" i="2"/>
  <c r="AS615" i="2"/>
  <c r="AS264" i="2"/>
  <c r="AS386" i="2"/>
  <c r="AS214" i="2"/>
  <c r="AS207" i="2"/>
  <c r="AS444" i="2"/>
  <c r="AS136" i="2"/>
  <c r="AS324" i="2"/>
  <c r="AS51" i="2"/>
  <c r="AS128" i="2"/>
  <c r="AS395" i="2"/>
  <c r="AS302" i="2"/>
  <c r="AS141" i="2"/>
  <c r="AS394" i="2"/>
  <c r="AS569" i="2"/>
  <c r="AS220" i="2"/>
  <c r="AS500" i="2"/>
  <c r="AS131" i="2"/>
  <c r="AS4" i="2"/>
  <c r="AS294" i="2"/>
  <c r="AS710" i="2"/>
  <c r="AS606" i="2"/>
  <c r="AS299" i="2"/>
  <c r="AS442" i="2"/>
  <c r="AS284" i="2"/>
  <c r="AS224" i="2"/>
  <c r="AS635" i="2"/>
  <c r="AS527" i="2"/>
  <c r="AS668" i="2"/>
  <c r="AS504" i="2"/>
  <c r="AS637" i="2"/>
  <c r="AS334" i="2"/>
  <c r="AS424" i="2"/>
  <c r="AS495" i="2"/>
  <c r="AS260" i="2"/>
  <c r="AS202" i="2"/>
  <c r="AS192" i="2"/>
  <c r="AS273" i="2"/>
  <c r="AS322" i="2"/>
  <c r="AS716" i="2"/>
  <c r="AS14" i="2"/>
  <c r="AS147" i="2"/>
  <c r="AS387" i="2"/>
  <c r="AT643" i="2"/>
  <c r="AT412" i="2"/>
  <c r="AT275" i="2"/>
  <c r="AT308" i="2"/>
  <c r="AT663" i="2"/>
  <c r="AT504" i="2"/>
  <c r="AT450" i="2"/>
  <c r="AT637" i="2"/>
  <c r="AT397" i="2"/>
  <c r="AT356" i="2"/>
  <c r="AT97" i="2"/>
  <c r="AT285" i="2"/>
  <c r="AS726" i="2"/>
  <c r="AS676" i="2"/>
  <c r="AS465" i="2"/>
  <c r="AS506" i="2"/>
  <c r="AS675" i="2"/>
  <c r="AS253" i="2"/>
  <c r="AS152" i="2"/>
  <c r="AS95" i="2"/>
  <c r="AS336" i="2"/>
  <c r="AS325" i="2"/>
  <c r="AS158" i="2"/>
  <c r="AS59" i="2"/>
  <c r="AS485" i="2"/>
  <c r="AS148" i="2"/>
  <c r="AS168" i="2"/>
  <c r="AS53" i="2"/>
  <c r="AS23" i="2"/>
  <c r="AS546" i="2"/>
  <c r="AS671" i="2"/>
  <c r="AS693" i="2"/>
  <c r="AS692" i="2"/>
  <c r="AS571" i="2"/>
  <c r="AS265" i="2"/>
  <c r="AS233" i="2"/>
  <c r="AS441" i="2"/>
  <c r="AS610" i="2"/>
  <c r="AS728" i="2"/>
  <c r="AS537" i="2"/>
  <c r="AS372" i="2"/>
  <c r="AS517" i="2"/>
  <c r="AS30" i="2"/>
  <c r="AS438" i="2"/>
  <c r="AS600" i="2"/>
  <c r="AS516" i="2"/>
  <c r="AS511" i="2"/>
  <c r="AS239" i="2"/>
  <c r="AS476" i="2"/>
  <c r="AS512" i="2"/>
  <c r="AS156" i="2"/>
  <c r="AS67" i="2"/>
  <c r="AS297" i="2"/>
  <c r="AS643" i="2"/>
  <c r="AS275" i="2"/>
  <c r="AS548" i="2"/>
  <c r="AS450" i="2"/>
  <c r="AS397" i="2"/>
  <c r="AS97" i="2"/>
  <c r="AS594" i="2"/>
  <c r="AS269" i="2"/>
  <c r="AS154" i="2"/>
  <c r="AS109" i="2"/>
  <c r="AS73" i="2"/>
  <c r="AS37" i="2"/>
  <c r="AS455" i="2"/>
  <c r="AS71" i="2"/>
  <c r="AS125" i="2"/>
  <c r="AS656" i="2"/>
  <c r="AS576" i="2"/>
  <c r="AS343" i="2"/>
  <c r="AS272" i="2"/>
  <c r="AS221" i="2"/>
  <c r="AS143" i="2"/>
  <c r="AS129" i="2"/>
  <c r="AS464" i="2"/>
  <c r="AS586" i="2"/>
  <c r="AS403" i="2"/>
  <c r="AS602" i="2"/>
  <c r="AS523" i="2"/>
  <c r="AS111" i="2"/>
  <c r="AS187" i="2"/>
  <c r="AS119" i="2"/>
  <c r="AS560" i="2"/>
  <c r="AS137" i="2"/>
  <c r="AS666" i="2"/>
  <c r="AS595" i="2"/>
  <c r="AS413" i="2"/>
  <c r="AS362" i="2"/>
  <c r="AS376" i="2"/>
  <c r="AS45" i="2"/>
  <c r="AS42" i="2"/>
  <c r="AS213" i="2"/>
  <c r="AS262" i="2"/>
  <c r="AS293" i="2"/>
  <c r="AS547" i="2"/>
  <c r="AS278" i="2"/>
  <c r="AS453" i="2"/>
  <c r="AS699" i="2"/>
  <c r="AS101" i="2"/>
  <c r="AS54" i="2"/>
  <c r="AS582" i="2"/>
  <c r="AS393" i="2"/>
  <c r="AS189" i="2"/>
  <c r="AS647" i="2"/>
  <c r="AS507" i="2"/>
  <c r="AS427" i="2"/>
  <c r="AS712" i="2"/>
  <c r="AS412" i="2"/>
  <c r="AS308" i="2"/>
  <c r="AS201" i="2"/>
  <c r="AS377" i="2"/>
  <c r="AS677" i="2"/>
  <c r="AS149" i="2"/>
  <c r="AS621" i="2"/>
  <c r="AS35" i="2"/>
  <c r="AS467" i="2"/>
  <c r="AS21" i="2"/>
  <c r="AS181" i="2"/>
  <c r="AS534" i="2"/>
  <c r="AS562" i="2"/>
  <c r="AS369" i="2"/>
  <c r="AS639" i="2"/>
  <c r="AS673" i="2"/>
  <c r="AS558" i="2"/>
  <c r="AS702" i="2"/>
  <c r="AS289" i="2"/>
  <c r="AS378" i="2"/>
  <c r="AS186" i="2"/>
  <c r="AS461" i="2"/>
  <c r="AS319" i="2"/>
  <c r="AS55" i="2"/>
  <c r="AS493" i="2"/>
  <c r="AS709" i="2"/>
  <c r="AS616" i="2"/>
  <c r="AS549" i="2"/>
  <c r="AS521" i="2"/>
  <c r="AS619" i="2"/>
  <c r="AS681" i="2"/>
  <c r="AS346" i="2"/>
  <c r="AS545" i="2"/>
  <c r="AS81" i="2"/>
  <c r="AS559" i="2"/>
  <c r="AS489" i="2"/>
  <c r="AS482" i="2"/>
  <c r="AS237" i="2"/>
  <c r="AS581" i="2"/>
  <c r="AS650" i="2"/>
  <c r="AS28" i="2"/>
  <c r="AS305" i="2"/>
  <c r="AS407" i="2"/>
  <c r="AS466" i="2"/>
  <c r="AS603" i="2"/>
  <c r="AS597" i="2"/>
  <c r="AS695" i="2"/>
  <c r="AS605" i="2"/>
  <c r="AS374" i="2"/>
  <c r="AS706" i="2"/>
  <c r="AS487" i="2"/>
  <c r="AS604" i="2"/>
  <c r="AS723" i="2"/>
  <c r="AS301" i="2"/>
  <c r="AS388" i="2"/>
  <c r="AS542" i="2"/>
  <c r="AS139" i="2"/>
  <c r="AS88" i="2"/>
  <c r="AS342" i="2"/>
  <c r="AS31" i="2"/>
  <c r="AS296" i="2"/>
  <c r="AS26" i="2"/>
  <c r="AS636" i="2"/>
  <c r="AS235" i="2"/>
  <c r="AS162" i="2"/>
  <c r="AS631" i="2"/>
  <c r="AS58" i="2"/>
  <c r="AS223" i="2"/>
  <c r="AS240" i="2"/>
  <c r="AS684" i="2"/>
  <c r="AT662" i="2"/>
  <c r="AT405" i="2"/>
  <c r="AT497" i="2"/>
  <c r="AT567" i="2"/>
  <c r="AT29" i="2"/>
  <c r="AT15" i="2"/>
  <c r="AT314" i="2"/>
  <c r="AT226" i="2"/>
  <c r="AT58" i="2"/>
  <c r="AT634" i="2"/>
  <c r="AT505" i="2"/>
  <c r="AT182" i="2"/>
  <c r="AT365" i="2"/>
  <c r="AT223" i="2"/>
  <c r="AT263" i="2"/>
  <c r="AT140" i="2"/>
  <c r="AT452" i="2"/>
  <c r="AT161" i="2"/>
  <c r="AT240" i="2"/>
  <c r="AT134" i="2"/>
  <c r="AT121" i="2"/>
  <c r="AT555" i="2"/>
  <c r="AT580" i="2"/>
  <c r="AT684" i="2"/>
  <c r="AT75" i="2"/>
  <c r="AT462" i="2"/>
  <c r="AR31" i="2"/>
  <c r="AS199" i="2"/>
  <c r="AS420" i="2"/>
  <c r="AS36" i="2"/>
  <c r="AS2" i="2"/>
  <c r="AS638" i="2"/>
  <c r="AS564" i="2"/>
  <c r="AS475" i="2"/>
  <c r="AS585" i="2"/>
  <c r="AS448" i="2"/>
  <c r="AS310" i="2"/>
  <c r="AS135" i="2"/>
  <c r="AS401" i="2"/>
  <c r="AS268" i="2"/>
  <c r="AS365" i="2"/>
  <c r="AS161" i="2"/>
  <c r="AS580" i="2"/>
  <c r="AT638" i="2"/>
  <c r="AT564" i="2"/>
  <c r="AT475" i="2"/>
  <c r="AT585" i="2"/>
  <c r="AT448" i="2"/>
  <c r="AT310" i="2"/>
  <c r="AT135" i="2"/>
  <c r="AT401" i="2"/>
  <c r="AT268" i="2"/>
  <c r="AS721" i="2"/>
  <c r="AS258" i="2"/>
  <c r="AS687" i="2"/>
  <c r="AS100" i="2"/>
  <c r="AS27" i="2"/>
  <c r="AS440" i="2"/>
  <c r="AS290" i="2"/>
  <c r="AS434" i="2"/>
  <c r="AS525" i="2"/>
  <c r="AS474" i="2"/>
  <c r="AS509" i="2"/>
  <c r="AS624" i="2"/>
  <c r="AS419" i="2"/>
  <c r="AS499" i="2"/>
  <c r="AS204" i="2"/>
  <c r="AT645" i="2"/>
  <c r="AT533" i="2"/>
  <c r="AT258" i="2"/>
  <c r="AT155" i="2"/>
  <c r="AT687" i="2"/>
  <c r="AT113" i="2"/>
  <c r="AT100" i="2"/>
  <c r="AT246" i="2"/>
  <c r="AT27" i="2"/>
  <c r="AT177" i="2"/>
  <c r="AT370" i="2"/>
  <c r="AT298" i="2"/>
  <c r="AT440" i="2"/>
  <c r="AT367" i="2"/>
  <c r="AT330" i="2"/>
  <c r="AT122" i="2"/>
  <c r="AT290" i="2"/>
  <c r="AT183" i="2"/>
  <c r="AT492" i="2"/>
  <c r="AT257" i="2"/>
  <c r="AS210" i="2"/>
  <c r="AS625" i="2"/>
  <c r="AS304" i="2"/>
  <c r="AS544" i="2"/>
  <c r="AS473" i="2"/>
  <c r="AS612" i="2"/>
  <c r="AS611" i="2"/>
  <c r="AS94" i="2"/>
  <c r="AS56" i="2"/>
  <c r="AS314" i="2"/>
  <c r="AS63" i="2"/>
  <c r="AS182" i="2"/>
  <c r="AS452" i="2"/>
  <c r="AS555" i="2"/>
  <c r="AT31" i="2"/>
  <c r="AT296" i="2"/>
  <c r="AT611" i="2"/>
  <c r="AT94" i="2"/>
  <c r="AT56" i="2"/>
  <c r="AT414" i="2"/>
  <c r="AT323" i="2"/>
  <c r="AS645" i="2"/>
  <c r="AS669" i="2"/>
  <c r="AS113" i="2"/>
  <c r="AS246" i="2"/>
  <c r="AS370" i="2"/>
  <c r="AS330" i="2"/>
  <c r="AS257" i="2"/>
  <c r="AS251" i="2"/>
  <c r="AS435" i="2"/>
  <c r="AS171" i="2"/>
  <c r="AS573" i="2"/>
  <c r="AS701" i="2"/>
  <c r="AS39" i="2"/>
  <c r="AS383" i="2"/>
  <c r="AT667" i="2"/>
  <c r="AT175" i="2"/>
  <c r="AT669" i="2"/>
  <c r="AT731" i="2"/>
  <c r="AT719" i="2"/>
  <c r="AT601" i="2"/>
  <c r="AT725" i="2"/>
  <c r="AT421" i="2"/>
  <c r="AS729" i="2"/>
  <c r="AS478" i="2"/>
  <c r="AS574" i="2"/>
  <c r="AS276" i="2"/>
  <c r="AS335" i="2"/>
  <c r="AS501" i="2"/>
  <c r="AS180" i="2"/>
  <c r="AS321" i="2"/>
  <c r="AS704" i="2"/>
  <c r="AS404" i="2"/>
  <c r="AS724" i="2"/>
  <c r="AS618" i="2"/>
  <c r="AS32" i="2"/>
  <c r="AS690" i="2"/>
  <c r="AS628" i="2"/>
  <c r="AS229" i="2"/>
  <c r="AS115" i="2"/>
  <c r="AS245" i="2"/>
  <c r="AS33" i="2"/>
  <c r="AS685" i="2"/>
  <c r="AS664" i="2"/>
  <c r="AS323" i="2"/>
  <c r="AS505" i="2"/>
  <c r="AS140" i="2"/>
  <c r="AS121" i="2"/>
  <c r="AS462" i="2"/>
  <c r="AT342" i="2"/>
  <c r="AT473" i="2"/>
  <c r="AT612" i="2"/>
  <c r="AT26" i="2"/>
  <c r="AT636" i="2"/>
  <c r="AT235" i="2"/>
  <c r="AT162" i="2"/>
  <c r="AT631" i="2"/>
  <c r="AS720" i="2"/>
  <c r="AS533" i="2"/>
  <c r="AS155" i="2"/>
  <c r="AS719" i="2"/>
  <c r="AS725" i="2"/>
  <c r="AS177" i="2"/>
  <c r="AS367" i="2"/>
  <c r="AS183" i="2"/>
  <c r="AS165" i="2"/>
  <c r="AS255" i="2"/>
  <c r="AS270" i="2"/>
  <c r="AS620" i="2"/>
  <c r="AS598" i="2"/>
  <c r="AS195" i="2"/>
  <c r="AS248" i="2"/>
  <c r="AS399" i="2"/>
  <c r="AT721" i="2"/>
  <c r="AS661" i="2"/>
  <c r="AS249" i="2"/>
  <c r="AS373" i="2"/>
  <c r="AS733" i="2"/>
  <c r="AS341" i="2"/>
  <c r="AS352" i="2"/>
  <c r="AS337" i="2"/>
  <c r="AS84" i="2"/>
  <c r="AS572" i="2"/>
  <c r="AS379" i="2"/>
  <c r="AS44" i="2"/>
  <c r="AS630" i="2"/>
  <c r="AS514" i="2"/>
  <c r="AS185" i="2"/>
  <c r="AS363" i="2"/>
  <c r="AS344" i="2"/>
  <c r="AS164" i="2"/>
  <c r="AS22" i="2"/>
  <c r="AS105" i="2"/>
  <c r="AS535" i="2"/>
  <c r="AS70" i="2"/>
  <c r="AS679" i="2"/>
  <c r="AS662" i="2"/>
  <c r="AS405" i="2"/>
  <c r="AS497" i="2"/>
  <c r="AS567" i="2"/>
  <c r="AS29" i="2"/>
  <c r="AS15" i="2"/>
  <c r="AS414" i="2"/>
  <c r="AS226" i="2"/>
  <c r="AS634" i="2"/>
  <c r="AS263" i="2"/>
  <c r="AS134" i="2"/>
  <c r="AS75" i="2"/>
  <c r="AT628" i="2"/>
  <c r="AT229" i="2"/>
  <c r="AT115" i="2"/>
  <c r="AT245" i="2"/>
  <c r="AT33" i="2"/>
  <c r="AT685" i="2"/>
  <c r="AT664" i="2"/>
  <c r="AT63" i="2"/>
  <c r="AS667" i="2"/>
  <c r="AS175" i="2"/>
  <c r="AS731" i="2"/>
  <c r="AS601" i="2"/>
  <c r="AS421" i="2"/>
  <c r="AS298" i="2"/>
  <c r="AS122" i="2"/>
  <c r="AS492" i="2"/>
  <c r="AS717" i="2"/>
  <c r="AS104" i="2"/>
  <c r="AS254" i="2"/>
  <c r="AS657" i="2"/>
  <c r="AS20" i="2"/>
  <c r="AS375" i="2"/>
  <c r="AS130" i="2"/>
  <c r="AS326" i="2"/>
  <c r="AT720" i="2"/>
  <c r="AS730" i="2"/>
  <c r="AS727" i="2"/>
  <c r="AS557" i="2"/>
  <c r="AS649" i="2"/>
  <c r="AS688" i="2"/>
  <c r="AS391" i="2"/>
  <c r="AS208" i="2"/>
  <c r="AS133" i="2"/>
  <c r="AS575" i="2"/>
  <c r="AS632" i="2"/>
  <c r="AS486" i="2"/>
  <c r="AS219" i="2"/>
  <c r="AS83" i="2"/>
  <c r="AS371" i="2"/>
  <c r="AS490" i="2"/>
  <c r="AS683" i="2"/>
  <c r="AS333" i="2"/>
  <c r="AS110" i="2"/>
  <c r="AS591" i="2"/>
  <c r="AT576" i="2"/>
  <c r="AT673" i="2"/>
  <c r="AT343" i="2"/>
  <c r="AT558" i="2"/>
  <c r="AT272" i="2"/>
  <c r="AT702" i="2"/>
  <c r="AT221" i="2"/>
  <c r="AT289" i="2"/>
  <c r="AT143" i="2"/>
  <c r="AT378" i="2"/>
  <c r="AT129" i="2"/>
  <c r="AT186" i="2"/>
  <c r="AT464" i="2"/>
  <c r="AT461" i="2"/>
  <c r="AT586" i="2"/>
  <c r="AT319" i="2"/>
  <c r="AT403" i="2"/>
  <c r="AT55" i="2"/>
  <c r="AT602" i="2"/>
  <c r="AT493" i="2"/>
  <c r="AT709" i="2"/>
  <c r="AT523" i="2"/>
  <c r="AT616" i="2"/>
  <c r="AT111" i="2"/>
  <c r="AT549" i="2"/>
  <c r="AT187" i="2"/>
  <c r="AT521" i="2"/>
  <c r="AT119" i="2"/>
  <c r="AT619" i="2"/>
  <c r="AT560" i="2"/>
  <c r="AT681" i="2"/>
  <c r="AT137" i="2"/>
  <c r="AT346" i="2"/>
  <c r="AT666" i="2"/>
  <c r="AT545" i="2"/>
  <c r="AT595" i="2"/>
  <c r="AT81" i="2"/>
  <c r="AT413" i="2"/>
  <c r="AT559" i="2"/>
  <c r="AT362" i="2"/>
  <c r="AT489" i="2"/>
  <c r="AT376" i="2"/>
  <c r="AT482" i="2"/>
  <c r="AT45" i="2"/>
  <c r="AT237" i="2"/>
  <c r="AT42" i="2"/>
  <c r="AT581" i="2"/>
  <c r="AT213" i="2"/>
  <c r="AT650" i="2"/>
  <c r="AT262" i="2"/>
  <c r="AT28" i="2"/>
  <c r="AT293" i="2"/>
  <c r="AT305" i="2"/>
  <c r="AT547" i="2"/>
  <c r="AT407" i="2"/>
  <c r="AT278" i="2"/>
  <c r="AT466" i="2"/>
  <c r="AT453" i="2"/>
  <c r="AT603" i="2"/>
  <c r="AT699" i="2"/>
  <c r="AT597" i="2"/>
  <c r="AR221" i="2"/>
  <c r="AR289" i="2"/>
  <c r="AR119" i="2"/>
  <c r="AS641" i="2"/>
  <c r="AS311" i="2"/>
  <c r="AS682" i="2"/>
  <c r="AS287" i="2"/>
  <c r="AS694" i="2"/>
  <c r="AS651" i="2"/>
  <c r="AS592" i="2"/>
  <c r="AS568" i="2"/>
  <c r="AS456" i="2"/>
  <c r="AS66" i="2"/>
  <c r="AS530" i="2"/>
  <c r="AS718" i="2"/>
  <c r="AS151" i="2"/>
  <c r="AS169" i="2"/>
  <c r="AS703" i="2"/>
  <c r="AS307" i="2"/>
  <c r="AS19" i="2"/>
  <c r="AS446" i="2"/>
  <c r="AS686" i="2"/>
  <c r="AS313" i="2"/>
  <c r="AS670" i="2"/>
  <c r="AS642" i="2"/>
  <c r="AS596" i="2"/>
  <c r="AS280" i="2"/>
  <c r="AS259" i="2"/>
  <c r="AS443" i="2"/>
  <c r="AS583" i="2"/>
  <c r="AS159" i="2"/>
  <c r="AS593" i="2"/>
  <c r="AS430" i="2"/>
  <c r="AS590" i="2"/>
  <c r="AS339" i="2"/>
  <c r="AS408" i="2"/>
  <c r="AS587" i="2"/>
  <c r="AS381" i="2"/>
  <c r="AS320" i="2"/>
  <c r="AS127" i="2"/>
  <c r="AS665" i="2"/>
  <c r="AS524" i="2"/>
  <c r="AS172" i="2"/>
  <c r="AS348" i="2"/>
  <c r="AS256" i="2"/>
  <c r="AS191" i="2"/>
  <c r="AS411" i="2"/>
  <c r="AS361" i="2"/>
  <c r="AS498" i="2"/>
  <c r="AS449" i="2"/>
  <c r="AS244" i="2"/>
  <c r="AS236" i="2"/>
  <c r="AS227" i="2"/>
  <c r="AS64" i="2"/>
  <c r="AS176" i="2"/>
  <c r="AS655" i="2"/>
  <c r="AT695" i="2"/>
  <c r="AT605" i="2"/>
  <c r="AT374" i="2"/>
  <c r="AT706" i="2"/>
  <c r="AT487" i="2"/>
  <c r="AT604" i="2"/>
  <c r="AT723" i="2"/>
  <c r="AT301" i="2"/>
  <c r="AT641" i="2"/>
  <c r="AT311" i="2"/>
  <c r="AT682" i="2"/>
  <c r="AT287" i="2"/>
  <c r="AT694" i="2"/>
  <c r="AT651" i="2"/>
  <c r="AT592" i="2"/>
  <c r="AT568" i="2"/>
  <c r="AT456" i="2"/>
  <c r="AT66" i="2"/>
  <c r="AT530" i="2"/>
  <c r="AT718" i="2"/>
  <c r="AT151" i="2"/>
  <c r="AT169" i="2"/>
  <c r="AT703" i="2"/>
  <c r="AT307" i="2"/>
  <c r="AT19" i="2"/>
  <c r="AT446" i="2"/>
  <c r="AT686" i="2"/>
  <c r="AT313" i="2"/>
  <c r="AT670" i="2"/>
  <c r="AT642" i="2"/>
  <c r="AS646" i="2"/>
  <c r="AS108" i="2"/>
  <c r="AS680" i="2"/>
  <c r="AS291" i="2"/>
  <c r="AS146" i="2"/>
  <c r="AS179" i="2"/>
  <c r="AS470" i="2"/>
  <c r="AS540" i="2"/>
  <c r="AS491" i="2"/>
  <c r="AS715" i="2"/>
  <c r="AS17" i="2"/>
  <c r="AS43" i="2"/>
  <c r="AS633" i="2"/>
  <c r="AS510" i="2"/>
  <c r="AS472" i="2"/>
  <c r="AS579" i="2"/>
  <c r="AS163" i="2"/>
  <c r="AS166" i="2"/>
  <c r="AS480" i="2"/>
  <c r="AS614" i="2"/>
  <c r="AS496" i="2"/>
  <c r="AS205" i="2"/>
  <c r="AS277" i="2"/>
  <c r="AS382" i="2"/>
  <c r="AS6" i="2"/>
  <c r="AS178" i="2"/>
  <c r="AS543" i="2"/>
  <c r="AS203" i="2"/>
  <c r="AS329" i="2"/>
  <c r="AS402" i="2"/>
  <c r="AS89" i="2"/>
  <c r="AS484" i="2"/>
  <c r="AS13" i="2"/>
  <c r="AS481" i="2"/>
  <c r="AS653" i="2"/>
  <c r="AS315" i="2"/>
  <c r="AS469" i="2"/>
  <c r="AS513" i="2"/>
  <c r="AS477" i="2"/>
  <c r="AS11" i="2"/>
  <c r="AS12" i="2"/>
  <c r="AS327" i="2"/>
  <c r="AS16" i="2"/>
  <c r="AS62" i="2"/>
  <c r="AS218" i="2"/>
  <c r="AS417" i="2"/>
  <c r="AS483" i="2"/>
  <c r="AS206" i="2"/>
  <c r="AS5" i="2"/>
  <c r="AS468" i="2"/>
  <c r="AS566" i="2"/>
  <c r="AT729" i="2"/>
  <c r="AT478" i="2"/>
  <c r="AT574" i="2"/>
  <c r="AT276" i="2"/>
  <c r="AT335" i="2"/>
  <c r="AT501" i="2"/>
  <c r="AT180" i="2"/>
  <c r="AT321" i="2"/>
  <c r="AT704" i="2"/>
  <c r="AT404" i="2"/>
  <c r="AT646" i="2"/>
  <c r="AT108" i="2"/>
  <c r="AT680" i="2"/>
  <c r="AT291" i="2"/>
  <c r="AT146" i="2"/>
  <c r="AT179" i="2"/>
  <c r="AT470" i="2"/>
  <c r="AT540" i="2"/>
  <c r="AT491" i="2"/>
  <c r="AT715" i="2"/>
  <c r="AT17" i="2"/>
  <c r="AT43" i="2"/>
  <c r="AT633" i="2"/>
  <c r="AT510" i="2"/>
  <c r="AT472" i="2"/>
  <c r="AT579" i="2"/>
  <c r="AT163" i="2"/>
  <c r="AT166" i="2"/>
  <c r="AT480" i="2"/>
  <c r="AT614" i="2"/>
  <c r="AT496" i="2"/>
  <c r="AT205" i="2"/>
  <c r="AS416" i="2"/>
  <c r="AS629" i="2"/>
  <c r="AS708" i="2"/>
  <c r="AS518" i="2"/>
  <c r="AS90" i="2"/>
  <c r="AS250" i="2"/>
  <c r="AS24" i="2"/>
  <c r="AS556" i="2"/>
  <c r="AS60" i="2"/>
  <c r="AS340" i="2"/>
  <c r="AS72" i="2"/>
  <c r="AS112" i="2"/>
  <c r="AS515" i="2"/>
  <c r="AS331" i="2"/>
  <c r="AS271" i="2"/>
  <c r="AS300" i="2"/>
  <c r="AS460" i="2"/>
  <c r="AS503" i="2"/>
  <c r="AS714" i="2"/>
  <c r="AS705" i="2"/>
  <c r="AS488" i="2"/>
  <c r="AS145" i="2"/>
  <c r="AS47" i="2"/>
  <c r="AS190" i="2"/>
  <c r="AS318" i="2"/>
  <c r="AS261" i="2"/>
  <c r="AS520" i="2"/>
  <c r="AS150" i="2"/>
  <c r="AS689" i="2"/>
  <c r="AS418" i="2"/>
  <c r="AS550" i="2"/>
  <c r="AS126" i="2"/>
  <c r="AS696" i="2"/>
  <c r="AS107" i="2"/>
  <c r="AS69" i="2"/>
  <c r="AS396" i="2"/>
  <c r="AS99" i="2"/>
  <c r="AS553" i="2"/>
  <c r="AS471" i="2"/>
  <c r="AS390" i="2"/>
  <c r="AT730" i="2"/>
  <c r="AT661" i="2"/>
  <c r="AT727" i="2"/>
  <c r="AT249" i="2"/>
  <c r="AT557" i="2"/>
  <c r="AT373" i="2"/>
  <c r="AT733" i="2"/>
  <c r="AT341" i="2"/>
  <c r="AT352" i="2"/>
  <c r="AT337" i="2"/>
  <c r="AT84" i="2"/>
  <c r="AT572" i="2"/>
  <c r="AT379" i="2"/>
  <c r="AT44" i="2"/>
  <c r="AT630" i="2"/>
  <c r="AT514" i="2"/>
  <c r="AT185" i="2"/>
  <c r="AT363" i="2"/>
  <c r="AT344" i="2"/>
  <c r="AT164" i="2"/>
  <c r="AT22" i="2"/>
  <c r="AT416" i="2"/>
  <c r="AT629" i="2"/>
  <c r="AT708" i="2"/>
  <c r="AT518" i="2"/>
  <c r="AT90" i="2"/>
  <c r="AT250" i="2"/>
  <c r="AT24" i="2"/>
  <c r="AT556" i="2"/>
  <c r="AT60" i="2"/>
  <c r="AT340" i="2"/>
  <c r="AT72" i="2"/>
  <c r="AT112" i="2"/>
  <c r="AT515" i="2"/>
  <c r="AT331" i="2"/>
  <c r="AT271" i="2"/>
  <c r="AT300" i="2"/>
  <c r="AR337" i="2"/>
  <c r="AR44" i="2"/>
  <c r="AS384" i="2"/>
  <c r="AS508" i="2"/>
  <c r="AS216" i="2"/>
  <c r="AS561" i="2"/>
  <c r="AS142" i="2"/>
  <c r="AS431" i="2"/>
  <c r="AS114" i="2"/>
  <c r="AS274" i="2"/>
  <c r="AS678" i="2"/>
  <c r="AS622" i="2"/>
  <c r="AS132" i="2"/>
  <c r="AS238" i="2"/>
  <c r="AS437" i="2"/>
  <c r="AS7" i="2"/>
  <c r="AS526" i="2"/>
  <c r="AS102" i="2"/>
  <c r="AS68" i="2"/>
  <c r="AS589" i="2"/>
  <c r="AS196" i="2"/>
  <c r="AS222" i="2"/>
  <c r="AS232" i="2"/>
  <c r="AS306" i="2"/>
  <c r="AS627" i="2"/>
  <c r="AS77" i="2"/>
  <c r="AS10" i="2"/>
  <c r="AS707" i="2"/>
  <c r="AS65" i="2"/>
  <c r="AS432" i="2"/>
  <c r="AS644" i="2"/>
  <c r="AS617" i="2"/>
  <c r="AS658" i="2"/>
  <c r="AS608" i="2"/>
  <c r="AS217" i="2"/>
  <c r="AS338" i="2"/>
  <c r="AS41" i="2"/>
  <c r="AS281" i="2"/>
  <c r="AS153" i="2"/>
  <c r="AS91" i="2"/>
  <c r="AS309" i="2"/>
  <c r="AS433" i="2"/>
  <c r="AS242" i="2"/>
  <c r="AS541" i="2"/>
  <c r="AS49" i="2"/>
  <c r="AS519" i="2"/>
  <c r="AS539" i="2"/>
  <c r="AT649" i="2"/>
  <c r="AT688" i="2"/>
  <c r="AT391" i="2"/>
  <c r="AT208" i="2"/>
  <c r="AT133" i="2"/>
  <c r="AT575" i="2"/>
  <c r="AT632" i="2"/>
  <c r="AT486" i="2"/>
  <c r="AT219" i="2"/>
  <c r="AT83" i="2"/>
  <c r="AT371" i="2"/>
  <c r="AT490" i="2"/>
  <c r="AT683" i="2"/>
  <c r="AT333" i="2"/>
  <c r="AT110" i="2"/>
  <c r="AT591" i="2"/>
  <c r="AT384" i="2"/>
  <c r="AT508" i="2"/>
  <c r="AT216" i="2"/>
  <c r="AT561" i="2"/>
  <c r="AT142" i="2"/>
  <c r="AT431" i="2"/>
  <c r="AT114" i="2"/>
  <c r="AT274" i="2"/>
  <c r="AT678" i="2"/>
  <c r="AT622" i="2"/>
  <c r="AT132" i="2"/>
  <c r="AT238" i="2"/>
  <c r="AT437" i="2"/>
  <c r="AT7" i="2"/>
  <c r="AT526" i="2"/>
  <c r="AT102" i="2"/>
  <c r="AT68" i="2"/>
  <c r="AT589" i="2"/>
  <c r="AT196" i="2"/>
  <c r="AT222" i="2"/>
  <c r="AT232" i="2"/>
  <c r="AT306" i="2"/>
  <c r="AT627" i="2"/>
  <c r="AR208" i="2"/>
  <c r="AT199" i="2"/>
  <c r="AT294" i="2"/>
  <c r="AT61" i="2"/>
  <c r="AT105" i="2"/>
  <c r="AT609" i="2"/>
  <c r="AT210" i="2"/>
  <c r="AT101" i="2"/>
  <c r="AT724" i="2"/>
  <c r="AT511" i="2"/>
  <c r="AT542" i="2"/>
  <c r="AT420" i="2"/>
  <c r="AT710" i="2"/>
  <c r="AT536" i="2"/>
  <c r="AT535" i="2"/>
  <c r="AT279" i="2"/>
  <c r="AT54" i="2"/>
  <c r="AT618" i="2"/>
  <c r="AT625" i="2"/>
  <c r="AT239" i="2"/>
  <c r="AT139" i="2"/>
  <c r="AT36" i="2"/>
  <c r="AT606" i="2"/>
  <c r="AT48" i="2"/>
  <c r="AT70" i="2"/>
  <c r="AT241" i="2"/>
  <c r="AT582" i="2"/>
  <c r="AT32" i="2"/>
  <c r="AT304" i="2"/>
  <c r="AT476" i="2"/>
  <c r="AT88" i="2"/>
  <c r="AT2" i="2"/>
  <c r="AT299" i="2"/>
  <c r="AT426" i="2"/>
  <c r="AT393" i="2"/>
  <c r="AT225" i="2"/>
  <c r="AT512" i="2"/>
  <c r="AT442" i="2"/>
  <c r="AT78" i="2"/>
  <c r="AT189" i="2"/>
  <c r="AT599" i="2"/>
  <c r="AT156" i="2"/>
  <c r="AT284" i="2"/>
  <c r="AT194" i="2"/>
  <c r="AT647" i="2"/>
  <c r="AT38" i="2"/>
  <c r="AT67" i="2"/>
  <c r="AT224" i="2"/>
  <c r="AT454" i="2"/>
  <c r="AT507" i="2"/>
  <c r="AT360" i="2"/>
  <c r="AT297" i="2"/>
  <c r="AT635" i="2"/>
  <c r="AT409" i="2"/>
  <c r="AT427" i="2"/>
  <c r="AR502" i="2"/>
  <c r="AR388" i="2"/>
  <c r="AR516" i="2"/>
  <c r="AR199" i="2"/>
  <c r="AR61" i="2"/>
  <c r="AR105" i="2"/>
  <c r="AR101" i="2"/>
  <c r="AR542" i="2"/>
  <c r="AR420" i="2"/>
  <c r="AR279" i="2"/>
  <c r="AR54" i="2"/>
  <c r="AR618" i="2"/>
  <c r="AR625" i="2"/>
  <c r="AR139" i="2"/>
  <c r="AR36" i="2"/>
  <c r="AR606" i="2"/>
  <c r="AR48" i="2"/>
  <c r="AR241" i="2"/>
  <c r="AR476" i="2"/>
  <c r="AR2" i="2"/>
  <c r="AR299" i="2"/>
  <c r="AR393" i="2"/>
  <c r="AR225" i="2"/>
  <c r="AR38" i="2"/>
  <c r="AR67" i="2"/>
  <c r="AR224" i="2"/>
  <c r="AR360" i="2"/>
  <c r="AU713" i="2"/>
  <c r="AU502" i="2"/>
  <c r="AU674" i="2"/>
  <c r="AS451" i="2"/>
  <c r="AS659" i="2"/>
  <c r="AS57" i="2"/>
  <c r="AS577" i="2"/>
  <c r="AS96" i="2"/>
  <c r="AS355" i="2"/>
  <c r="AS565" i="2"/>
  <c r="AS648" i="2"/>
  <c r="AS711" i="2"/>
  <c r="AS174" i="2"/>
  <c r="AS626" i="2"/>
  <c r="AS292" i="2"/>
  <c r="AS106" i="2"/>
  <c r="AS117" i="2"/>
  <c r="AS247" i="2"/>
  <c r="AS9" i="2"/>
  <c r="AS76" i="2"/>
  <c r="AS570" i="2"/>
  <c r="AS120" i="2"/>
  <c r="AS623" i="2"/>
  <c r="AS188" i="2"/>
  <c r="AS267" i="2"/>
  <c r="AS463" i="2"/>
  <c r="AS215" i="2"/>
  <c r="AS295" i="2"/>
  <c r="AS40" i="2"/>
  <c r="AS167" i="2"/>
  <c r="AS8" i="2"/>
  <c r="AS303" i="2"/>
  <c r="AS528" i="2"/>
  <c r="AS52" i="2"/>
  <c r="AS457" i="2"/>
  <c r="AS392" i="2"/>
  <c r="AS350" i="2"/>
  <c r="AS34" i="2"/>
  <c r="AS439" i="2"/>
  <c r="AS415" i="2"/>
  <c r="AS92" i="2"/>
  <c r="AS551" i="2"/>
  <c r="AS211" i="2"/>
  <c r="AS368" i="2"/>
  <c r="AS25" i="2"/>
  <c r="AS358" i="2"/>
  <c r="AS406" i="2"/>
  <c r="AS86" i="2"/>
  <c r="AS116" i="2"/>
  <c r="AS400" i="2"/>
  <c r="AS445" i="2"/>
  <c r="AS357" i="2"/>
  <c r="AS93" i="2"/>
  <c r="AS428" i="2"/>
  <c r="AS345" i="2"/>
  <c r="AS584" i="2"/>
  <c r="AS50" i="2"/>
  <c r="AS429" i="2"/>
  <c r="AT700" i="2"/>
  <c r="AT660" i="2"/>
  <c r="AT410" i="2"/>
  <c r="AT522" i="2"/>
  <c r="AT144" i="2"/>
  <c r="AT347" i="2"/>
  <c r="AT451" i="2"/>
  <c r="AT659" i="2"/>
  <c r="AT57" i="2"/>
  <c r="AT577" i="2"/>
  <c r="AT96" i="2"/>
  <c r="AT355" i="2"/>
  <c r="AT565" i="2"/>
  <c r="AT648" i="2"/>
  <c r="AT711" i="2"/>
  <c r="AT174" i="2"/>
  <c r="AT626" i="2"/>
  <c r="AT292" i="2"/>
  <c r="AT106" i="2"/>
  <c r="AT117" i="2"/>
  <c r="AT247" i="2"/>
  <c r="AT9" i="2"/>
  <c r="AT76" i="2"/>
  <c r="AT570" i="2"/>
  <c r="AT120" i="2"/>
  <c r="AT623" i="2"/>
  <c r="AR144" i="2"/>
  <c r="AR347" i="2"/>
  <c r="AT594" i="2"/>
  <c r="AT495" i="2"/>
  <c r="AT18" i="2"/>
  <c r="AT621" i="2"/>
  <c r="AT269" i="2"/>
  <c r="AT260" i="2"/>
  <c r="AT35" i="2"/>
  <c r="AT138" i="2"/>
  <c r="AT154" i="2"/>
  <c r="AT202" i="2"/>
  <c r="AT467" i="2"/>
  <c r="AT124" i="2"/>
  <c r="AT109" i="2"/>
  <c r="AT192" i="2"/>
  <c r="AT21" i="2"/>
  <c r="AT423" i="2"/>
  <c r="AT73" i="2"/>
  <c r="AT273" i="2"/>
  <c r="AT181" i="2"/>
  <c r="AT37" i="2"/>
  <c r="AT532" i="2"/>
  <c r="AT322" i="2"/>
  <c r="AT534" i="2"/>
  <c r="AT455" i="2"/>
  <c r="AT716" i="2"/>
  <c r="AT422" i="2"/>
  <c r="AT562" i="2"/>
  <c r="AT71" i="2"/>
  <c r="AT14" i="2"/>
  <c r="AT234" i="2"/>
  <c r="AT369" i="2"/>
  <c r="AT125" i="2"/>
  <c r="AT147" i="2"/>
  <c r="AT639" i="2"/>
  <c r="AT332" i="2"/>
  <c r="AT656" i="2"/>
  <c r="AT387" i="2"/>
  <c r="AR527" i="2"/>
  <c r="AR87" i="2"/>
  <c r="AR308" i="2"/>
  <c r="AR548" i="2"/>
  <c r="AR334" i="2"/>
  <c r="AR97" i="2"/>
  <c r="AR18" i="2"/>
  <c r="AR260" i="2"/>
  <c r="AR35" i="2"/>
  <c r="AR138" i="2"/>
  <c r="AR154" i="2"/>
  <c r="AR467" i="2"/>
  <c r="AR124" i="2"/>
  <c r="AR192" i="2"/>
  <c r="AR21" i="2"/>
  <c r="AR73" i="2"/>
  <c r="AR273" i="2"/>
  <c r="AR181" i="2"/>
  <c r="AR322" i="2"/>
  <c r="AR534" i="2"/>
  <c r="AR71" i="2"/>
  <c r="AR14" i="2"/>
  <c r="AR234" i="2"/>
  <c r="AR125" i="2"/>
  <c r="AR147" i="2"/>
  <c r="AR639" i="2"/>
  <c r="AR656" i="2"/>
  <c r="AR387" i="2"/>
  <c r="AU643" i="2"/>
  <c r="AU527" i="2"/>
  <c r="AU412" i="2"/>
  <c r="AU87" i="2"/>
  <c r="AU275" i="2"/>
  <c r="AU668" i="2"/>
  <c r="AU308" i="2"/>
  <c r="AU663" i="2"/>
  <c r="AU548" i="2"/>
  <c r="AU504" i="2"/>
  <c r="AU201" i="2"/>
  <c r="AU450" i="2"/>
  <c r="AU359" i="2"/>
  <c r="AU637" i="2"/>
  <c r="AU377" i="2"/>
  <c r="AU397" i="2"/>
  <c r="AU334" i="2"/>
  <c r="AU356" i="2"/>
  <c r="AU677" i="2"/>
  <c r="AS578" i="2"/>
  <c r="AS200" i="2"/>
  <c r="AS380" i="2"/>
  <c r="AS697" i="2"/>
  <c r="AS98" i="2"/>
  <c r="AS231" i="2"/>
  <c r="AS317" i="2"/>
  <c r="AS198" i="2"/>
  <c r="AS588" i="2"/>
  <c r="AS351" i="2"/>
  <c r="AS349" i="2"/>
  <c r="AS328" i="2"/>
  <c r="AS243" i="2"/>
  <c r="AS529" i="2"/>
  <c r="AS74" i="2"/>
  <c r="AT726" i="2"/>
  <c r="AT436" i="2"/>
  <c r="AT676" i="2"/>
  <c r="AT538" i="2"/>
  <c r="AT465" i="2"/>
  <c r="AT118" i="2"/>
  <c r="AT506" i="2"/>
  <c r="AT531" i="2"/>
  <c r="AT675" i="2"/>
  <c r="AT253" i="2"/>
  <c r="AT640" i="2"/>
  <c r="AT152" i="2"/>
  <c r="AT398" i="2"/>
  <c r="AT95" i="2"/>
  <c r="AT366" i="2"/>
  <c r="AT336" i="2"/>
  <c r="AT123" i="2"/>
  <c r="AT325" i="2"/>
  <c r="AT173" i="2"/>
  <c r="AT158" i="2"/>
  <c r="AT615" i="2"/>
  <c r="AT59" i="2"/>
  <c r="AT485" i="2"/>
  <c r="AT264" i="2"/>
  <c r="AT148" i="2"/>
  <c r="AT386" i="2"/>
  <c r="AT168" i="2"/>
  <c r="AT214" i="2"/>
  <c r="AT53" i="2"/>
  <c r="AT207" i="2"/>
  <c r="AT23" i="2"/>
  <c r="AT444" i="2"/>
  <c r="AT546" i="2"/>
  <c r="AT136" i="2"/>
  <c r="AT324" i="2"/>
  <c r="AT51" i="2"/>
  <c r="AT128" i="2"/>
  <c r="AT395" i="2"/>
  <c r="AT302" i="2"/>
  <c r="AT141" i="2"/>
  <c r="AT394" i="2"/>
  <c r="AT569" i="2"/>
  <c r="AT220" i="2"/>
  <c r="AT500" i="2"/>
  <c r="AT131" i="2"/>
  <c r="AT4" i="2"/>
  <c r="AT578" i="2"/>
  <c r="AT200" i="2"/>
  <c r="AT380" i="2"/>
  <c r="AT697" i="2"/>
  <c r="AT98" i="2"/>
  <c r="AT231" i="2"/>
  <c r="AT317" i="2"/>
  <c r="AR118" i="2"/>
  <c r="AR485" i="2"/>
  <c r="AS722" i="2"/>
  <c r="AS82" i="2"/>
  <c r="AS447" i="2"/>
  <c r="AS552" i="2"/>
  <c r="AS691" i="2"/>
  <c r="AS459" i="2"/>
  <c r="AS85" i="2"/>
  <c r="AS494" i="2"/>
  <c r="AS732" i="2"/>
  <c r="AS230" i="2"/>
  <c r="AS283" i="2"/>
  <c r="AS193" i="2"/>
  <c r="AS3" i="2"/>
  <c r="AS312" i="2"/>
  <c r="AS157" i="2"/>
  <c r="AS354" i="2"/>
  <c r="AS170" i="2"/>
  <c r="AS228" i="2"/>
  <c r="AS197" i="2"/>
  <c r="AS80" i="2"/>
  <c r="AS364" i="2"/>
  <c r="AS266" i="2"/>
  <c r="AS698" i="2"/>
  <c r="AS389" i="2"/>
  <c r="AS672" i="2"/>
  <c r="AS353" i="2"/>
  <c r="AS46" i="2"/>
  <c r="AS554" i="2"/>
  <c r="AS316" i="2"/>
  <c r="AS184" i="2"/>
  <c r="AS479" i="2"/>
  <c r="AS654" i="2"/>
  <c r="AS385" i="2"/>
  <c r="AS563" i="2"/>
  <c r="AS652" i="2"/>
  <c r="AS209" i="2"/>
  <c r="AS212" i="2"/>
  <c r="AS607" i="2"/>
  <c r="AS425" i="2"/>
  <c r="AS286" i="2"/>
  <c r="AS282" i="2"/>
  <c r="AS79" i="2"/>
  <c r="AS103" i="2"/>
  <c r="AS252" i="2"/>
  <c r="AS160" i="2"/>
  <c r="AS613" i="2"/>
  <c r="AT671" i="2"/>
  <c r="AT693" i="2"/>
  <c r="AT692" i="2"/>
  <c r="AT571" i="2"/>
  <c r="AT265" i="2"/>
  <c r="AT233" i="2"/>
  <c r="AT441" i="2"/>
  <c r="AT610" i="2"/>
  <c r="AT728" i="2"/>
  <c r="AT537" i="2"/>
  <c r="AT372" i="2"/>
  <c r="AT517" i="2"/>
  <c r="AT30" i="2"/>
  <c r="AT438" i="2"/>
  <c r="AT722" i="2"/>
  <c r="AT82" i="2"/>
  <c r="AT447" i="2"/>
  <c r="AT552" i="2"/>
  <c r="AT691" i="2"/>
  <c r="AT459" i="2"/>
  <c r="AT600" i="2"/>
  <c r="AT85" i="2"/>
  <c r="AT494" i="2"/>
  <c r="AT732" i="2"/>
  <c r="AT230" i="2"/>
  <c r="AT283" i="2"/>
  <c r="AT193" i="2"/>
  <c r="AT3" i="2"/>
  <c r="AT312" i="2"/>
  <c r="AT157" i="2"/>
  <c r="AT354" i="2"/>
  <c r="AT170" i="2"/>
  <c r="AT228" i="2"/>
  <c r="AT197" i="2"/>
  <c r="AT80" i="2"/>
  <c r="AT364" i="2"/>
  <c r="AR372" i="2"/>
  <c r="AR552" i="2"/>
  <c r="AT460" i="2"/>
  <c r="AT503" i="2"/>
  <c r="AT714" i="2"/>
  <c r="AT705" i="2"/>
  <c r="AT488" i="2"/>
  <c r="AT145" i="2"/>
  <c r="AT47" i="2"/>
  <c r="AT190" i="2"/>
  <c r="AT318" i="2"/>
  <c r="AT261" i="2"/>
  <c r="AT520" i="2"/>
  <c r="AT150" i="2"/>
  <c r="AT689" i="2"/>
  <c r="AT418" i="2"/>
  <c r="AT550" i="2"/>
  <c r="AT126" i="2"/>
  <c r="AT696" i="2"/>
  <c r="AT107" i="2"/>
  <c r="AT69" i="2"/>
  <c r="AT396" i="2"/>
  <c r="AT99" i="2"/>
  <c r="AT553" i="2"/>
  <c r="AT471" i="2"/>
  <c r="AT390" i="2"/>
  <c r="AR557" i="2"/>
  <c r="AR341" i="2"/>
  <c r="AR572" i="2"/>
  <c r="AR630" i="2"/>
  <c r="AR185" i="2"/>
  <c r="AR344" i="2"/>
  <c r="AR164" i="2"/>
  <c r="AR22" i="2"/>
  <c r="AR416" i="2"/>
  <c r="AR629" i="2"/>
  <c r="AR250" i="2"/>
  <c r="AR24" i="2"/>
  <c r="AR60" i="2"/>
  <c r="AR72" i="2"/>
  <c r="AR515" i="2"/>
  <c r="AR331" i="2"/>
  <c r="AR271" i="2"/>
  <c r="AR300" i="2"/>
  <c r="AR460" i="2"/>
  <c r="AR488" i="2"/>
  <c r="AR145" i="2"/>
  <c r="AR47" i="2"/>
  <c r="AR190" i="2"/>
  <c r="AR318" i="2"/>
  <c r="AR261" i="2"/>
  <c r="AR150" i="2"/>
  <c r="AR418" i="2"/>
  <c r="AR126" i="2"/>
  <c r="AR107" i="2"/>
  <c r="AR69" i="2"/>
  <c r="AR396" i="2"/>
  <c r="AR553" i="2"/>
  <c r="AR471" i="2"/>
  <c r="AR390" i="2"/>
  <c r="AU730" i="2"/>
  <c r="AU661" i="2"/>
  <c r="AU727" i="2"/>
  <c r="AU249" i="2"/>
  <c r="AU557" i="2"/>
  <c r="AU373" i="2"/>
  <c r="AU733" i="2"/>
  <c r="AU341" i="2"/>
  <c r="AU352" i="2"/>
  <c r="AU337" i="2"/>
  <c r="AU84" i="2"/>
  <c r="AU572" i="2"/>
  <c r="AU379" i="2"/>
  <c r="AU44" i="2"/>
  <c r="AU630" i="2"/>
  <c r="AU514" i="2"/>
  <c r="AU185" i="2"/>
  <c r="AU363" i="2"/>
  <c r="AU344" i="2"/>
  <c r="AU164" i="2"/>
  <c r="AU22" i="2"/>
  <c r="AU416" i="2"/>
  <c r="AT77" i="2"/>
  <c r="AT10" i="2"/>
  <c r="AT707" i="2"/>
  <c r="AT65" i="2"/>
  <c r="AT432" i="2"/>
  <c r="AT644" i="2"/>
  <c r="AT617" i="2"/>
  <c r="AT658" i="2"/>
  <c r="AT608" i="2"/>
  <c r="AT217" i="2"/>
  <c r="AT338" i="2"/>
  <c r="AT41" i="2"/>
  <c r="AT281" i="2"/>
  <c r="AT153" i="2"/>
  <c r="AT91" i="2"/>
  <c r="AT309" i="2"/>
  <c r="AT433" i="2"/>
  <c r="AT242" i="2"/>
  <c r="AT541" i="2"/>
  <c r="AT49" i="2"/>
  <c r="AT519" i="2"/>
  <c r="AT539" i="2"/>
  <c r="AR371" i="2"/>
  <c r="AR490" i="2"/>
  <c r="AR333" i="2"/>
  <c r="AR110" i="2"/>
  <c r="AR591" i="2"/>
  <c r="AR384" i="2"/>
  <c r="AR561" i="2"/>
  <c r="AR142" i="2"/>
  <c r="AR114" i="2"/>
  <c r="AR274" i="2"/>
  <c r="AR622" i="2"/>
  <c r="AR132" i="2"/>
  <c r="AR7" i="2"/>
  <c r="AR102" i="2"/>
  <c r="AR68" i="2"/>
  <c r="AR196" i="2"/>
  <c r="AR222" i="2"/>
  <c r="AR232" i="2"/>
  <c r="AR306" i="2"/>
  <c r="AR10" i="2"/>
  <c r="AR65" i="2"/>
  <c r="AR217" i="2"/>
  <c r="AR41" i="2"/>
  <c r="AR281" i="2"/>
  <c r="AR153" i="2"/>
  <c r="AR309" i="2"/>
  <c r="AR242" i="2"/>
  <c r="AR541" i="2"/>
  <c r="AR49" i="2"/>
  <c r="AR539" i="2"/>
  <c r="AU649" i="2"/>
  <c r="AU688" i="2"/>
  <c r="AU391" i="2"/>
  <c r="AU208" i="2"/>
  <c r="AU133" i="2"/>
  <c r="AU575" i="2"/>
  <c r="AU632" i="2"/>
  <c r="AU486" i="2"/>
  <c r="AU219" i="2"/>
  <c r="AU83" i="2"/>
  <c r="AU371" i="2"/>
  <c r="AU490" i="2"/>
  <c r="AU683" i="2"/>
  <c r="AU333" i="2"/>
  <c r="AU110" i="2"/>
  <c r="AU591" i="2"/>
  <c r="AU384" i="2"/>
  <c r="AU508" i="2"/>
  <c r="AU216" i="2"/>
  <c r="AU561" i="2"/>
  <c r="AU142" i="2"/>
  <c r="AT188" i="2"/>
  <c r="AT267" i="2"/>
  <c r="AT463" i="2"/>
  <c r="AT215" i="2"/>
  <c r="AT295" i="2"/>
  <c r="AT40" i="2"/>
  <c r="AT167" i="2"/>
  <c r="AT8" i="2"/>
  <c r="AT303" i="2"/>
  <c r="AT528" i="2"/>
  <c r="AT52" i="2"/>
  <c r="AT457" i="2"/>
  <c r="AT392" i="2"/>
  <c r="AT350" i="2"/>
  <c r="AT34" i="2"/>
  <c r="AT439" i="2"/>
  <c r="AT415" i="2"/>
  <c r="AT92" i="2"/>
  <c r="AT551" i="2"/>
  <c r="AT211" i="2"/>
  <c r="AT368" i="2"/>
  <c r="AT25" i="2"/>
  <c r="AT358" i="2"/>
  <c r="AT406" i="2"/>
  <c r="AT86" i="2"/>
  <c r="AT116" i="2"/>
  <c r="AT400" i="2"/>
  <c r="AT445" i="2"/>
  <c r="AT357" i="2"/>
  <c r="AT93" i="2"/>
  <c r="AT428" i="2"/>
  <c r="AT345" i="2"/>
  <c r="AT584" i="2"/>
  <c r="AT50" i="2"/>
  <c r="AT429" i="2"/>
  <c r="AR410" i="2"/>
  <c r="AR522" i="2"/>
  <c r="AR451" i="2"/>
  <c r="AR57" i="2"/>
  <c r="AR96" i="2"/>
  <c r="AR355" i="2"/>
  <c r="AR626" i="2"/>
  <c r="AR106" i="2"/>
  <c r="AR117" i="2"/>
  <c r="AR247" i="2"/>
  <c r="AR9" i="2"/>
  <c r="AR120" i="2"/>
  <c r="AR188" i="2"/>
  <c r="AR215" i="2"/>
  <c r="AR295" i="2"/>
  <c r="AR40" i="2"/>
  <c r="AR167" i="2"/>
  <c r="AR8" i="2"/>
  <c r="AR303" i="2"/>
  <c r="AR528" i="2"/>
  <c r="AR52" i="2"/>
  <c r="AR350" i="2"/>
  <c r="AR34" i="2"/>
  <c r="AR439" i="2"/>
  <c r="AR92" i="2"/>
  <c r="AR368" i="2"/>
  <c r="AR25" i="2"/>
  <c r="AR406" i="2"/>
  <c r="AR86" i="2"/>
  <c r="AR116" i="2"/>
  <c r="AR400" i="2"/>
  <c r="AR445" i="2"/>
  <c r="AR357" i="2"/>
  <c r="AR428" i="2"/>
  <c r="AR345" i="2"/>
  <c r="AR584" i="2"/>
  <c r="AR50" i="2"/>
  <c r="AR429" i="2"/>
  <c r="AU700" i="2"/>
  <c r="AU660" i="2"/>
  <c r="AU410" i="2"/>
  <c r="AU522" i="2"/>
  <c r="AU144" i="2"/>
  <c r="AU347" i="2"/>
  <c r="AU451" i="2"/>
  <c r="AU659" i="2"/>
  <c r="AU57" i="2"/>
  <c r="AU577" i="2"/>
  <c r="AU96" i="2"/>
  <c r="AU355" i="2"/>
  <c r="AT198" i="2"/>
  <c r="AT588" i="2"/>
  <c r="AT351" i="2"/>
  <c r="AT349" i="2"/>
  <c r="AT328" i="2"/>
  <c r="AT243" i="2"/>
  <c r="AT529" i="2"/>
  <c r="AT74" i="2"/>
  <c r="AR640" i="2"/>
  <c r="AR152" i="2"/>
  <c r="AR398" i="2"/>
  <c r="AR95" i="2"/>
  <c r="AR123" i="2"/>
  <c r="AR158" i="2"/>
  <c r="AR59" i="2"/>
  <c r="AR264" i="2"/>
  <c r="AR148" i="2"/>
  <c r="AR386" i="2"/>
  <c r="AR168" i="2"/>
  <c r="AR207" i="2"/>
  <c r="AR23" i="2"/>
  <c r="AR444" i="2"/>
  <c r="AR136" i="2"/>
  <c r="AR51" i="2"/>
  <c r="AR128" i="2"/>
  <c r="AR302" i="2"/>
  <c r="AR141" i="2"/>
  <c r="AR394" i="2"/>
  <c r="AR220" i="2"/>
  <c r="AR4" i="2"/>
  <c r="AR200" i="2"/>
  <c r="AR697" i="2"/>
  <c r="AR231" i="2"/>
  <c r="AR198" i="2"/>
  <c r="AR351" i="2"/>
  <c r="AR349" i="2"/>
  <c r="AR529" i="2"/>
  <c r="AR74" i="2"/>
  <c r="AU726" i="2"/>
  <c r="AU436" i="2"/>
  <c r="AU676" i="2"/>
  <c r="AU538" i="2"/>
  <c r="AU465" i="2"/>
  <c r="AU118" i="2"/>
  <c r="AU506" i="2"/>
  <c r="AU531" i="2"/>
  <c r="AU675" i="2"/>
  <c r="AU253" i="2"/>
  <c r="AU640" i="2"/>
  <c r="AU152" i="2"/>
  <c r="AU398" i="2"/>
  <c r="AU95" i="2"/>
  <c r="AU366" i="2"/>
  <c r="AU336" i="2"/>
  <c r="AU123" i="2"/>
  <c r="AU325" i="2"/>
  <c r="AU173" i="2"/>
  <c r="AU158" i="2"/>
  <c r="AU615" i="2"/>
  <c r="AT266" i="2"/>
  <c r="AT698" i="2"/>
  <c r="AT389" i="2"/>
  <c r="AT672" i="2"/>
  <c r="AT353" i="2"/>
  <c r="AT46" i="2"/>
  <c r="AT554" i="2"/>
  <c r="AT316" i="2"/>
  <c r="AT184" i="2"/>
  <c r="AT479" i="2"/>
  <c r="AT654" i="2"/>
  <c r="AT385" i="2"/>
  <c r="AT563" i="2"/>
  <c r="AT652" i="2"/>
  <c r="AT209" i="2"/>
  <c r="AT212" i="2"/>
  <c r="AT607" i="2"/>
  <c r="AT425" i="2"/>
  <c r="AT286" i="2"/>
  <c r="AT282" i="2"/>
  <c r="AT79" i="2"/>
  <c r="AT103" i="2"/>
  <c r="AT252" i="2"/>
  <c r="AT160" i="2"/>
  <c r="AT613" i="2"/>
  <c r="AR265" i="2"/>
  <c r="AR233" i="2"/>
  <c r="AR441" i="2"/>
  <c r="AR30" i="2"/>
  <c r="AR82" i="2"/>
  <c r="AR85" i="2"/>
  <c r="AR230" i="2"/>
  <c r="AR283" i="2"/>
  <c r="AR193" i="2"/>
  <c r="AR3" i="2"/>
  <c r="AR312" i="2"/>
  <c r="AR157" i="2"/>
  <c r="AR354" i="2"/>
  <c r="AR170" i="2"/>
  <c r="AR364" i="2"/>
  <c r="AR266" i="2"/>
  <c r="AR353" i="2"/>
  <c r="AR46" i="2"/>
  <c r="AR316" i="2"/>
  <c r="AR385" i="2"/>
  <c r="AR209" i="2"/>
  <c r="AR425" i="2"/>
  <c r="AR286" i="2"/>
  <c r="AR282" i="2"/>
  <c r="AR79" i="2"/>
  <c r="AR103" i="2"/>
  <c r="AR160" i="2"/>
  <c r="AR613" i="2"/>
  <c r="AU671" i="2"/>
  <c r="AU693" i="2"/>
  <c r="AU692" i="2"/>
  <c r="AU571" i="2"/>
  <c r="AU265" i="2"/>
  <c r="AU233" i="2"/>
  <c r="AU441" i="2"/>
  <c r="AU610" i="2"/>
  <c r="AU728" i="2"/>
  <c r="AU537" i="2"/>
  <c r="AU372" i="2"/>
  <c r="AU517" i="2"/>
  <c r="AU30" i="2"/>
  <c r="AU438" i="2"/>
  <c r="AU722" i="2"/>
  <c r="AU82" i="2"/>
  <c r="AU447" i="2"/>
  <c r="AU552" i="2"/>
  <c r="AU691" i="2"/>
  <c r="AU459" i="2"/>
  <c r="AU600" i="2"/>
  <c r="AR343" i="2"/>
  <c r="AR143" i="2"/>
  <c r="AR461" i="2"/>
  <c r="AR319" i="2"/>
  <c r="AR55" i="2"/>
  <c r="AR602" i="2"/>
  <c r="AR111" i="2"/>
  <c r="AR560" i="2"/>
  <c r="AR137" i="2"/>
  <c r="AR545" i="2"/>
  <c r="AR81" i="2"/>
  <c r="AR413" i="2"/>
  <c r="AR362" i="2"/>
  <c r="AR482" i="2"/>
  <c r="AR45" i="2"/>
  <c r="AR237" i="2"/>
  <c r="AR42" i="2"/>
  <c r="AR650" i="2"/>
  <c r="AR262" i="2"/>
  <c r="AR407" i="2"/>
  <c r="AR278" i="2"/>
  <c r="AR466" i="2"/>
  <c r="AR453" i="2"/>
  <c r="AR603" i="2"/>
  <c r="AR699" i="2"/>
  <c r="AU576" i="2"/>
  <c r="AU673" i="2"/>
  <c r="AU343" i="2"/>
  <c r="AU558" i="2"/>
  <c r="AU272" i="2"/>
  <c r="AU702" i="2"/>
  <c r="AU221" i="2"/>
  <c r="AU289" i="2"/>
  <c r="AU143" i="2"/>
  <c r="AU378" i="2"/>
  <c r="AU129" i="2"/>
  <c r="AU186" i="2"/>
  <c r="AU464" i="2"/>
  <c r="AU461" i="2"/>
  <c r="AU586" i="2"/>
  <c r="AU319" i="2"/>
  <c r="AU403" i="2"/>
  <c r="AU55" i="2"/>
  <c r="AU602" i="2"/>
  <c r="AU493" i="2"/>
  <c r="AU709" i="2"/>
  <c r="AU523" i="2"/>
  <c r="AU616" i="2"/>
  <c r="AU111" i="2"/>
  <c r="AU549" i="2"/>
  <c r="AU187" i="2"/>
  <c r="AU521" i="2"/>
  <c r="AU119" i="2"/>
  <c r="AU619" i="2"/>
  <c r="AU560" i="2"/>
  <c r="AU681" i="2"/>
  <c r="AU137" i="2"/>
  <c r="AU346" i="2"/>
  <c r="AU666" i="2"/>
  <c r="AU545" i="2"/>
  <c r="AU595" i="2"/>
  <c r="AU81" i="2"/>
  <c r="AU413" i="2"/>
  <c r="AU559" i="2"/>
  <c r="AU362" i="2"/>
  <c r="AU489" i="2"/>
  <c r="AU376" i="2"/>
  <c r="AU482" i="2"/>
  <c r="AU45" i="2"/>
  <c r="AU237" i="2"/>
  <c r="AU42" i="2"/>
  <c r="AU581" i="2"/>
  <c r="AU213" i="2"/>
  <c r="AU650" i="2"/>
  <c r="AU262" i="2"/>
  <c r="AU28" i="2"/>
  <c r="AU293" i="2"/>
  <c r="AU305" i="2"/>
  <c r="AU547" i="2"/>
  <c r="AU407" i="2"/>
  <c r="AU278" i="2"/>
  <c r="AU466" i="2"/>
  <c r="AU453" i="2"/>
  <c r="AU603" i="2"/>
  <c r="AU699" i="2"/>
  <c r="AU597" i="2"/>
  <c r="AT596" i="2"/>
  <c r="AT280" i="2"/>
  <c r="AT259" i="2"/>
  <c r="AT443" i="2"/>
  <c r="AT583" i="2"/>
  <c r="AT159" i="2"/>
  <c r="AT593" i="2"/>
  <c r="AT430" i="2"/>
  <c r="AT590" i="2"/>
  <c r="AT339" i="2"/>
  <c r="AT408" i="2"/>
  <c r="AT587" i="2"/>
  <c r="AT381" i="2"/>
  <c r="AT320" i="2"/>
  <c r="AT127" i="2"/>
  <c r="AT665" i="2"/>
  <c r="AT524" i="2"/>
  <c r="AT172" i="2"/>
  <c r="AT348" i="2"/>
  <c r="AT256" i="2"/>
  <c r="AT191" i="2"/>
  <c r="AT411" i="2"/>
  <c r="AT361" i="2"/>
  <c r="AT498" i="2"/>
  <c r="AT449" i="2"/>
  <c r="AT244" i="2"/>
  <c r="AT236" i="2"/>
  <c r="AT227" i="2"/>
  <c r="AT64" i="2"/>
  <c r="AT176" i="2"/>
  <c r="AT655" i="2"/>
  <c r="AR374" i="2"/>
  <c r="AR487" i="2"/>
  <c r="AR604" i="2"/>
  <c r="AR301" i="2"/>
  <c r="AR641" i="2"/>
  <c r="AR66" i="2"/>
  <c r="AR151" i="2"/>
  <c r="AR169" i="2"/>
  <c r="AR19" i="2"/>
  <c r="AR596" i="2"/>
  <c r="AR259" i="2"/>
  <c r="AR583" i="2"/>
  <c r="AR159" i="2"/>
  <c r="AR593" i="2"/>
  <c r="AR339" i="2"/>
  <c r="AR587" i="2"/>
  <c r="AR381" i="2"/>
  <c r="AR320" i="2"/>
  <c r="AR127" i="2"/>
  <c r="AR256" i="2"/>
  <c r="AR191" i="2"/>
  <c r="AR361" i="2"/>
  <c r="AR244" i="2"/>
  <c r="AR236" i="2"/>
  <c r="AR176" i="2"/>
  <c r="AU695" i="2"/>
  <c r="AU605" i="2"/>
  <c r="AU374" i="2"/>
  <c r="AU706" i="2"/>
  <c r="AU487" i="2"/>
  <c r="AU604" i="2"/>
  <c r="AU723" i="2"/>
  <c r="AU301" i="2"/>
  <c r="AU641" i="2"/>
  <c r="AU311" i="2"/>
  <c r="AU682" i="2"/>
  <c r="AU287" i="2"/>
  <c r="AU151" i="2"/>
  <c r="AU686" i="2"/>
  <c r="AR473" i="2"/>
  <c r="AR229" i="2"/>
  <c r="AR296" i="2"/>
  <c r="AR115" i="2"/>
  <c r="AR26" i="2"/>
  <c r="AR245" i="2"/>
  <c r="AR448" i="2"/>
  <c r="AR636" i="2"/>
  <c r="AR94" i="2"/>
  <c r="AR29" i="2"/>
  <c r="AR33" i="2"/>
  <c r="AR310" i="2"/>
  <c r="AR56" i="2"/>
  <c r="AR15" i="2"/>
  <c r="AR401" i="2"/>
  <c r="AR631" i="2"/>
  <c r="AR226" i="2"/>
  <c r="AR63" i="2"/>
  <c r="AR268" i="2"/>
  <c r="AR58" i="2"/>
  <c r="AR634" i="2"/>
  <c r="AR505" i="2"/>
  <c r="AR182" i="2"/>
  <c r="AR365" i="2"/>
  <c r="AR263" i="2"/>
  <c r="AR140" i="2"/>
  <c r="AR452" i="2"/>
  <c r="AR161" i="2"/>
  <c r="AR240" i="2"/>
  <c r="AR134" i="2"/>
  <c r="AR121" i="2"/>
  <c r="AR555" i="2"/>
  <c r="AR580" i="2"/>
  <c r="AR75" i="2"/>
  <c r="AU679" i="2"/>
  <c r="AU690" i="2"/>
  <c r="AU544" i="2"/>
  <c r="AU638" i="2"/>
  <c r="AU342" i="2"/>
  <c r="AU662" i="2"/>
  <c r="AU628" i="2"/>
  <c r="AU564" i="2"/>
  <c r="AU31" i="2"/>
  <c r="AU473" i="2"/>
  <c r="AU405" i="2"/>
  <c r="AU229" i="2"/>
  <c r="AU475" i="2"/>
  <c r="AU296" i="2"/>
  <c r="AU612" i="2"/>
  <c r="AU497" i="2"/>
  <c r="AU115" i="2"/>
  <c r="AU585" i="2"/>
  <c r="AU611" i="2"/>
  <c r="AU26" i="2"/>
  <c r="AU567" i="2"/>
  <c r="AU245" i="2"/>
  <c r="AU448" i="2"/>
  <c r="AU636" i="2"/>
  <c r="AU94" i="2"/>
  <c r="AU29" i="2"/>
  <c r="AU33" i="2"/>
  <c r="AU310" i="2"/>
  <c r="AU235" i="2"/>
  <c r="AU56" i="2"/>
  <c r="AU15" i="2"/>
  <c r="AU685" i="2"/>
  <c r="AU135" i="2"/>
  <c r="AU162" i="2"/>
  <c r="AU314" i="2"/>
  <c r="AU414" i="2"/>
  <c r="AU664" i="2"/>
  <c r="AU401" i="2"/>
  <c r="AU631" i="2"/>
  <c r="AU226" i="2"/>
  <c r="AU63" i="2"/>
  <c r="AU323" i="2"/>
  <c r="AU268" i="2"/>
  <c r="AU58" i="2"/>
  <c r="AU634" i="2"/>
  <c r="AU505" i="2"/>
  <c r="AU182" i="2"/>
  <c r="AU365" i="2"/>
  <c r="AU223" i="2"/>
  <c r="AU263" i="2"/>
  <c r="AU140" i="2"/>
  <c r="AU452" i="2"/>
  <c r="AU161" i="2"/>
  <c r="AU240" i="2"/>
  <c r="AU134" i="2"/>
  <c r="AU121" i="2"/>
  <c r="AU555" i="2"/>
  <c r="AU580" i="2"/>
  <c r="AU684" i="2"/>
  <c r="AU75" i="2"/>
  <c r="AU462" i="2"/>
  <c r="AT434" i="2"/>
  <c r="AT165" i="2"/>
  <c r="AT717" i="2"/>
  <c r="AT251" i="2"/>
  <c r="AT525" i="2"/>
  <c r="AT255" i="2"/>
  <c r="AT104" i="2"/>
  <c r="AT435" i="2"/>
  <c r="AT474" i="2"/>
  <c r="AT270" i="2"/>
  <c r="AT254" i="2"/>
  <c r="AT509" i="2"/>
  <c r="AT171" i="2"/>
  <c r="AT620" i="2"/>
  <c r="AT657" i="2"/>
  <c r="AT624" i="2"/>
  <c r="AT598" i="2"/>
  <c r="AT573" i="2"/>
  <c r="AT20" i="2"/>
  <c r="AT419" i="2"/>
  <c r="AT195" i="2"/>
  <c r="AT701" i="2"/>
  <c r="AT375" i="2"/>
  <c r="AT499" i="2"/>
  <c r="AT248" i="2"/>
  <c r="AT39" i="2"/>
  <c r="AT130" i="2"/>
  <c r="AT204" i="2"/>
  <c r="AT399" i="2"/>
  <c r="AT383" i="2"/>
  <c r="AT326" i="2"/>
  <c r="AR175" i="2"/>
  <c r="AR113" i="2"/>
  <c r="AR601" i="2"/>
  <c r="AR100" i="2"/>
  <c r="AR246" i="2"/>
  <c r="AR421" i="2"/>
  <c r="AR27" i="2"/>
  <c r="AR298" i="2"/>
  <c r="AR440" i="2"/>
  <c r="AR367" i="2"/>
  <c r="AR330" i="2"/>
  <c r="AR122" i="2"/>
  <c r="AR183" i="2"/>
  <c r="AR492" i="2"/>
  <c r="AR434" i="2"/>
  <c r="AR165" i="2"/>
  <c r="AR251" i="2"/>
  <c r="AR525" i="2"/>
  <c r="AR255" i="2"/>
  <c r="AR104" i="2"/>
  <c r="AR474" i="2"/>
  <c r="AR270" i="2"/>
  <c r="AR171" i="2"/>
  <c r="AR624" i="2"/>
  <c r="AR598" i="2"/>
  <c r="AR573" i="2"/>
  <c r="AR20" i="2"/>
  <c r="AR419" i="2"/>
  <c r="AR195" i="2"/>
  <c r="AR375" i="2"/>
  <c r="AR248" i="2"/>
  <c r="AR39" i="2"/>
  <c r="AR383" i="2"/>
  <c r="AR326" i="2"/>
  <c r="AU720" i="2"/>
  <c r="AU667" i="2"/>
  <c r="AU645" i="2"/>
  <c r="AU721" i="2"/>
  <c r="AU533" i="2"/>
  <c r="AU175" i="2"/>
  <c r="AU258" i="2"/>
  <c r="AU669" i="2"/>
  <c r="AT277" i="2"/>
  <c r="AT382" i="2"/>
  <c r="AT6" i="2"/>
  <c r="AT178" i="2"/>
  <c r="AT543" i="2"/>
  <c r="AT203" i="2"/>
  <c r="AT329" i="2"/>
  <c r="AT402" i="2"/>
  <c r="AT89" i="2"/>
  <c r="AT484" i="2"/>
  <c r="AT13" i="2"/>
  <c r="AT481" i="2"/>
  <c r="AT653" i="2"/>
  <c r="AT315" i="2"/>
  <c r="AT469" i="2"/>
  <c r="AT513" i="2"/>
  <c r="AT477" i="2"/>
  <c r="AT11" i="2"/>
  <c r="AT12" i="2"/>
  <c r="AT327" i="2"/>
  <c r="AT16" i="2"/>
  <c r="AT62" i="2"/>
  <c r="AT218" i="2"/>
  <c r="AT417" i="2"/>
  <c r="AT483" i="2"/>
  <c r="AT206" i="2"/>
  <c r="AT5" i="2"/>
  <c r="AT468" i="2"/>
  <c r="AT566" i="2"/>
  <c r="AR574" i="2"/>
  <c r="AR276" i="2"/>
  <c r="AR180" i="2"/>
  <c r="AR321" i="2"/>
  <c r="AR404" i="2"/>
  <c r="AR108" i="2"/>
  <c r="AR179" i="2"/>
  <c r="AR470" i="2"/>
  <c r="AR491" i="2"/>
  <c r="AR17" i="2"/>
  <c r="AR43" i="2"/>
  <c r="AR579" i="2"/>
  <c r="AR163" i="2"/>
  <c r="AR205" i="2"/>
  <c r="AR277" i="2"/>
  <c r="AR382" i="2"/>
  <c r="AR6" i="2"/>
  <c r="AR178" i="2"/>
  <c r="AR543" i="2"/>
  <c r="AR203" i="2"/>
  <c r="AR89" i="2"/>
  <c r="AR13" i="2"/>
  <c r="AR481" i="2"/>
  <c r="AR469" i="2"/>
  <c r="AR513" i="2"/>
  <c r="AR477" i="2"/>
  <c r="AR11" i="2"/>
  <c r="AR12" i="2"/>
  <c r="AR62" i="2"/>
  <c r="AR218" i="2"/>
  <c r="AR483" i="2"/>
  <c r="AR5" i="2"/>
  <c r="AU729" i="2"/>
  <c r="AU478" i="2"/>
  <c r="AU574" i="2"/>
  <c r="AU276" i="2"/>
  <c r="AU335" i="2"/>
  <c r="AU501" i="2"/>
  <c r="AU180" i="2"/>
  <c r="AU321" i="2"/>
  <c r="AU704" i="2"/>
  <c r="AU404" i="2"/>
  <c r="AU646" i="2"/>
  <c r="AU108" i="2"/>
  <c r="AU680" i="2"/>
  <c r="AU291" i="2"/>
  <c r="AU146" i="2"/>
  <c r="AU179" i="2"/>
  <c r="AU470" i="2"/>
  <c r="AU540" i="2"/>
  <c r="AU491" i="2"/>
  <c r="AU694" i="2"/>
  <c r="AU651" i="2"/>
  <c r="AU592" i="2"/>
  <c r="AU568" i="2"/>
  <c r="AU456" i="2"/>
  <c r="AU66" i="2"/>
  <c r="AU530" i="2"/>
  <c r="AU718" i="2"/>
  <c r="AU169" i="2"/>
  <c r="AU703" i="2"/>
  <c r="AU307" i="2"/>
  <c r="AU19" i="2"/>
  <c r="AU446" i="2"/>
  <c r="AU313" i="2"/>
  <c r="AU670" i="2"/>
  <c r="AU642" i="2"/>
  <c r="AU596" i="2"/>
  <c r="AU280" i="2"/>
  <c r="AU259" i="2"/>
  <c r="AU443" i="2"/>
  <c r="AU583" i="2"/>
  <c r="AU159" i="2"/>
  <c r="AU593" i="2"/>
  <c r="AU430" i="2"/>
  <c r="AU590" i="2"/>
  <c r="AU339" i="2"/>
  <c r="AU408" i="2"/>
  <c r="AU587" i="2"/>
  <c r="AU381" i="2"/>
  <c r="AU320" i="2"/>
  <c r="AU127" i="2"/>
  <c r="AU665" i="2"/>
  <c r="AU524" i="2"/>
  <c r="AU172" i="2"/>
  <c r="AU348" i="2"/>
  <c r="AU256" i="2"/>
  <c r="AU191" i="2"/>
  <c r="AU411" i="2"/>
  <c r="AU361" i="2"/>
  <c r="AU498" i="2"/>
  <c r="AU449" i="2"/>
  <c r="AU244" i="2"/>
  <c r="AU236" i="2"/>
  <c r="AU227" i="2"/>
  <c r="AU64" i="2"/>
  <c r="AU176" i="2"/>
  <c r="AU655" i="2"/>
  <c r="AU155" i="2"/>
  <c r="AU731" i="2"/>
  <c r="AU687" i="2"/>
  <c r="AU719" i="2"/>
  <c r="AU113" i="2"/>
  <c r="AU601" i="2"/>
  <c r="AU100" i="2"/>
  <c r="AU725" i="2"/>
  <c r="AU246" i="2"/>
  <c r="AU421" i="2"/>
  <c r="AU27" i="2"/>
  <c r="AU177" i="2"/>
  <c r="AU370" i="2"/>
  <c r="AU298" i="2"/>
  <c r="AU440" i="2"/>
  <c r="AU367" i="2"/>
  <c r="AU330" i="2"/>
  <c r="AU122" i="2"/>
  <c r="AU290" i="2"/>
  <c r="AU183" i="2"/>
  <c r="AU492" i="2"/>
  <c r="AU257" i="2"/>
  <c r="AU434" i="2"/>
  <c r="AU165" i="2"/>
  <c r="AU717" i="2"/>
  <c r="AU251" i="2"/>
  <c r="AU525" i="2"/>
  <c r="AU255" i="2"/>
  <c r="AU104" i="2"/>
  <c r="AU435" i="2"/>
  <c r="AU474" i="2"/>
  <c r="AU270" i="2"/>
  <c r="AU254" i="2"/>
  <c r="AU509" i="2"/>
  <c r="AU171" i="2"/>
  <c r="AU620" i="2"/>
  <c r="AU657" i="2"/>
  <c r="AU624" i="2"/>
  <c r="AU598" i="2"/>
  <c r="AU573" i="2"/>
  <c r="AU20" i="2"/>
  <c r="AU419" i="2"/>
  <c r="AU195" i="2"/>
  <c r="AU701" i="2"/>
  <c r="AU375" i="2"/>
  <c r="AU499" i="2"/>
  <c r="AU248" i="2"/>
  <c r="AU39" i="2"/>
  <c r="AU130" i="2"/>
  <c r="AU204" i="2"/>
  <c r="AU399" i="2"/>
  <c r="AU383" i="2"/>
  <c r="AU326" i="2"/>
  <c r="AU715" i="2"/>
  <c r="AU17" i="2"/>
  <c r="AU43" i="2"/>
  <c r="AU633" i="2"/>
  <c r="AU510" i="2"/>
  <c r="AU472" i="2"/>
  <c r="AU579" i="2"/>
  <c r="AU163" i="2"/>
  <c r="AU166" i="2"/>
  <c r="AU480" i="2"/>
  <c r="AU614" i="2"/>
  <c r="AU496" i="2"/>
  <c r="AU205" i="2"/>
  <c r="AU277" i="2"/>
  <c r="AU382" i="2"/>
  <c r="AU6" i="2"/>
  <c r="AU178" i="2"/>
  <c r="AU543" i="2"/>
  <c r="AU203" i="2"/>
  <c r="AU329" i="2"/>
  <c r="AU402" i="2"/>
  <c r="AU89" i="2"/>
  <c r="AU484" i="2"/>
  <c r="AU13" i="2"/>
  <c r="AU481" i="2"/>
  <c r="AU653" i="2"/>
  <c r="AU315" i="2"/>
  <c r="AU469" i="2"/>
  <c r="AU513" i="2"/>
  <c r="AU477" i="2"/>
  <c r="AU11" i="2"/>
  <c r="AU12" i="2"/>
  <c r="AU327" i="2"/>
  <c r="AU16" i="2"/>
  <c r="AU62" i="2"/>
  <c r="AU218" i="2"/>
  <c r="AU417" i="2"/>
  <c r="AU483" i="2"/>
  <c r="AU206" i="2"/>
  <c r="AU5" i="2"/>
  <c r="AU468" i="2"/>
  <c r="AU566" i="2"/>
  <c r="AU629" i="2"/>
  <c r="AU708" i="2"/>
  <c r="AU518" i="2"/>
  <c r="AU90" i="2"/>
  <c r="AU250" i="2"/>
  <c r="AU24" i="2"/>
  <c r="AU556" i="2"/>
  <c r="AU60" i="2"/>
  <c r="AU340" i="2"/>
  <c r="AU72" i="2"/>
  <c r="AU112" i="2"/>
  <c r="AU515" i="2"/>
  <c r="AU331" i="2"/>
  <c r="AU271" i="2"/>
  <c r="AU300" i="2"/>
  <c r="AU460" i="2"/>
  <c r="AU503" i="2"/>
  <c r="AU714" i="2"/>
  <c r="AU705" i="2"/>
  <c r="AU488" i="2"/>
  <c r="AU145" i="2"/>
  <c r="AU47" i="2"/>
  <c r="AU190" i="2"/>
  <c r="AU318" i="2"/>
  <c r="AU261" i="2"/>
  <c r="AU520" i="2"/>
  <c r="AU150" i="2"/>
  <c r="AU689" i="2"/>
  <c r="AU418" i="2"/>
  <c r="AU550" i="2"/>
  <c r="AU126" i="2"/>
  <c r="AU696" i="2"/>
  <c r="AU107" i="2"/>
  <c r="AU69" i="2"/>
  <c r="AU396" i="2"/>
  <c r="AU99" i="2"/>
  <c r="AU553" i="2"/>
  <c r="AU471" i="2"/>
  <c r="AU390" i="2"/>
  <c r="AU431" i="2"/>
  <c r="AU114" i="2"/>
  <c r="AU274" i="2"/>
  <c r="AU678" i="2"/>
  <c r="AU622" i="2"/>
  <c r="AU132" i="2"/>
  <c r="AU238" i="2"/>
  <c r="AU437" i="2"/>
  <c r="AU7" i="2"/>
  <c r="AU526" i="2"/>
  <c r="AU102" i="2"/>
  <c r="AU68" i="2"/>
  <c r="AU589" i="2"/>
  <c r="AU196" i="2"/>
  <c r="AU222" i="2"/>
  <c r="AU232" i="2"/>
  <c r="AU306" i="2"/>
  <c r="AU627" i="2"/>
  <c r="AU77" i="2"/>
  <c r="AU10" i="2"/>
  <c r="AU707" i="2"/>
  <c r="AU65" i="2"/>
  <c r="AU432" i="2"/>
  <c r="AU644" i="2"/>
  <c r="AU617" i="2"/>
  <c r="AU658" i="2"/>
  <c r="AU608" i="2"/>
  <c r="AU217" i="2"/>
  <c r="AU338" i="2"/>
  <c r="AU41" i="2"/>
  <c r="AU281" i="2"/>
  <c r="AU153" i="2"/>
  <c r="AU91" i="2"/>
  <c r="AU309" i="2"/>
  <c r="AU433" i="2"/>
  <c r="AU242" i="2"/>
  <c r="AU541" i="2"/>
  <c r="AU49" i="2"/>
  <c r="AU519" i="2"/>
  <c r="AU539" i="2"/>
  <c r="AU458" i="2"/>
  <c r="AU288" i="2"/>
  <c r="AU388" i="2"/>
  <c r="AU516" i="2"/>
  <c r="AU199" i="2"/>
  <c r="AU294" i="2"/>
  <c r="AU61" i="2"/>
  <c r="AU105" i="2"/>
  <c r="AU609" i="2"/>
  <c r="AU210" i="2"/>
  <c r="AU101" i="2"/>
  <c r="AU724" i="2"/>
  <c r="AU511" i="2"/>
  <c r="AU542" i="2"/>
  <c r="AU420" i="2"/>
  <c r="AU710" i="2"/>
  <c r="AU536" i="2"/>
  <c r="AU535" i="2"/>
  <c r="AU279" i="2"/>
  <c r="AU54" i="2"/>
  <c r="AU618" i="2"/>
  <c r="AU625" i="2"/>
  <c r="AU239" i="2"/>
  <c r="AU139" i="2"/>
  <c r="AU36" i="2"/>
  <c r="AU606" i="2"/>
  <c r="AU48" i="2"/>
  <c r="AU70" i="2"/>
  <c r="AU241" i="2"/>
  <c r="AU582" i="2"/>
  <c r="AU32" i="2"/>
  <c r="AU304" i="2"/>
  <c r="AU476" i="2"/>
  <c r="AU88" i="2"/>
  <c r="AU2" i="2"/>
  <c r="AU299" i="2"/>
  <c r="AU426" i="2"/>
  <c r="AU393" i="2"/>
  <c r="AU225" i="2"/>
  <c r="AU512" i="2"/>
  <c r="AU442" i="2"/>
  <c r="AU78" i="2"/>
  <c r="AU189" i="2"/>
  <c r="AU599" i="2"/>
  <c r="AU156" i="2"/>
  <c r="AU284" i="2"/>
  <c r="AU194" i="2"/>
  <c r="AU647" i="2"/>
  <c r="AU38" i="2"/>
  <c r="AU67" i="2"/>
  <c r="AU224" i="2"/>
  <c r="AU454" i="2"/>
  <c r="AU507" i="2"/>
  <c r="AU360" i="2"/>
  <c r="AU297" i="2"/>
  <c r="AU635" i="2"/>
  <c r="AU409" i="2"/>
  <c r="AU427" i="2"/>
  <c r="AU565" i="2"/>
  <c r="AU648" i="2"/>
  <c r="AU711" i="2"/>
  <c r="AU174" i="2"/>
  <c r="AU626" i="2"/>
  <c r="AU292" i="2"/>
  <c r="AU106" i="2"/>
  <c r="AU117" i="2"/>
  <c r="AU247" i="2"/>
  <c r="AU9" i="2"/>
  <c r="AU76" i="2"/>
  <c r="AU570" i="2"/>
  <c r="AU120" i="2"/>
  <c r="AU623" i="2"/>
  <c r="AU188" i="2"/>
  <c r="AU267" i="2"/>
  <c r="AU463" i="2"/>
  <c r="AU215" i="2"/>
  <c r="AU295" i="2"/>
  <c r="AU40" i="2"/>
  <c r="AU167" i="2"/>
  <c r="AU8" i="2"/>
  <c r="AU303" i="2"/>
  <c r="AU528" i="2"/>
  <c r="AU52" i="2"/>
  <c r="AU457" i="2"/>
  <c r="AU392" i="2"/>
  <c r="AU350" i="2"/>
  <c r="AU34" i="2"/>
  <c r="AU439" i="2"/>
  <c r="AU415" i="2"/>
  <c r="AU92" i="2"/>
  <c r="AU551" i="2"/>
  <c r="AU211" i="2"/>
  <c r="AU368" i="2"/>
  <c r="AU25" i="2"/>
  <c r="AU358" i="2"/>
  <c r="AU406" i="2"/>
  <c r="AU86" i="2"/>
  <c r="AU116" i="2"/>
  <c r="AU400" i="2"/>
  <c r="AU445" i="2"/>
  <c r="AU357" i="2"/>
  <c r="AU93" i="2"/>
  <c r="AU428" i="2"/>
  <c r="AU345" i="2"/>
  <c r="AU584" i="2"/>
  <c r="AU50" i="2"/>
  <c r="AU429" i="2"/>
  <c r="AU97" i="2"/>
  <c r="AU424" i="2"/>
  <c r="AU285" i="2"/>
  <c r="AU149" i="2"/>
  <c r="AU594" i="2"/>
  <c r="AU495" i="2"/>
  <c r="AU18" i="2"/>
  <c r="AU621" i="2"/>
  <c r="AU269" i="2"/>
  <c r="AU260" i="2"/>
  <c r="AU35" i="2"/>
  <c r="AU138" i="2"/>
  <c r="AU154" i="2"/>
  <c r="AU202" i="2"/>
  <c r="AU467" i="2"/>
  <c r="AU124" i="2"/>
  <c r="AU109" i="2"/>
  <c r="AU192" i="2"/>
  <c r="AU21" i="2"/>
  <c r="AU423" i="2"/>
  <c r="AU73" i="2"/>
  <c r="AU273" i="2"/>
  <c r="AU181" i="2"/>
  <c r="AU37" i="2"/>
  <c r="AU532" i="2"/>
  <c r="AU322" i="2"/>
  <c r="AU534" i="2"/>
  <c r="AU455" i="2"/>
  <c r="AU716" i="2"/>
  <c r="AU422" i="2"/>
  <c r="AU562" i="2"/>
  <c r="AU71" i="2"/>
  <c r="AU14" i="2"/>
  <c r="AU234" i="2"/>
  <c r="AU369" i="2"/>
  <c r="AU125" i="2"/>
  <c r="AU147" i="2"/>
  <c r="AU639" i="2"/>
  <c r="AU332" i="2"/>
  <c r="AU656" i="2"/>
  <c r="AU387" i="2"/>
  <c r="AU59" i="2"/>
  <c r="AU485" i="2"/>
  <c r="AU264" i="2"/>
  <c r="AU148" i="2"/>
  <c r="AU386" i="2"/>
  <c r="AU168" i="2"/>
  <c r="AU214" i="2"/>
  <c r="AU53" i="2"/>
  <c r="AU207" i="2"/>
  <c r="AU23" i="2"/>
  <c r="AU444" i="2"/>
  <c r="AU546" i="2"/>
  <c r="AU136" i="2"/>
  <c r="AU324" i="2"/>
  <c r="AU51" i="2"/>
  <c r="AU128" i="2"/>
  <c r="AU395" i="2"/>
  <c r="AU302" i="2"/>
  <c r="AU141" i="2"/>
  <c r="AU394" i="2"/>
  <c r="AU569" i="2"/>
  <c r="AU220" i="2"/>
  <c r="AU500" i="2"/>
  <c r="AU131" i="2"/>
  <c r="AU4" i="2"/>
  <c r="AU578" i="2"/>
  <c r="AU200" i="2"/>
  <c r="AU380" i="2"/>
  <c r="AU697" i="2"/>
  <c r="AU98" i="2"/>
  <c r="AU231" i="2"/>
  <c r="AU317" i="2"/>
  <c r="AU198" i="2"/>
  <c r="AU588" i="2"/>
  <c r="AU351" i="2"/>
  <c r="AU349" i="2"/>
  <c r="AU328" i="2"/>
  <c r="AU243" i="2"/>
  <c r="AU529" i="2"/>
  <c r="AU74" i="2"/>
  <c r="AU85" i="2"/>
  <c r="AU494" i="2"/>
  <c r="AU732" i="2"/>
  <c r="AU230" i="2"/>
  <c r="AU283" i="2"/>
  <c r="AU193" i="2"/>
  <c r="AU3" i="2"/>
  <c r="AU312" i="2"/>
  <c r="AU157" i="2"/>
  <c r="AU354" i="2"/>
  <c r="AU170" i="2"/>
  <c r="AU228" i="2"/>
  <c r="AU197" i="2"/>
  <c r="AU80" i="2"/>
  <c r="AU364" i="2"/>
  <c r="AU266" i="2"/>
  <c r="AU698" i="2"/>
  <c r="AU389" i="2"/>
  <c r="AU672" i="2"/>
  <c r="AU353" i="2"/>
  <c r="AU46" i="2"/>
  <c r="AU554" i="2"/>
  <c r="AU316" i="2"/>
  <c r="AU184" i="2"/>
  <c r="AU479" i="2"/>
  <c r="AU654" i="2"/>
  <c r="AU385" i="2"/>
  <c r="AU563" i="2"/>
  <c r="AU652" i="2"/>
  <c r="AU209" i="2"/>
  <c r="AU212" i="2"/>
  <c r="AU607" i="2"/>
  <c r="AU425" i="2"/>
  <c r="AU286" i="2"/>
  <c r="AU282" i="2"/>
  <c r="AU79" i="2"/>
  <c r="AU103" i="2"/>
  <c r="AU252" i="2"/>
  <c r="AU160" i="2"/>
  <c r="AU613" i="2"/>
  <c r="AV502" i="2" l="1"/>
  <c r="AV674" i="2"/>
  <c r="AV288" i="2"/>
  <c r="AV713" i="2"/>
  <c r="Y27" i="3"/>
  <c r="Y101" i="3"/>
  <c r="Y57" i="3"/>
  <c r="W64" i="3"/>
  <c r="Y70" i="3"/>
  <c r="W60" i="3"/>
  <c r="W109" i="3"/>
  <c r="Y102" i="3"/>
  <c r="Y105" i="3"/>
  <c r="Y15" i="3"/>
  <c r="W121" i="3"/>
  <c r="Y40" i="3"/>
  <c r="Y63" i="3"/>
  <c r="Y80" i="3"/>
  <c r="Y6" i="3"/>
  <c r="Y64" i="3"/>
  <c r="Y39" i="3"/>
  <c r="Y103" i="3"/>
  <c r="W83" i="3"/>
  <c r="W63" i="3"/>
  <c r="Y117" i="3"/>
  <c r="W72" i="3"/>
  <c r="W14" i="3"/>
  <c r="W36" i="3"/>
  <c r="W38" i="3"/>
  <c r="Y4" i="3"/>
  <c r="W35" i="3"/>
  <c r="W34" i="3"/>
  <c r="W95" i="3"/>
  <c r="W108" i="3"/>
  <c r="W17" i="3"/>
  <c r="W20" i="3"/>
  <c r="Y62" i="3"/>
  <c r="Y11" i="3"/>
  <c r="Y31" i="3"/>
  <c r="Y25" i="3"/>
  <c r="Y73" i="3"/>
  <c r="Y107" i="3"/>
  <c r="W8" i="3"/>
  <c r="W114" i="3"/>
  <c r="Y17" i="3"/>
  <c r="W48" i="3"/>
  <c r="W33" i="3"/>
  <c r="W78" i="3"/>
  <c r="Y72" i="3"/>
  <c r="W51" i="3"/>
  <c r="W45" i="3"/>
  <c r="W118" i="3"/>
  <c r="Y87" i="3"/>
  <c r="W123" i="3"/>
  <c r="W59" i="3"/>
  <c r="Y90" i="3"/>
  <c r="Y35" i="3"/>
  <c r="Y34" i="3"/>
  <c r="W69" i="3"/>
  <c r="Y95" i="3"/>
  <c r="W74" i="3"/>
  <c r="W39" i="3"/>
  <c r="W102" i="3"/>
  <c r="W112" i="3"/>
  <c r="Y84" i="3"/>
  <c r="Y59" i="3"/>
  <c r="Y79" i="3"/>
  <c r="Y94" i="3"/>
  <c r="Y121" i="3"/>
  <c r="W47" i="3"/>
  <c r="W68" i="3"/>
  <c r="W58" i="3"/>
  <c r="W28" i="3"/>
  <c r="Y8" i="3"/>
  <c r="Y114" i="3"/>
  <c r="Y48" i="3"/>
  <c r="W41" i="3"/>
  <c r="W4" i="3"/>
  <c r="W57" i="3"/>
  <c r="W115" i="3"/>
  <c r="W3" i="3"/>
  <c r="W117" i="3"/>
  <c r="Y45" i="3"/>
  <c r="W106" i="3"/>
  <c r="Y23" i="3"/>
  <c r="Y123" i="3"/>
  <c r="W56" i="3"/>
  <c r="Y124" i="3"/>
  <c r="Y99" i="3"/>
  <c r="Y69" i="3"/>
  <c r="W122" i="3"/>
  <c r="Y115" i="3"/>
  <c r="Y83" i="3"/>
  <c r="Y36" i="3"/>
  <c r="Y116" i="3"/>
  <c r="W52" i="3"/>
  <c r="W96" i="3"/>
  <c r="Y58" i="3"/>
  <c r="Y28" i="3"/>
  <c r="W66" i="3"/>
  <c r="Y41" i="3"/>
  <c r="W40" i="3"/>
  <c r="W15" i="3"/>
  <c r="W65" i="3"/>
  <c r="Y106" i="3"/>
  <c r="W61" i="3"/>
  <c r="W53" i="3"/>
  <c r="W75" i="3"/>
  <c r="Y119" i="3"/>
  <c r="W25" i="3"/>
  <c r="W99" i="3"/>
  <c r="W67" i="3"/>
  <c r="W86" i="3"/>
  <c r="Y122" i="3"/>
  <c r="W82" i="3"/>
  <c r="W54" i="3"/>
  <c r="Y112" i="3"/>
  <c r="W73" i="3"/>
  <c r="Y66" i="3"/>
  <c r="Y91" i="3"/>
  <c r="Y20" i="3"/>
  <c r="Y67" i="3"/>
  <c r="Y61" i="3"/>
  <c r="W79" i="3"/>
  <c r="W120" i="3"/>
  <c r="W90" i="3"/>
  <c r="Y86" i="3"/>
  <c r="Y26" i="3"/>
  <c r="W6" i="3"/>
  <c r="Y21" i="3"/>
  <c r="Y51" i="3"/>
  <c r="Y71" i="3"/>
  <c r="Y47" i="3"/>
  <c r="W110" i="3"/>
  <c r="W101" i="3"/>
  <c r="W98" i="3"/>
  <c r="Y50" i="3"/>
  <c r="Y33" i="3"/>
  <c r="W9" i="3"/>
  <c r="Y108" i="3"/>
  <c r="W23" i="3"/>
  <c r="W2" i="3"/>
  <c r="W46" i="3"/>
  <c r="W77" i="3"/>
  <c r="Y43" i="3"/>
  <c r="Y18" i="3"/>
  <c r="Y120" i="3"/>
  <c r="Y52" i="3"/>
  <c r="W81" i="3"/>
  <c r="W124" i="3"/>
  <c r="W12" i="3"/>
  <c r="W97" i="3"/>
  <c r="W93" i="3"/>
  <c r="Y98" i="3"/>
  <c r="W44" i="3"/>
  <c r="Y13" i="3"/>
  <c r="W50" i="3"/>
  <c r="W91" i="3"/>
  <c r="W125" i="3"/>
  <c r="Y113" i="3"/>
  <c r="W116" i="3"/>
  <c r="Y68" i="3"/>
  <c r="Y109" i="3"/>
  <c r="Y2" i="3"/>
  <c r="Y85" i="3"/>
  <c r="Y46" i="3"/>
  <c r="W111" i="3"/>
  <c r="W62" i="3"/>
  <c r="W76" i="3"/>
  <c r="Y75" i="3"/>
  <c r="W22" i="3"/>
  <c r="W11" i="3"/>
  <c r="Y65" i="3"/>
  <c r="Y29" i="3"/>
  <c r="Y54" i="3"/>
  <c r="W24" i="3"/>
  <c r="W37" i="3"/>
  <c r="W32" i="3"/>
  <c r="Y12" i="3"/>
  <c r="Y97" i="3"/>
  <c r="Y93" i="3"/>
  <c r="W31" i="3"/>
  <c r="W13" i="3"/>
  <c r="Y56" i="3"/>
  <c r="Y74" i="3"/>
  <c r="W85" i="3"/>
  <c r="W55" i="3"/>
  <c r="Y111" i="3"/>
  <c r="W27" i="3"/>
  <c r="W19" i="3"/>
  <c r="W89" i="3"/>
  <c r="Y76" i="3"/>
  <c r="Y60" i="3"/>
  <c r="Y53" i="3"/>
  <c r="Y42" i="3"/>
  <c r="W10" i="3"/>
  <c r="Y44" i="3"/>
  <c r="Y110" i="3"/>
  <c r="W26" i="3"/>
  <c r="Y37" i="3"/>
  <c r="Y32" i="3"/>
  <c r="W49" i="3"/>
  <c r="W16" i="3"/>
  <c r="Y96" i="3"/>
  <c r="Y82" i="3"/>
  <c r="W29" i="3"/>
  <c r="W87" i="3"/>
  <c r="Y104" i="3"/>
  <c r="Y55" i="3"/>
  <c r="W18" i="3"/>
  <c r="Y19" i="3"/>
  <c r="Y89" i="3"/>
  <c r="Y100" i="3"/>
  <c r="Y7" i="3"/>
  <c r="Y14" i="3"/>
  <c r="Y10" i="3"/>
  <c r="W5" i="3"/>
  <c r="Y38" i="3"/>
  <c r="Y81" i="3"/>
  <c r="W80" i="3"/>
  <c r="W71" i="3"/>
  <c r="Y16" i="3"/>
  <c r="Y30" i="3"/>
  <c r="W92" i="3"/>
  <c r="W43" i="3"/>
  <c r="Y118" i="3"/>
  <c r="W84" i="3"/>
  <c r="W94" i="3"/>
  <c r="W100" i="3"/>
  <c r="W88" i="3"/>
  <c r="Y125" i="3"/>
  <c r="Y49" i="3"/>
  <c r="W103" i="3"/>
  <c r="Y3" i="3"/>
  <c r="Y5" i="3"/>
  <c r="W70" i="3"/>
  <c r="Y22" i="3"/>
  <c r="Y24" i="3"/>
  <c r="W107" i="3"/>
  <c r="W105" i="3"/>
  <c r="W30" i="3"/>
  <c r="Y92" i="3"/>
  <c r="W42" i="3"/>
  <c r="W21" i="3"/>
  <c r="Y9" i="3"/>
  <c r="Y77" i="3"/>
  <c r="W7" i="3"/>
  <c r="W119" i="3"/>
  <c r="W104" i="3"/>
  <c r="Y88" i="3"/>
  <c r="W113" i="3"/>
  <c r="Y78" i="3"/>
  <c r="AV57" i="2"/>
  <c r="AV272" i="2"/>
  <c r="AV594" i="2"/>
  <c r="AV239" i="2"/>
  <c r="AV387" i="2"/>
  <c r="AV637" i="2"/>
  <c r="AV458" i="2"/>
  <c r="AV525" i="2"/>
  <c r="AV342" i="2"/>
  <c r="AV695" i="2"/>
  <c r="AV319" i="2"/>
  <c r="AV181" i="2"/>
  <c r="AV427" i="2"/>
  <c r="AV478" i="2"/>
  <c r="AV56" i="2"/>
  <c r="AV262" i="2"/>
  <c r="AV187" i="2"/>
  <c r="AV397" i="2"/>
  <c r="AV516" i="2"/>
  <c r="AV538" i="2"/>
  <c r="AV144" i="2"/>
  <c r="AV379" i="2"/>
  <c r="AV248" i="2"/>
  <c r="AV155" i="2"/>
  <c r="AV121" i="2"/>
  <c r="AV32" i="2"/>
  <c r="AV290" i="2"/>
  <c r="AV240" i="2"/>
  <c r="AV139" i="2"/>
  <c r="AV603" i="2"/>
  <c r="AV545" i="2"/>
  <c r="AV186" i="2"/>
  <c r="AV467" i="2"/>
  <c r="AV647" i="2"/>
  <c r="AV80" i="2"/>
  <c r="AV494" i="2"/>
  <c r="AV231" i="2"/>
  <c r="AV584" i="2"/>
  <c r="AV368" i="2"/>
  <c r="AV303" i="2"/>
  <c r="AV76" i="2"/>
  <c r="AV96" i="2"/>
  <c r="AV541" i="2"/>
  <c r="AV617" i="2"/>
  <c r="AV589" i="2"/>
  <c r="AV431" i="2"/>
  <c r="AV99" i="2"/>
  <c r="AV318" i="2"/>
  <c r="AV515" i="2"/>
  <c r="AV206" i="2"/>
  <c r="AV315" i="2"/>
  <c r="AV382" i="2"/>
  <c r="AV43" i="2"/>
  <c r="AV449" i="2"/>
  <c r="AV381" i="2"/>
  <c r="AV596" i="2"/>
  <c r="AV530" i="2"/>
  <c r="AV632" i="2"/>
  <c r="AV130" i="2"/>
  <c r="AV134" i="2"/>
  <c r="AV70" i="2"/>
  <c r="AV171" i="2"/>
  <c r="AV611" i="2"/>
  <c r="AV84" i="2"/>
  <c r="AV598" i="2"/>
  <c r="AV720" i="2"/>
  <c r="AV505" i="2"/>
  <c r="AV724" i="2"/>
  <c r="AV697" i="2"/>
  <c r="AV428" i="2"/>
  <c r="AV551" i="2"/>
  <c r="AV167" i="2"/>
  <c r="AV247" i="2"/>
  <c r="AV433" i="2"/>
  <c r="AV432" i="2"/>
  <c r="AV102" i="2"/>
  <c r="AV69" i="2"/>
  <c r="AV47" i="2"/>
  <c r="AV72" i="2"/>
  <c r="AV417" i="2"/>
  <c r="AV481" i="2"/>
  <c r="AV205" i="2"/>
  <c r="AV715" i="2"/>
  <c r="AV361" i="2"/>
  <c r="AV408" i="2"/>
  <c r="AV670" i="2"/>
  <c r="AV456" i="2"/>
  <c r="AV133" i="2"/>
  <c r="AV20" i="2"/>
  <c r="AV667" i="2"/>
  <c r="AV310" i="2"/>
  <c r="AV559" i="2"/>
  <c r="AV547" i="2"/>
  <c r="AV560" i="2"/>
  <c r="AV233" i="2"/>
  <c r="AV59" i="2"/>
  <c r="AV4" i="2"/>
  <c r="AV136" i="2"/>
  <c r="AV531" i="2"/>
  <c r="AV285" i="2"/>
  <c r="AV103" i="2"/>
  <c r="AV479" i="2"/>
  <c r="AV197" i="2"/>
  <c r="AV85" i="2"/>
  <c r="AV98" i="2"/>
  <c r="AV345" i="2"/>
  <c r="AV211" i="2"/>
  <c r="AV8" i="2"/>
  <c r="AV9" i="2"/>
  <c r="AV577" i="2"/>
  <c r="AV242" i="2"/>
  <c r="AV644" i="2"/>
  <c r="AV68" i="2"/>
  <c r="AV142" i="2"/>
  <c r="AV396" i="2"/>
  <c r="AV190" i="2"/>
  <c r="AV112" i="2"/>
  <c r="AV483" i="2"/>
  <c r="AV653" i="2"/>
  <c r="AV277" i="2"/>
  <c r="AV17" i="2"/>
  <c r="AV498" i="2"/>
  <c r="AV587" i="2"/>
  <c r="AV642" i="2"/>
  <c r="AV66" i="2"/>
  <c r="AV575" i="2"/>
  <c r="AV375" i="2"/>
  <c r="AV175" i="2"/>
  <c r="AV263" i="2"/>
  <c r="AV535" i="2"/>
  <c r="AV572" i="2"/>
  <c r="AV195" i="2"/>
  <c r="AV533" i="2"/>
  <c r="AV140" i="2"/>
  <c r="AV618" i="2"/>
  <c r="AV729" i="2"/>
  <c r="AV573" i="2"/>
  <c r="AV94" i="2"/>
  <c r="AV434" i="2"/>
  <c r="AV448" i="2"/>
  <c r="AV684" i="2"/>
  <c r="AV88" i="2"/>
  <c r="AV597" i="2"/>
  <c r="AV81" i="2"/>
  <c r="AV461" i="2"/>
  <c r="AV21" i="2"/>
  <c r="AV507" i="2"/>
  <c r="AV293" i="2"/>
  <c r="AV119" i="2"/>
  <c r="AV343" i="2"/>
  <c r="AV97" i="2"/>
  <c r="AV511" i="2"/>
  <c r="AV265" i="2"/>
  <c r="AV158" i="2"/>
  <c r="AV147" i="2"/>
  <c r="AV504" i="2"/>
  <c r="AV131" i="2"/>
  <c r="AV444" i="2"/>
  <c r="AV118" i="2"/>
  <c r="AV356" i="2"/>
  <c r="AV347" i="2"/>
  <c r="AV654" i="2"/>
  <c r="AV585" i="2"/>
  <c r="AV576" i="2"/>
  <c r="AV571" i="2"/>
  <c r="AV325" i="2"/>
  <c r="AV14" i="2"/>
  <c r="AV668" i="2"/>
  <c r="AV500" i="2"/>
  <c r="AV207" i="2"/>
  <c r="AV359" i="2"/>
  <c r="AV79" i="2"/>
  <c r="AV282" i="2"/>
  <c r="AV316" i="2"/>
  <c r="AV170" i="2"/>
  <c r="AV691" i="2"/>
  <c r="AV74" i="2"/>
  <c r="AV380" i="2"/>
  <c r="AV93" i="2"/>
  <c r="AV92" i="2"/>
  <c r="AV40" i="2"/>
  <c r="AV117" i="2"/>
  <c r="AV659" i="2"/>
  <c r="AV309" i="2"/>
  <c r="AV65" i="2"/>
  <c r="AV526" i="2"/>
  <c r="AV216" i="2"/>
  <c r="AV107" i="2"/>
  <c r="AV145" i="2"/>
  <c r="AV340" i="2"/>
  <c r="AV218" i="2"/>
  <c r="AV13" i="2"/>
  <c r="AV496" i="2"/>
  <c r="AV491" i="2"/>
  <c r="AV411" i="2"/>
  <c r="AV339" i="2"/>
  <c r="AV313" i="2"/>
  <c r="AV568" i="2"/>
  <c r="AV591" i="2"/>
  <c r="AV208" i="2"/>
  <c r="AV657" i="2"/>
  <c r="AV226" i="2"/>
  <c r="AV337" i="2"/>
  <c r="AV620" i="2"/>
  <c r="AV323" i="2"/>
  <c r="AV435" i="2"/>
  <c r="AV612" i="2"/>
  <c r="AV440" i="2"/>
  <c r="AV475" i="2"/>
  <c r="AV223" i="2"/>
  <c r="AV542" i="2"/>
  <c r="AV466" i="2"/>
  <c r="AV346" i="2"/>
  <c r="AV378" i="2"/>
  <c r="AV35" i="2"/>
  <c r="AV189" i="2"/>
  <c r="AV213" i="2"/>
  <c r="AV111" i="2"/>
  <c r="AV656" i="2"/>
  <c r="AV450" i="2"/>
  <c r="AV600" i="2"/>
  <c r="AV692" i="2"/>
  <c r="AV336" i="2"/>
  <c r="AV716" i="2"/>
  <c r="AV527" i="2"/>
  <c r="AV220" i="2"/>
  <c r="AV214" i="2"/>
  <c r="AV436" i="2"/>
  <c r="AV663" i="2"/>
  <c r="AV522" i="2"/>
  <c r="AV459" i="2"/>
  <c r="AV286" i="2"/>
  <c r="AV554" i="2"/>
  <c r="AV354" i="2"/>
  <c r="AV552" i="2"/>
  <c r="AV529" i="2"/>
  <c r="AV200" i="2"/>
  <c r="AV357" i="2"/>
  <c r="AV415" i="2"/>
  <c r="AV295" i="2"/>
  <c r="AV106" i="2"/>
  <c r="AV451" i="2"/>
  <c r="AV91" i="2"/>
  <c r="AV707" i="2"/>
  <c r="AV7" i="2"/>
  <c r="AV508" i="2"/>
  <c r="AV696" i="2"/>
  <c r="AV488" i="2"/>
  <c r="AV60" i="2"/>
  <c r="AV62" i="2"/>
  <c r="AV484" i="2"/>
  <c r="AV614" i="2"/>
  <c r="AV540" i="2"/>
  <c r="AV191" i="2"/>
  <c r="AV590" i="2"/>
  <c r="AV686" i="2"/>
  <c r="AV592" i="2"/>
  <c r="AV110" i="2"/>
  <c r="AV391" i="2"/>
  <c r="AV254" i="2"/>
  <c r="AV414" i="2"/>
  <c r="AV22" i="2"/>
  <c r="AV352" i="2"/>
  <c r="AV270" i="2"/>
  <c r="AV664" i="2"/>
  <c r="AV404" i="2"/>
  <c r="AV251" i="2"/>
  <c r="AV473" i="2"/>
  <c r="AV27" i="2"/>
  <c r="AV564" i="2"/>
  <c r="AV58" i="2"/>
  <c r="AV388" i="2"/>
  <c r="AV407" i="2"/>
  <c r="AV681" i="2"/>
  <c r="AV289" i="2"/>
  <c r="AV621" i="2"/>
  <c r="AV393" i="2"/>
  <c r="AV42" i="2"/>
  <c r="AV523" i="2"/>
  <c r="AV125" i="2"/>
  <c r="AV548" i="2"/>
  <c r="AV438" i="2"/>
  <c r="AV693" i="2"/>
  <c r="AV95" i="2"/>
  <c r="AV322" i="2"/>
  <c r="AV635" i="2"/>
  <c r="AV569" i="2"/>
  <c r="AV386" i="2"/>
  <c r="AV332" i="2"/>
  <c r="AV87" i="2"/>
  <c r="AV410" i="2"/>
  <c r="AV409" i="2"/>
  <c r="AV416" i="2"/>
  <c r="AV184" i="2"/>
  <c r="AV561" i="2"/>
  <c r="AV105" i="2"/>
  <c r="AV425" i="2"/>
  <c r="AV46" i="2"/>
  <c r="AV157" i="2"/>
  <c r="AV447" i="2"/>
  <c r="AV243" i="2"/>
  <c r="AV578" i="2"/>
  <c r="AV445" i="2"/>
  <c r="AV439" i="2"/>
  <c r="AV215" i="2"/>
  <c r="AV292" i="2"/>
  <c r="AV153" i="2"/>
  <c r="AV10" i="2"/>
  <c r="AV437" i="2"/>
  <c r="AV384" i="2"/>
  <c r="AV126" i="2"/>
  <c r="AV705" i="2"/>
  <c r="AV556" i="2"/>
  <c r="AV16" i="2"/>
  <c r="AV89" i="2"/>
  <c r="AV480" i="2"/>
  <c r="AV470" i="2"/>
  <c r="AV256" i="2"/>
  <c r="AV430" i="2"/>
  <c r="AV446" i="2"/>
  <c r="AV651" i="2"/>
  <c r="AV333" i="2"/>
  <c r="AV688" i="2"/>
  <c r="AV104" i="2"/>
  <c r="AV15" i="2"/>
  <c r="AV164" i="2"/>
  <c r="AV341" i="2"/>
  <c r="AV255" i="2"/>
  <c r="AV685" i="2"/>
  <c r="AV704" i="2"/>
  <c r="AV257" i="2"/>
  <c r="AV544" i="2"/>
  <c r="AV100" i="2"/>
  <c r="AV638" i="2"/>
  <c r="AV631" i="2"/>
  <c r="AV301" i="2"/>
  <c r="AV305" i="2"/>
  <c r="AV619" i="2"/>
  <c r="AV702" i="2"/>
  <c r="AV149" i="2"/>
  <c r="AV582" i="2"/>
  <c r="AV45" i="2"/>
  <c r="AV602" i="2"/>
  <c r="AV71" i="2"/>
  <c r="AV275" i="2"/>
  <c r="AV30" i="2"/>
  <c r="AV671" i="2"/>
  <c r="AV152" i="2"/>
  <c r="AV273" i="2"/>
  <c r="AV224" i="2"/>
  <c r="AV394" i="2"/>
  <c r="AV264" i="2"/>
  <c r="AV234" i="2"/>
  <c r="AV360" i="2"/>
  <c r="AV660" i="2"/>
  <c r="AV454" i="2"/>
  <c r="AV252" i="2"/>
  <c r="AV634" i="2"/>
  <c r="AV607" i="2"/>
  <c r="AV353" i="2"/>
  <c r="AV312" i="2"/>
  <c r="AV82" i="2"/>
  <c r="AV328" i="2"/>
  <c r="AV400" i="2"/>
  <c r="AV34" i="2"/>
  <c r="AV463" i="2"/>
  <c r="AV626" i="2"/>
  <c r="AV281" i="2"/>
  <c r="AV77" i="2"/>
  <c r="AV238" i="2"/>
  <c r="AV550" i="2"/>
  <c r="AV714" i="2"/>
  <c r="AV24" i="2"/>
  <c r="AV327" i="2"/>
  <c r="AV402" i="2"/>
  <c r="AV166" i="2"/>
  <c r="AV179" i="2"/>
  <c r="AV655" i="2"/>
  <c r="AV348" i="2"/>
  <c r="AV593" i="2"/>
  <c r="AV19" i="2"/>
  <c r="AV694" i="2"/>
  <c r="AV683" i="2"/>
  <c r="AV649" i="2"/>
  <c r="AV717" i="2"/>
  <c r="AV29" i="2"/>
  <c r="AV344" i="2"/>
  <c r="AV733" i="2"/>
  <c r="AV165" i="2"/>
  <c r="AV33" i="2"/>
  <c r="AV321" i="2"/>
  <c r="AV330" i="2"/>
  <c r="AV304" i="2"/>
  <c r="AV204" i="2"/>
  <c r="AV687" i="2"/>
  <c r="AV580" i="2"/>
  <c r="AV2" i="2"/>
  <c r="AV162" i="2"/>
  <c r="AV723" i="2"/>
  <c r="AV28" i="2"/>
  <c r="AV521" i="2"/>
  <c r="AV558" i="2"/>
  <c r="AV677" i="2"/>
  <c r="AV54" i="2"/>
  <c r="AV376" i="2"/>
  <c r="AV403" i="2"/>
  <c r="AV455" i="2"/>
  <c r="AV643" i="2"/>
  <c r="AV517" i="2"/>
  <c r="AV546" i="2"/>
  <c r="AV253" i="2"/>
  <c r="AV192" i="2"/>
  <c r="AV284" i="2"/>
  <c r="AV141" i="2"/>
  <c r="AV615" i="2"/>
  <c r="AV422" i="2"/>
  <c r="AV38" i="2"/>
  <c r="AV700" i="2"/>
  <c r="AV194" i="2"/>
  <c r="AV731" i="2"/>
  <c r="AV228" i="2"/>
  <c r="AV212" i="2"/>
  <c r="AV672" i="2"/>
  <c r="AV3" i="2"/>
  <c r="AV722" i="2"/>
  <c r="AV349" i="2"/>
  <c r="AV116" i="2"/>
  <c r="AV350" i="2"/>
  <c r="AV267" i="2"/>
  <c r="AV174" i="2"/>
  <c r="AV41" i="2"/>
  <c r="AV627" i="2"/>
  <c r="AV132" i="2"/>
  <c r="AV418" i="2"/>
  <c r="AV503" i="2"/>
  <c r="AV250" i="2"/>
  <c r="AV12" i="2"/>
  <c r="AV329" i="2"/>
  <c r="AV163" i="2"/>
  <c r="AV146" i="2"/>
  <c r="AV176" i="2"/>
  <c r="AV172" i="2"/>
  <c r="AV159" i="2"/>
  <c r="AV307" i="2"/>
  <c r="AV287" i="2"/>
  <c r="AV490" i="2"/>
  <c r="AV557" i="2"/>
  <c r="AV492" i="2"/>
  <c r="AV567" i="2"/>
  <c r="AV363" i="2"/>
  <c r="AV373" i="2"/>
  <c r="AV183" i="2"/>
  <c r="AV245" i="2"/>
  <c r="AV180" i="2"/>
  <c r="AV370" i="2"/>
  <c r="AV555" i="2"/>
  <c r="AV625" i="2"/>
  <c r="AV499" i="2"/>
  <c r="AV258" i="2"/>
  <c r="AV161" i="2"/>
  <c r="AV36" i="2"/>
  <c r="AV235" i="2"/>
  <c r="AV604" i="2"/>
  <c r="AV650" i="2"/>
  <c r="AV549" i="2"/>
  <c r="AV673" i="2"/>
  <c r="AV377" i="2"/>
  <c r="AV101" i="2"/>
  <c r="AV362" i="2"/>
  <c r="AV586" i="2"/>
  <c r="AV37" i="2"/>
  <c r="AV297" i="2"/>
  <c r="AV372" i="2"/>
  <c r="AV23" i="2"/>
  <c r="AV675" i="2"/>
  <c r="AV202" i="2"/>
  <c r="AV442" i="2"/>
  <c r="AV302" i="2"/>
  <c r="AV173" i="2"/>
  <c r="AV532" i="2"/>
  <c r="AV599" i="2"/>
  <c r="AV78" i="2"/>
  <c r="AV701" i="2"/>
  <c r="AV209" i="2"/>
  <c r="AV389" i="2"/>
  <c r="AV193" i="2"/>
  <c r="AV351" i="2"/>
  <c r="AV86" i="2"/>
  <c r="AV392" i="2"/>
  <c r="AV188" i="2"/>
  <c r="AV711" i="2"/>
  <c r="AV338" i="2"/>
  <c r="AV306" i="2"/>
  <c r="AV622" i="2"/>
  <c r="AV689" i="2"/>
  <c r="AV460" i="2"/>
  <c r="AV90" i="2"/>
  <c r="AV11" i="2"/>
  <c r="AV203" i="2"/>
  <c r="AV579" i="2"/>
  <c r="AV291" i="2"/>
  <c r="AV64" i="2"/>
  <c r="AV524" i="2"/>
  <c r="AV583" i="2"/>
  <c r="AV703" i="2"/>
  <c r="AV682" i="2"/>
  <c r="AV371" i="2"/>
  <c r="AV727" i="2"/>
  <c r="AV122" i="2"/>
  <c r="AV497" i="2"/>
  <c r="AV185" i="2"/>
  <c r="AV249" i="2"/>
  <c r="AV367" i="2"/>
  <c r="AV115" i="2"/>
  <c r="AV501" i="2"/>
  <c r="AV246" i="2"/>
  <c r="AV452" i="2"/>
  <c r="AV210" i="2"/>
  <c r="AV419" i="2"/>
  <c r="AV721" i="2"/>
  <c r="AV365" i="2"/>
  <c r="AV420" i="2"/>
  <c r="AV636" i="2"/>
  <c r="AV487" i="2"/>
  <c r="AV581" i="2"/>
  <c r="AV616" i="2"/>
  <c r="AV639" i="2"/>
  <c r="AV201" i="2"/>
  <c r="AV413" i="2"/>
  <c r="AV464" i="2"/>
  <c r="AV73" i="2"/>
  <c r="AV67" i="2"/>
  <c r="AV537" i="2"/>
  <c r="AV53" i="2"/>
  <c r="AV506" i="2"/>
  <c r="AV260" i="2"/>
  <c r="AV299" i="2"/>
  <c r="AV395" i="2"/>
  <c r="AV123" i="2"/>
  <c r="AV423" i="2"/>
  <c r="AV225" i="2"/>
  <c r="AV426" i="2"/>
  <c r="AV652" i="2"/>
  <c r="AV698" i="2"/>
  <c r="AV283" i="2"/>
  <c r="AV588" i="2"/>
  <c r="AV406" i="2"/>
  <c r="AV457" i="2"/>
  <c r="AV623" i="2"/>
  <c r="AV648" i="2"/>
  <c r="AV539" i="2"/>
  <c r="AV217" i="2"/>
  <c r="AV232" i="2"/>
  <c r="AV678" i="2"/>
  <c r="AV390" i="2"/>
  <c r="AV150" i="2"/>
  <c r="AV300" i="2"/>
  <c r="AV518" i="2"/>
  <c r="AV566" i="2"/>
  <c r="AV477" i="2"/>
  <c r="AV543" i="2"/>
  <c r="AV472" i="2"/>
  <c r="AV680" i="2"/>
  <c r="AV227" i="2"/>
  <c r="AV665" i="2"/>
  <c r="AV443" i="2"/>
  <c r="AV169" i="2"/>
  <c r="AV311" i="2"/>
  <c r="AV83" i="2"/>
  <c r="AV730" i="2"/>
  <c r="AV298" i="2"/>
  <c r="AV405" i="2"/>
  <c r="AV514" i="2"/>
  <c r="AV661" i="2"/>
  <c r="AV177" i="2"/>
  <c r="AV229" i="2"/>
  <c r="AV335" i="2"/>
  <c r="AV113" i="2"/>
  <c r="AV182" i="2"/>
  <c r="AV624" i="2"/>
  <c r="AV268" i="2"/>
  <c r="AV199" i="2"/>
  <c r="AV26" i="2"/>
  <c r="AV706" i="2"/>
  <c r="AV237" i="2"/>
  <c r="AV709" i="2"/>
  <c r="AV369" i="2"/>
  <c r="AV308" i="2"/>
  <c r="AV699" i="2"/>
  <c r="AV595" i="2"/>
  <c r="AV129" i="2"/>
  <c r="AV109" i="2"/>
  <c r="AV156" i="2"/>
  <c r="AV728" i="2"/>
  <c r="AV168" i="2"/>
  <c r="AV465" i="2"/>
  <c r="AV495" i="2"/>
  <c r="AV606" i="2"/>
  <c r="AV128" i="2"/>
  <c r="AV366" i="2"/>
  <c r="AV124" i="2"/>
  <c r="AV241" i="2"/>
  <c r="AV48" i="2"/>
  <c r="AV613" i="2"/>
  <c r="AV563" i="2"/>
  <c r="AV266" i="2"/>
  <c r="AV230" i="2"/>
  <c r="AV198" i="2"/>
  <c r="AV429" i="2"/>
  <c r="AV358" i="2"/>
  <c r="AV52" i="2"/>
  <c r="AV120" i="2"/>
  <c r="AV565" i="2"/>
  <c r="AV519" i="2"/>
  <c r="AV608" i="2"/>
  <c r="AV222" i="2"/>
  <c r="AV274" i="2"/>
  <c r="AV471" i="2"/>
  <c r="AV520" i="2"/>
  <c r="AV271" i="2"/>
  <c r="AV708" i="2"/>
  <c r="AV468" i="2"/>
  <c r="AV513" i="2"/>
  <c r="AV178" i="2"/>
  <c r="AV510" i="2"/>
  <c r="AV108" i="2"/>
  <c r="AV236" i="2"/>
  <c r="AV127" i="2"/>
  <c r="AV259" i="2"/>
  <c r="AV151" i="2"/>
  <c r="AV641" i="2"/>
  <c r="AV219" i="2"/>
  <c r="AV421" i="2"/>
  <c r="AV662" i="2"/>
  <c r="AV630" i="2"/>
  <c r="AV725" i="2"/>
  <c r="AV628" i="2"/>
  <c r="AV276" i="2"/>
  <c r="AV383" i="2"/>
  <c r="AV669" i="2"/>
  <c r="AV63" i="2"/>
  <c r="AV509" i="2"/>
  <c r="AV401" i="2"/>
  <c r="AV296" i="2"/>
  <c r="AV374" i="2"/>
  <c r="AV482" i="2"/>
  <c r="AV493" i="2"/>
  <c r="AV562" i="2"/>
  <c r="AV412" i="2"/>
  <c r="AV453" i="2"/>
  <c r="AV666" i="2"/>
  <c r="AV143" i="2"/>
  <c r="AV154" i="2"/>
  <c r="AV512" i="2"/>
  <c r="AV610" i="2"/>
  <c r="AV148" i="2"/>
  <c r="AV676" i="2"/>
  <c r="AV424" i="2"/>
  <c r="AV710" i="2"/>
  <c r="AV51" i="2"/>
  <c r="AV398" i="2"/>
  <c r="AV138" i="2"/>
  <c r="AV279" i="2"/>
  <c r="AV536" i="2"/>
  <c r="AV160" i="2"/>
  <c r="AV385" i="2"/>
  <c r="AV364" i="2"/>
  <c r="AV732" i="2"/>
  <c r="AV317" i="2"/>
  <c r="AV50" i="2"/>
  <c r="AV25" i="2"/>
  <c r="AV528" i="2"/>
  <c r="AV570" i="2"/>
  <c r="AV355" i="2"/>
  <c r="AV49" i="2"/>
  <c r="AV658" i="2"/>
  <c r="AV196" i="2"/>
  <c r="AV114" i="2"/>
  <c r="AV553" i="2"/>
  <c r="AV261" i="2"/>
  <c r="AV331" i="2"/>
  <c r="AV629" i="2"/>
  <c r="AV5" i="2"/>
  <c r="AV469" i="2"/>
  <c r="AV6" i="2"/>
  <c r="AV633" i="2"/>
  <c r="AV646" i="2"/>
  <c r="AV244" i="2"/>
  <c r="AV320" i="2"/>
  <c r="AV280" i="2"/>
  <c r="AV718" i="2"/>
  <c r="AV486" i="2"/>
  <c r="AV326" i="2"/>
  <c r="AV601" i="2"/>
  <c r="AV75" i="2"/>
  <c r="AV679" i="2"/>
  <c r="AV44" i="2"/>
  <c r="AV399" i="2"/>
  <c r="AV719" i="2"/>
  <c r="AV462" i="2"/>
  <c r="AV690" i="2"/>
  <c r="AV574" i="2"/>
  <c r="AV39" i="2"/>
  <c r="AV645" i="2"/>
  <c r="AV314" i="2"/>
  <c r="AV474" i="2"/>
  <c r="AV135" i="2"/>
  <c r="AV31" i="2"/>
  <c r="AV605" i="2"/>
  <c r="AV489" i="2"/>
  <c r="AV55" i="2"/>
  <c r="AV534" i="2"/>
  <c r="AV712" i="2"/>
  <c r="AV278" i="2"/>
  <c r="AV137" i="2"/>
  <c r="AV221" i="2"/>
  <c r="AV269" i="2"/>
  <c r="AV476" i="2"/>
  <c r="AV441" i="2"/>
  <c r="AV485" i="2"/>
  <c r="AV726" i="2"/>
  <c r="AV334" i="2"/>
  <c r="AV294" i="2"/>
  <c r="AV324" i="2"/>
  <c r="AV640" i="2"/>
  <c r="AV18" i="2"/>
  <c r="AV609" i="2"/>
  <c r="AV61" i="2"/>
  <c r="X21" i="3" l="1"/>
  <c r="X64" i="3"/>
  <c r="Z105" i="3"/>
  <c r="Z55" i="3"/>
  <c r="Z44" i="3"/>
  <c r="Z74" i="3"/>
  <c r="Z65" i="3"/>
  <c r="Z70" i="3"/>
  <c r="Z50" i="3"/>
  <c r="Z6" i="3"/>
  <c r="Z49" i="3"/>
  <c r="X80" i="3"/>
  <c r="Z104" i="3"/>
  <c r="X10" i="3"/>
  <c r="Z56" i="3"/>
  <c r="X11" i="3"/>
  <c r="Z113" i="3"/>
  <c r="Z52" i="3"/>
  <c r="X98" i="3"/>
  <c r="X79" i="3"/>
  <c r="X67" i="3"/>
  <c r="X66" i="3"/>
  <c r="Z99" i="3"/>
  <c r="X41" i="3"/>
  <c r="Z84" i="3"/>
  <c r="X123" i="3"/>
  <c r="Z107" i="3"/>
  <c r="Z4" i="3"/>
  <c r="Z80" i="3"/>
  <c r="X116" i="3"/>
  <c r="Z59" i="3"/>
  <c r="X87" i="3"/>
  <c r="Z42" i="3"/>
  <c r="X13" i="3"/>
  <c r="X22" i="3"/>
  <c r="X125" i="3"/>
  <c r="Z120" i="3"/>
  <c r="X101" i="3"/>
  <c r="Z61" i="3"/>
  <c r="X99" i="3"/>
  <c r="Z28" i="3"/>
  <c r="Z124" i="3"/>
  <c r="Z48" i="3"/>
  <c r="X112" i="3"/>
  <c r="Z87" i="3"/>
  <c r="Z73" i="3"/>
  <c r="X38" i="3"/>
  <c r="Z63" i="3"/>
  <c r="X71" i="3"/>
  <c r="X59" i="3"/>
  <c r="Z92" i="3"/>
  <c r="X30" i="3"/>
  <c r="X88" i="3"/>
  <c r="Z38" i="3"/>
  <c r="X29" i="3"/>
  <c r="Z53" i="3"/>
  <c r="X31" i="3"/>
  <c r="Z75" i="3"/>
  <c r="X91" i="3"/>
  <c r="Z18" i="3"/>
  <c r="X110" i="3"/>
  <c r="Z67" i="3"/>
  <c r="X25" i="3"/>
  <c r="Z58" i="3"/>
  <c r="X56" i="3"/>
  <c r="Z114" i="3"/>
  <c r="X102" i="3"/>
  <c r="X118" i="3"/>
  <c r="Z25" i="3"/>
  <c r="X36" i="3"/>
  <c r="Z40" i="3"/>
  <c r="X8" i="3"/>
  <c r="Z125" i="3"/>
  <c r="Z78" i="3"/>
  <c r="X105" i="3"/>
  <c r="X100" i="3"/>
  <c r="X5" i="3"/>
  <c r="Z82" i="3"/>
  <c r="Z60" i="3"/>
  <c r="Z93" i="3"/>
  <c r="X76" i="3"/>
  <c r="X50" i="3"/>
  <c r="Z43" i="3"/>
  <c r="Z47" i="3"/>
  <c r="Z20" i="3"/>
  <c r="Z119" i="3"/>
  <c r="X96" i="3"/>
  <c r="Z123" i="3"/>
  <c r="Z8" i="3"/>
  <c r="X39" i="3"/>
  <c r="X45" i="3"/>
  <c r="Z31" i="3"/>
  <c r="X14" i="3"/>
  <c r="X81" i="3"/>
  <c r="X42" i="3"/>
  <c r="Z81" i="3"/>
  <c r="X113" i="3"/>
  <c r="X107" i="3"/>
  <c r="X94" i="3"/>
  <c r="Z10" i="3"/>
  <c r="Z96" i="3"/>
  <c r="Z76" i="3"/>
  <c r="Z97" i="3"/>
  <c r="X62" i="3"/>
  <c r="Z13" i="3"/>
  <c r="X77" i="3"/>
  <c r="Z71" i="3"/>
  <c r="Z91" i="3"/>
  <c r="X75" i="3"/>
  <c r="X52" i="3"/>
  <c r="Z23" i="3"/>
  <c r="X28" i="3"/>
  <c r="Z27" i="3"/>
  <c r="X51" i="3"/>
  <c r="Z11" i="3"/>
  <c r="X72" i="3"/>
  <c r="Z57" i="3"/>
  <c r="X120" i="3"/>
  <c r="X84" i="3"/>
  <c r="Z14" i="3"/>
  <c r="X16" i="3"/>
  <c r="X89" i="3"/>
  <c r="Z12" i="3"/>
  <c r="X111" i="3"/>
  <c r="X44" i="3"/>
  <c r="X46" i="3"/>
  <c r="Z51" i="3"/>
  <c r="Z66" i="3"/>
  <c r="X53" i="3"/>
  <c r="Z116" i="3"/>
  <c r="X106" i="3"/>
  <c r="X58" i="3"/>
  <c r="X74" i="3"/>
  <c r="Z72" i="3"/>
  <c r="Z62" i="3"/>
  <c r="Z117" i="3"/>
  <c r="Z101" i="3"/>
  <c r="X4" i="3"/>
  <c r="X49" i="3"/>
  <c r="X19" i="3"/>
  <c r="X32" i="3"/>
  <c r="Z46" i="3"/>
  <c r="Z98" i="3"/>
  <c r="X2" i="3"/>
  <c r="Z21" i="3"/>
  <c r="X73" i="3"/>
  <c r="X61" i="3"/>
  <c r="Z36" i="3"/>
  <c r="Z45" i="3"/>
  <c r="X68" i="3"/>
  <c r="Z95" i="3"/>
  <c r="X78" i="3"/>
  <c r="X20" i="3"/>
  <c r="X63" i="3"/>
  <c r="Z15" i="3"/>
  <c r="Z69" i="3"/>
  <c r="Z24" i="3"/>
  <c r="Z22" i="3"/>
  <c r="X70" i="3"/>
  <c r="X43" i="3"/>
  <c r="Z100" i="3"/>
  <c r="Z32" i="3"/>
  <c r="X27" i="3"/>
  <c r="X37" i="3"/>
  <c r="Z85" i="3"/>
  <c r="X93" i="3"/>
  <c r="X23" i="3"/>
  <c r="X6" i="3"/>
  <c r="Z112" i="3"/>
  <c r="Z106" i="3"/>
  <c r="Z83" i="3"/>
  <c r="X117" i="3"/>
  <c r="X47" i="3"/>
  <c r="X69" i="3"/>
  <c r="X33" i="3"/>
  <c r="X17" i="3"/>
  <c r="X83" i="3"/>
  <c r="Z41" i="3"/>
  <c r="Z88" i="3"/>
  <c r="Z118" i="3"/>
  <c r="X7" i="3"/>
  <c r="Z5" i="3"/>
  <c r="X92" i="3"/>
  <c r="Z89" i="3"/>
  <c r="Z37" i="3"/>
  <c r="Z111" i="3"/>
  <c r="X24" i="3"/>
  <c r="Z2" i="3"/>
  <c r="X97" i="3"/>
  <c r="Z108" i="3"/>
  <c r="Z26" i="3"/>
  <c r="X54" i="3"/>
  <c r="X65" i="3"/>
  <c r="X121" i="3"/>
  <c r="X3" i="3"/>
  <c r="Z121" i="3"/>
  <c r="Z34" i="3"/>
  <c r="X48" i="3"/>
  <c r="X108" i="3"/>
  <c r="Z103" i="3"/>
  <c r="Z102" i="3"/>
  <c r="X35" i="3"/>
  <c r="X119" i="3"/>
  <c r="Z77" i="3"/>
  <c r="Z3" i="3"/>
  <c r="Z30" i="3"/>
  <c r="Z19" i="3"/>
  <c r="X26" i="3"/>
  <c r="X55" i="3"/>
  <c r="Z54" i="3"/>
  <c r="Z109" i="3"/>
  <c r="X12" i="3"/>
  <c r="X9" i="3"/>
  <c r="Z86" i="3"/>
  <c r="X82" i="3"/>
  <c r="X15" i="3"/>
  <c r="Z115" i="3"/>
  <c r="X115" i="3"/>
  <c r="Z94" i="3"/>
  <c r="Z35" i="3"/>
  <c r="Z17" i="3"/>
  <c r="X95" i="3"/>
  <c r="Z39" i="3"/>
  <c r="X109" i="3"/>
  <c r="X86" i="3"/>
  <c r="X104" i="3"/>
  <c r="Z7" i="3"/>
  <c r="Z9" i="3"/>
  <c r="X103" i="3"/>
  <c r="Z16" i="3"/>
  <c r="X18" i="3"/>
  <c r="Z110" i="3"/>
  <c r="X85" i="3"/>
  <c r="Z29" i="3"/>
  <c r="Z68" i="3"/>
  <c r="X124" i="3"/>
  <c r="Z33" i="3"/>
  <c r="X90" i="3"/>
  <c r="Z122" i="3"/>
  <c r="X40" i="3"/>
  <c r="X122" i="3"/>
  <c r="X57" i="3"/>
  <c r="Z79" i="3"/>
  <c r="Z90" i="3"/>
  <c r="X114" i="3"/>
  <c r="X34" i="3"/>
  <c r="Z64" i="3"/>
  <c r="X60" i="3"/>
</calcChain>
</file>

<file path=xl/sharedStrings.xml><?xml version="1.0" encoding="utf-8"?>
<sst xmlns="http://schemas.openxmlformats.org/spreadsheetml/2006/main" count="10525" uniqueCount="3209">
  <si>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</si>
  <si>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</si>
  <si>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</si>
  <si>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</si>
  <si>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</si>
  <si>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</si>
  <si>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</si>
  <si>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</si>
  <si>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</si>
  <si>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</si>
  <si>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</si>
  <si>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</si>
  <si>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</si>
  <si>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</si>
  <si>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</si>
  <si>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</si>
  <si>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</si>
  <si>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</si>
  <si>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</si>
  <si>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</si>
  <si>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</si>
  <si>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</si>
  <si>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</si>
  <si>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</si>
  <si>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</si>
  <si>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</si>
  <si>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</si>
  <si>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</si>
  <si>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</si>
  <si>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</si>
  <si>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</si>
  <si>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</si>
  <si>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</si>
  <si>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</si>
  <si>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</si>
  <si>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</si>
  <si>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</si>
  <si>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</si>
  <si>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ITC Ltd</t>
  </si>
  <si>
    <t>ITC</t>
  </si>
  <si>
    <t>FMCG - Tobacco</t>
  </si>
  <si>
    <t>Life Insurance Corporation Of India</t>
  </si>
  <si>
    <t>LICI</t>
  </si>
  <si>
    <t>Insurance</t>
  </si>
  <si>
    <t>HCL Technologies Ltd</t>
  </si>
  <si>
    <t>HCLTECH</t>
  </si>
  <si>
    <t>Larsen and Toubro Ltd</t>
  </si>
  <si>
    <t>LT</t>
  </si>
  <si>
    <t>Construction &amp; Engineering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</si>
  <si>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</si>
  <si>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</si>
  <si>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</si>
  <si>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</si>
  <si>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</si>
  <si>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</si>
  <si>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</si>
  <si>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</si>
  <si>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</si>
  <si>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Maruti Suzuki India Ltd</t>
  </si>
  <si>
    <t>MARUTI</t>
  </si>
  <si>
    <t>Four Wheelers</t>
  </si>
  <si>
    <t>Kotak Mahindra Bank Ltd</t>
  </si>
  <si>
    <t>KOTAKBANK</t>
  </si>
  <si>
    <t>Mahindra and Mahindra Ltd</t>
  </si>
  <si>
    <t>M&amp;M</t>
  </si>
  <si>
    <t>Oil and Natural Gas Corporation Ltd</t>
  </si>
  <si>
    <t>ONGC</t>
  </si>
  <si>
    <t>Oil &amp; Gas - Exploration &amp; Production</t>
  </si>
  <si>
    <t>Axis Bank Ltd</t>
  </si>
  <si>
    <t>AXISBANK</t>
  </si>
  <si>
    <t>Adani Enterprises Ltd</t>
  </si>
  <si>
    <t>ADANIENT</t>
  </si>
  <si>
    <t>Commodities Trading</t>
  </si>
  <si>
    <t>Tata Motors Ltd</t>
  </si>
  <si>
    <t>TATAMOTORS</t>
  </si>
  <si>
    <t>UltraTech Cement Ltd</t>
  </si>
  <si>
    <t>ULTRACEMCO</t>
  </si>
  <si>
    <t>Cement</t>
  </si>
  <si>
    <t>Bajaj Auto Limited</t>
  </si>
  <si>
    <t>BAJAJ-AUTO</t>
  </si>
  <si>
    <t>Two Wheelers</t>
  </si>
  <si>
    <t>Hindustan Aeronautics Ltd</t>
  </si>
  <si>
    <t>HAL</t>
  </si>
  <si>
    <t>Aerospace &amp; Defense Equipments</t>
  </si>
  <si>
    <t>Titan Company Ltd</t>
  </si>
  <si>
    <t>TITAN</t>
  </si>
  <si>
    <t>Precious Metals, Jewellery &amp; Watches</t>
  </si>
  <si>
    <t>Coal India Ltd</t>
  </si>
  <si>
    <t>COALINDIA</t>
  </si>
  <si>
    <t>Mining - Coal</t>
  </si>
  <si>
    <t>Power Grid Corporation of India Ltd</t>
  </si>
  <si>
    <t>POWERGRID</t>
  </si>
  <si>
    <t>Power Transmission &amp; Distribution</t>
  </si>
  <si>
    <t>Adani Ports and Special Economic Zone Ltd</t>
  </si>
  <si>
    <t>ADANIPORTS</t>
  </si>
  <si>
    <t>Ports</t>
  </si>
  <si>
    <t>Bajaj Finserv Ltd</t>
  </si>
  <si>
    <t>BAJAJFINSV</t>
  </si>
  <si>
    <t>Asian Paints Ltd</t>
  </si>
  <si>
    <t>ASIANPAINT</t>
  </si>
  <si>
    <t>Paints</t>
  </si>
  <si>
    <t>Siemens Ltd</t>
  </si>
  <si>
    <t>SIEMENS</t>
  </si>
  <si>
    <t>Conglomerates</t>
  </si>
  <si>
    <t>Wipro Ltd</t>
  </si>
  <si>
    <t>WIPRO</t>
  </si>
  <si>
    <t>Trent Ltd</t>
  </si>
  <si>
    <t>TRENT</t>
  </si>
  <si>
    <t>Retail - Apparel</t>
  </si>
  <si>
    <t>Adani Green Energy Ltd</t>
  </si>
  <si>
    <t>ADANIGREEN</t>
  </si>
  <si>
    <t>Renewable Energy</t>
  </si>
  <si>
    <t>Avenue Supermarts Ltd</t>
  </si>
  <si>
    <t>DMART</t>
  </si>
  <si>
    <t>Retail - Department Stores</t>
  </si>
  <si>
    <t>Adani Power Ltd</t>
  </si>
  <si>
    <t>ADANIPOWER</t>
  </si>
  <si>
    <t>JSW Steel Ltd</t>
  </si>
  <si>
    <t>JSWSTEEL</t>
  </si>
  <si>
    <t>Iron &amp; Steel</t>
  </si>
  <si>
    <t>Zomato Ltd</t>
  </si>
  <si>
    <t>ZOMATO</t>
  </si>
  <si>
    <t>Online Services</t>
  </si>
  <si>
    <t>Indian Oil Corporation Ltd</t>
  </si>
  <si>
    <t>IOC</t>
  </si>
  <si>
    <t>Nestle India Ltd</t>
  </si>
  <si>
    <t>NESTLEIND</t>
  </si>
  <si>
    <t>FMCG - Foods</t>
  </si>
  <si>
    <t>DLF Ltd</t>
  </si>
  <si>
    <t>DLF</t>
  </si>
  <si>
    <t>Real Estate</t>
  </si>
  <si>
    <t>Hindustan Zinc Ltd</t>
  </si>
  <si>
    <t>HINDZINC</t>
  </si>
  <si>
    <t>Mining - Diversified</t>
  </si>
  <si>
    <t>Jio Financial Services Ltd</t>
  </si>
  <si>
    <t>JIOFIN</t>
  </si>
  <si>
    <t>Bharat Electronics Ltd</t>
  </si>
  <si>
    <t>BEL</t>
  </si>
  <si>
    <t>Electronic Equipments</t>
  </si>
  <si>
    <t>Varun Beverages Ltd</t>
  </si>
  <si>
    <t>VBL</t>
  </si>
  <si>
    <t>Soft Drinks</t>
  </si>
  <si>
    <t>Indian Railway Finance Corp Ltd</t>
  </si>
  <si>
    <t>IRFC</t>
  </si>
  <si>
    <t>Specialized Finance</t>
  </si>
  <si>
    <t>Tata Steel Ltd</t>
  </si>
  <si>
    <t>TATASTEEL</t>
  </si>
  <si>
    <t>Vedanta Ltd</t>
  </si>
  <si>
    <t>VEDL</t>
  </si>
  <si>
    <t>Metals - Diversified</t>
  </si>
  <si>
    <t>LTIMindtree Ltd</t>
  </si>
  <si>
    <t>LTIM</t>
  </si>
  <si>
    <t>ABB India Ltd</t>
  </si>
  <si>
    <t>ABB</t>
  </si>
  <si>
    <t>Heavy Electrical Equipments</t>
  </si>
  <si>
    <t>Grasim Industries Ltd</t>
  </si>
  <si>
    <t>GRASIM</t>
  </si>
  <si>
    <t>Interglobe Aviation Ltd</t>
  </si>
  <si>
    <t>INDIGO</t>
  </si>
  <si>
    <t>Airlines</t>
  </si>
  <si>
    <t>SBI Life Insurance Company Ltd</t>
  </si>
  <si>
    <t>SBILIFE</t>
  </si>
  <si>
    <t>Hindalco Industries Ltd</t>
  </si>
  <si>
    <t>HINDALCO</t>
  </si>
  <si>
    <t>Metals - Aluminium</t>
  </si>
  <si>
    <t>Divi's Laboratories Ltd</t>
  </si>
  <si>
    <t>DIVISLAB</t>
  </si>
  <si>
    <t>Labs &amp; Life Sciences Services</t>
  </si>
  <si>
    <t>Tech Mahindra Ltd</t>
  </si>
  <si>
    <t>TECHM</t>
  </si>
  <si>
    <t>Pidilite Industries Ltd</t>
  </si>
  <si>
    <t>PIDILITIND</t>
  </si>
  <si>
    <t>Diversified Chemicals</t>
  </si>
  <si>
    <t>Power Finance Corporation Ltd</t>
  </si>
  <si>
    <t>PFC</t>
  </si>
  <si>
    <t>HDFC Life Insurance Company Ltd</t>
  </si>
  <si>
    <t>HDFCLIFE</t>
  </si>
  <si>
    <t>Gail (India) Ltd</t>
  </si>
  <si>
    <t>GAIL</t>
  </si>
  <si>
    <t>Gas Distribution</t>
  </si>
  <si>
    <t>Bharat Petroleum Corporation Ltd</t>
  </si>
  <si>
    <t>BPCL</t>
  </si>
  <si>
    <t>Tata Power Company Ltd</t>
  </si>
  <si>
    <t>TATAPOWER</t>
  </si>
  <si>
    <t>Britannia Industries Ltd</t>
  </si>
  <si>
    <t>BRITANNIA</t>
  </si>
  <si>
    <t>Samvardhana Motherson International Ltd</t>
  </si>
  <si>
    <t>MOTHERSON</t>
  </si>
  <si>
    <t>Auto Parts</t>
  </si>
  <si>
    <t>REC Limited</t>
  </si>
  <si>
    <t>RECLTD</t>
  </si>
  <si>
    <t>Ambuja Cements Ltd</t>
  </si>
  <si>
    <t>AMBUJACEM</t>
  </si>
  <si>
    <t>Godrej Consumer Products Ltd</t>
  </si>
  <si>
    <t>GODREJCP</t>
  </si>
  <si>
    <t>FMCG - Personal Products</t>
  </si>
  <si>
    <t>TVS Motor Company Ltd</t>
  </si>
  <si>
    <t>TVSMOTOR</t>
  </si>
  <si>
    <t>Eicher Motors Ltd</t>
  </si>
  <si>
    <t>EICHERMOT</t>
  </si>
  <si>
    <t>Trucks &amp; Buses</t>
  </si>
  <si>
    <t>CG Power and Industrial Solutions Ltd</t>
  </si>
  <si>
    <t>CGPOWER</t>
  </si>
  <si>
    <t>Shriram Finance Ltd</t>
  </si>
  <si>
    <t>SHRIRAMFIN</t>
  </si>
  <si>
    <t>Bank of Baroda Ltd</t>
  </si>
  <si>
    <t>BANKBARODA</t>
  </si>
  <si>
    <t>Cipla Ltd</t>
  </si>
  <si>
    <t>CIPLA</t>
  </si>
  <si>
    <t>Cholamandalam Investment and Finance Company Ltd</t>
  </si>
  <si>
    <t>CHOLAFIN</t>
  </si>
  <si>
    <t>Adani Energy Solutions Ltd</t>
  </si>
  <si>
    <t>ADANIENSOL</t>
  </si>
  <si>
    <t>Power Infrastructure</t>
  </si>
  <si>
    <t>Macrotech Developers Ltd</t>
  </si>
  <si>
    <t>LODHA</t>
  </si>
  <si>
    <t>Havells India Ltd</t>
  </si>
  <si>
    <t>HAVELLS</t>
  </si>
  <si>
    <t>Electrical Components &amp; Equipments</t>
  </si>
  <si>
    <t>Punjab National Bank</t>
  </si>
  <si>
    <t>PNB</t>
  </si>
  <si>
    <t>JSW Energy Ltd</t>
  </si>
  <si>
    <t>JSWENERGY</t>
  </si>
  <si>
    <t>Torrent Pharmaceuticals Ltd</t>
  </si>
  <si>
    <t>TORNTPHARM</t>
  </si>
  <si>
    <t>Bajaj Housing Finance Ltd</t>
  </si>
  <si>
    <t>BAJAJHFL</t>
  </si>
  <si>
    <t>Bajaj Holdings and Investment Ltd</t>
  </si>
  <si>
    <t>BAJAJHLDNG</t>
  </si>
  <si>
    <t>Asset Management</t>
  </si>
  <si>
    <t>United Spirits Ltd</t>
  </si>
  <si>
    <t>UNITDSPR</t>
  </si>
  <si>
    <t>Alcoholic Beverages</t>
  </si>
  <si>
    <t>Bosch Ltd</t>
  </si>
  <si>
    <t>BOSCHLTD</t>
  </si>
  <si>
    <t>Dr Reddy's Laboratories Ltd</t>
  </si>
  <si>
    <t>DRREDDY</t>
  </si>
  <si>
    <t>Tata Consumer Products Ltd</t>
  </si>
  <si>
    <t>TATACONSUM</t>
  </si>
  <si>
    <t>Tea &amp; Coffee</t>
  </si>
  <si>
    <t>Mankind Pharma Ltd</t>
  </si>
  <si>
    <t>MANKIND</t>
  </si>
  <si>
    <t>Polycab India Ltd</t>
  </si>
  <si>
    <t>POLYCAB</t>
  </si>
  <si>
    <t>Hero MotoCorp Ltd</t>
  </si>
  <si>
    <t>HEROMOTOCO</t>
  </si>
  <si>
    <t>ICICI Prudential Life Insurance Company Ltd</t>
  </si>
  <si>
    <t>ICICIPRULI</t>
  </si>
  <si>
    <t>Info Edge (India) Ltd</t>
  </si>
  <si>
    <t>NAUKRI</t>
  </si>
  <si>
    <t>Cummins India Ltd</t>
  </si>
  <si>
    <t>CUMMINSIND</t>
  </si>
  <si>
    <t>Industrial Machinery</t>
  </si>
  <si>
    <t>Indusind Bank Ltd</t>
  </si>
  <si>
    <t>INDUSINDBK</t>
  </si>
  <si>
    <t>Solar Industries India Ltd</t>
  </si>
  <si>
    <t>SOLARINDS</t>
  </si>
  <si>
    <t>Commodity Chemicals</t>
  </si>
  <si>
    <t>Indian Overseas Bank</t>
  </si>
  <si>
    <t>IOB</t>
  </si>
  <si>
    <t>HDFC Asset Management Company Ltd</t>
  </si>
  <si>
    <t>HDFCAMC</t>
  </si>
  <si>
    <t>ICICI Lombard General Insurance Company Ltd</t>
  </si>
  <si>
    <t>ICICIGI</t>
  </si>
  <si>
    <t>Zydus Lifesciences Ltd</t>
  </si>
  <si>
    <t>ZYDUSLIFE</t>
  </si>
  <si>
    <t>Dabur India Ltd</t>
  </si>
  <si>
    <t>DABUR</t>
  </si>
  <si>
    <t>Indus Towers Ltd</t>
  </si>
  <si>
    <t>INDUSTOWER</t>
  </si>
  <si>
    <t>Telecom Infrastructure</t>
  </si>
  <si>
    <t>Suzlon Energy Ltd</t>
  </si>
  <si>
    <t>SUZLON</t>
  </si>
  <si>
    <t>Renewable Energy Equipment &amp; Services</t>
  </si>
  <si>
    <t>Apollo Hospitals Enterprise Ltd</t>
  </si>
  <si>
    <t>APOLLOHOSP</t>
  </si>
  <si>
    <t>Hospitals &amp; Diagnostic Centres</t>
  </si>
  <si>
    <t>Oracle Financial Services Software Ltd</t>
  </si>
  <si>
    <t>OFSS</t>
  </si>
  <si>
    <t>Software Services</t>
  </si>
  <si>
    <t>Indian Hotels Company Ltd</t>
  </si>
  <si>
    <t>INDHOTEL</t>
  </si>
  <si>
    <t>Hotels, Resorts &amp; Cruise Lines</t>
  </si>
  <si>
    <t>Lupin Ltd</t>
  </si>
  <si>
    <t>LUPIN</t>
  </si>
  <si>
    <t>Rail Vikas Nigam Ltd</t>
  </si>
  <si>
    <t>RVNL</t>
  </si>
  <si>
    <t>Jindal Steel And Power Ltd</t>
  </si>
  <si>
    <t>JINDALSTEL</t>
  </si>
  <si>
    <t>Colgate-Palmolive (India) Ltd</t>
  </si>
  <si>
    <t>COLPAL</t>
  </si>
  <si>
    <t>Canara Bank Ltd</t>
  </si>
  <si>
    <t>CANBK</t>
  </si>
  <si>
    <t>GMR Airports Ltd</t>
  </si>
  <si>
    <t>GMRINFRA</t>
  </si>
  <si>
    <t>Bharat Heavy Electricals Ltd</t>
  </si>
  <si>
    <t>BHEL</t>
  </si>
  <si>
    <t>Max Healthcare Institute Ltd</t>
  </si>
  <si>
    <t>MAXHEALTH</t>
  </si>
  <si>
    <t>Torrent Power Ltd</t>
  </si>
  <si>
    <t>TORNTPOWER</t>
  </si>
  <si>
    <t>Hindustan Petroleum Corp Ltd</t>
  </si>
  <si>
    <t>HINDPETRO</t>
  </si>
  <si>
    <t>Dixon Technologies (India) Ltd</t>
  </si>
  <si>
    <t>DIXON</t>
  </si>
  <si>
    <t>Home Electronics &amp; Appliances</t>
  </si>
  <si>
    <t>Godrej Properties Ltd</t>
  </si>
  <si>
    <t>GODREJPROP</t>
  </si>
  <si>
    <t>IDBI Bank Ltd</t>
  </si>
  <si>
    <t>IDBI</t>
  </si>
  <si>
    <t>Private Bank</t>
  </si>
  <si>
    <t>NHPC Ltd</t>
  </si>
  <si>
    <t>NHPC</t>
  </si>
  <si>
    <t>Shree Cement Ltd</t>
  </si>
  <si>
    <t>SHREECEM</t>
  </si>
  <si>
    <t>Marico Ltd</t>
  </si>
  <si>
    <t>MARICO</t>
  </si>
  <si>
    <t>Tube Investments of India Ltd</t>
  </si>
  <si>
    <t>TIINDIA</t>
  </si>
  <si>
    <t>Cycles</t>
  </si>
  <si>
    <t>Mazagon Dock Shipbuilders Ltd</t>
  </si>
  <si>
    <t>MAZDOCK</t>
  </si>
  <si>
    <t>Shipbuilding</t>
  </si>
  <si>
    <t>Aurobindo Pharma Ltd</t>
  </si>
  <si>
    <t>AUROPHARMA</t>
  </si>
  <si>
    <t>Oil India Ltd</t>
  </si>
  <si>
    <t>OIL</t>
  </si>
  <si>
    <t>Union Bank of India Ltd</t>
  </si>
  <si>
    <t>UNIONBANK</t>
  </si>
  <si>
    <t>Persistent Systems Ltd</t>
  </si>
  <si>
    <t>PERSISTENT</t>
  </si>
  <si>
    <t>Adani Total Gas Ltd</t>
  </si>
  <si>
    <t>ATGL</t>
  </si>
  <si>
    <t>Prestige Estates Projects Ltd</t>
  </si>
  <si>
    <t>PRESTIGE</t>
  </si>
  <si>
    <t>Muthoot Finance Ltd</t>
  </si>
  <si>
    <t>MUTHOOTFIN</t>
  </si>
  <si>
    <t>Kalyan Jewellers India Ltd</t>
  </si>
  <si>
    <t>KALYANKJIL</t>
  </si>
  <si>
    <t>PB Fintech Ltd</t>
  </si>
  <si>
    <t>POLICYBZR</t>
  </si>
  <si>
    <t>Bharti Hexacom Ltd</t>
  </si>
  <si>
    <t>BHARTIHEXA</t>
  </si>
  <si>
    <t>Oberoi Realty Ltd</t>
  </si>
  <si>
    <t>OBEROIRLTY</t>
  </si>
  <si>
    <t>Alkem Laboratories Ltd</t>
  </si>
  <si>
    <t>ALKEM</t>
  </si>
  <si>
    <t>Linde India Ltd</t>
  </si>
  <si>
    <t>LINDEINDIA</t>
  </si>
  <si>
    <t>Indian Railway Catering and Tourism Corporation Ltd</t>
  </si>
  <si>
    <t>IRCTC</t>
  </si>
  <si>
    <t>SBI Cards and Payment Services Ltd</t>
  </si>
  <si>
    <t>SBICARD</t>
  </si>
  <si>
    <t>Payment Infrastructure</t>
  </si>
  <si>
    <t>Indian Bank</t>
  </si>
  <si>
    <t>INDIANB</t>
  </si>
  <si>
    <t>PI Industries Ltd</t>
  </si>
  <si>
    <t>PIIND</t>
  </si>
  <si>
    <t>General Insurance Corporation of India</t>
  </si>
  <si>
    <t>GICRE</t>
  </si>
  <si>
    <t>Bharat Forge Ltd</t>
  </si>
  <si>
    <t>BHARATFORG</t>
  </si>
  <si>
    <t>SRF Ltd</t>
  </si>
  <si>
    <t>SRF</t>
  </si>
  <si>
    <t>Hitachi Energy India Ltd</t>
  </si>
  <si>
    <t>POWERINDIA</t>
  </si>
  <si>
    <t>NMDC Ltd</t>
  </si>
  <si>
    <t>NMDC</t>
  </si>
  <si>
    <t>Mining - Iron Ore</t>
  </si>
  <si>
    <t>JSW Infrastructure Ltd</t>
  </si>
  <si>
    <t>JSWINFRA</t>
  </si>
  <si>
    <t>Supreme Industries Ltd</t>
  </si>
  <si>
    <t>SUPREMEIND</t>
  </si>
  <si>
    <t>Plastic Products</t>
  </si>
  <si>
    <t>Berger Paints India Ltd</t>
  </si>
  <si>
    <t>BERGEPAINT</t>
  </si>
  <si>
    <t>Yes Bank Ltd</t>
  </si>
  <si>
    <t>YESBANK</t>
  </si>
  <si>
    <t>Ashok Leyland Ltd</t>
  </si>
  <si>
    <t>ASHOKLEY</t>
  </si>
  <si>
    <t>Vodafone Idea Ltd</t>
  </si>
  <si>
    <t>IDEA</t>
  </si>
  <si>
    <t>Patanjali Foods Ltd</t>
  </si>
  <si>
    <t>PATANJALI</t>
  </si>
  <si>
    <t>Packaged Foods &amp; Meats</t>
  </si>
  <si>
    <t>Schaeffler India Ltd</t>
  </si>
  <si>
    <t>SCHAEFFLER</t>
  </si>
  <si>
    <t>Jindal Stainless Ltd</t>
  </si>
  <si>
    <t>JSL</t>
  </si>
  <si>
    <t>Voltas Ltd</t>
  </si>
  <si>
    <t>VOLTAS</t>
  </si>
  <si>
    <t>Abbott India Ltd</t>
  </si>
  <si>
    <t>ABBOTINDIA</t>
  </si>
  <si>
    <t>BSE Ltd</t>
  </si>
  <si>
    <t>BSE</t>
  </si>
  <si>
    <t>Stock Exchanges &amp; Ratings</t>
  </si>
  <si>
    <t>Phoenix Mills Ltd</t>
  </si>
  <si>
    <t>PHOENIXLTD</t>
  </si>
  <si>
    <t>Fertilisers And Chemicals Travancore Ltd</t>
  </si>
  <si>
    <t>FACT</t>
  </si>
  <si>
    <t>Fertilizers &amp; Agro Chemicals</t>
  </si>
  <si>
    <t>Indian Renewable Energy Development Agency Ltd</t>
  </si>
  <si>
    <t>IREDA</t>
  </si>
  <si>
    <t>Aditya Birla Capital Ltd</t>
  </si>
  <si>
    <t>ABCAPITAL</t>
  </si>
  <si>
    <t>Diversified Financials</t>
  </si>
  <si>
    <t>Thermax Limited</t>
  </si>
  <si>
    <t>THERMAX</t>
  </si>
  <si>
    <t>Balkrishna Industries Ltd</t>
  </si>
  <si>
    <t>BALKRISIND</t>
  </si>
  <si>
    <t>Tires &amp; Rubber</t>
  </si>
  <si>
    <t>Motilal Oswal Financial Services Ltd</t>
  </si>
  <si>
    <t>MOTILALOFS</t>
  </si>
  <si>
    <t>UNO Minda Ltd</t>
  </si>
  <si>
    <t>UNOMINDA</t>
  </si>
  <si>
    <t>L&amp;T Technology Services Ltd</t>
  </si>
  <si>
    <t>LTTS</t>
  </si>
  <si>
    <t>MRF Ltd</t>
  </si>
  <si>
    <t>MRF</t>
  </si>
  <si>
    <t>Mphasis Ltd</t>
  </si>
  <si>
    <t>MPHASIS</t>
  </si>
  <si>
    <t>Tata Communications Ltd</t>
  </si>
  <si>
    <t>TATACOMM</t>
  </si>
  <si>
    <t>Sundaram Finance Ltd</t>
  </si>
  <si>
    <t>SUNDARMFIN</t>
  </si>
  <si>
    <t>UCO Bank</t>
  </si>
  <si>
    <t>UCOBANK</t>
  </si>
  <si>
    <t>Container Corporation of India Ltd</t>
  </si>
  <si>
    <t>CONCOR</t>
  </si>
  <si>
    <t>Logistics</t>
  </si>
  <si>
    <t>Procter &amp; Gamble Hygiene and Health Care Ltd</t>
  </si>
  <si>
    <t>PGHH</t>
  </si>
  <si>
    <t>Steel Authority of India Ltd</t>
  </si>
  <si>
    <t>SAIL</t>
  </si>
  <si>
    <t>United Breweries Ltd</t>
  </si>
  <si>
    <t>UBL</t>
  </si>
  <si>
    <t>Petronet LNG Ltd</t>
  </si>
  <si>
    <t>PETRONET</t>
  </si>
  <si>
    <t>Oil &amp; Gas - Storage &amp; Transportation</t>
  </si>
  <si>
    <t>Fsn E-Commerce Ventures Ltd</t>
  </si>
  <si>
    <t>NYKAA</t>
  </si>
  <si>
    <t>Wellness Services</t>
  </si>
  <si>
    <t>IDFC First Bank Ltd</t>
  </si>
  <si>
    <t>IDFCFIRSTB</t>
  </si>
  <si>
    <t>Lloyds Metals And Energy Ltd</t>
  </si>
  <si>
    <t>LLOYDSME</t>
  </si>
  <si>
    <t>Page Industries Ltd</t>
  </si>
  <si>
    <t>PAGEIND</t>
  </si>
  <si>
    <t>Apparel &amp; Accessories</t>
  </si>
  <si>
    <t>AU Small Finance Bank Ltd</t>
  </si>
  <si>
    <t>AUBANK</t>
  </si>
  <si>
    <t>Gujarat Fluorochemicals Ltd</t>
  </si>
  <si>
    <t>FLUOROCHEM</t>
  </si>
  <si>
    <t>Specialty Chemicals</t>
  </si>
  <si>
    <t>Premier Energies Ltd</t>
  </si>
  <si>
    <t>PREMIERENE</t>
  </si>
  <si>
    <t>Astral Ltd</t>
  </si>
  <si>
    <t>ASTRAL</t>
  </si>
  <si>
    <t>Building Products - Pipes</t>
  </si>
  <si>
    <t>Glenmark Pharmaceuticals Ltd</t>
  </si>
  <si>
    <t>GLENMARK</t>
  </si>
  <si>
    <t>Central Bank of India Ltd</t>
  </si>
  <si>
    <t>CENTRALBK</t>
  </si>
  <si>
    <t>Ge T&amp;D India Ltd</t>
  </si>
  <si>
    <t>GET&amp;D</t>
  </si>
  <si>
    <t>Coforge Ltd</t>
  </si>
  <si>
    <t>COFORGE</t>
  </si>
  <si>
    <t>Coromandel International Ltd</t>
  </si>
  <si>
    <t>COROMANDEL</t>
  </si>
  <si>
    <t>KPIT Technologies Ltd</t>
  </si>
  <si>
    <t>KPITTECH</t>
  </si>
  <si>
    <t>Bank of India Ltd</t>
  </si>
  <si>
    <t>BANKINDIA</t>
  </si>
  <si>
    <t>Federal Bank Ltd</t>
  </si>
  <si>
    <t>FEDERALBNK</t>
  </si>
  <si>
    <t>SJVN Ltd</t>
  </si>
  <si>
    <t>SJVN</t>
  </si>
  <si>
    <t>Tata Elxsi Ltd</t>
  </si>
  <si>
    <t>TATAELXSI</t>
  </si>
  <si>
    <t>One 97 Communications Ltd</t>
  </si>
  <si>
    <t>PAYTM</t>
  </si>
  <si>
    <t>Business Support Services</t>
  </si>
  <si>
    <t>Fortis Healthcare Ltd</t>
  </si>
  <si>
    <t>FORTIS</t>
  </si>
  <si>
    <t>Nippon Life India Asset Management Ltd</t>
  </si>
  <si>
    <t>NAM-INDIA</t>
  </si>
  <si>
    <t>GlaxoSmithKline Pharmaceuticals Ltd</t>
  </si>
  <si>
    <t>GLAXO</t>
  </si>
  <si>
    <t>Housing and Urban Development Corporation Ltd</t>
  </si>
  <si>
    <t>HUDCO</t>
  </si>
  <si>
    <t>Honeywell Automation India Ltd</t>
  </si>
  <si>
    <t>HONAUT</t>
  </si>
  <si>
    <t>APL Apollo Tubes Ltd</t>
  </si>
  <si>
    <t>APLAPOLLO</t>
  </si>
  <si>
    <t>Bharat Dynamics Ltd</t>
  </si>
  <si>
    <t>BDL</t>
  </si>
  <si>
    <t>Tata Technologies Ltd</t>
  </si>
  <si>
    <t>TATATECH</t>
  </si>
  <si>
    <t>Exide Industries Ltd</t>
  </si>
  <si>
    <t>EXIDEIND</t>
  </si>
  <si>
    <t>Batteries</t>
  </si>
  <si>
    <t>ACC Ltd</t>
  </si>
  <si>
    <t>ACC</t>
  </si>
  <si>
    <t>Adani Wilmar Ltd</t>
  </si>
  <si>
    <t>AWL</t>
  </si>
  <si>
    <t>UPL Ltd</t>
  </si>
  <si>
    <t>UPL</t>
  </si>
  <si>
    <t>Escorts Kubota Ltd</t>
  </si>
  <si>
    <t>ESCORTS</t>
  </si>
  <si>
    <t>Tractors</t>
  </si>
  <si>
    <t>Apar Industries Ltd</t>
  </si>
  <si>
    <t>APARINDS</t>
  </si>
  <si>
    <t>IPCA Laboratories Ltd</t>
  </si>
  <si>
    <t>IPCALAB</t>
  </si>
  <si>
    <t>Bank of Maharashtra Ltd</t>
  </si>
  <si>
    <t>MAHABANK</t>
  </si>
  <si>
    <t>Cochin Shipyard Ltd</t>
  </si>
  <si>
    <t>COCHINSHIP</t>
  </si>
  <si>
    <t>Ajanta Pharma Ltd</t>
  </si>
  <si>
    <t>AJANTPHARM</t>
  </si>
  <si>
    <t>L&amp;T Finance Ltd</t>
  </si>
  <si>
    <t>LTF</t>
  </si>
  <si>
    <t>Biocon Ltd</t>
  </si>
  <si>
    <t>BIOCON</t>
  </si>
  <si>
    <t>Biotechnology</t>
  </si>
  <si>
    <t>Blue Star Ltd</t>
  </si>
  <si>
    <t>BLUESTARCO</t>
  </si>
  <si>
    <t>Max Financial Services Ltd</t>
  </si>
  <si>
    <t>MFSL</t>
  </si>
  <si>
    <t>Sona BLW Precision Forgings Ltd</t>
  </si>
  <si>
    <t>SONACOMS</t>
  </si>
  <si>
    <t>360 One Wam Ltd</t>
  </si>
  <si>
    <t>360ONE</t>
  </si>
  <si>
    <t>Investment Banking &amp; Brokerage</t>
  </si>
  <si>
    <t>Deepak Nitrite Ltd</t>
  </si>
  <si>
    <t>DEEPAKNTR</t>
  </si>
  <si>
    <t>Jubilant Foodworks Ltd</t>
  </si>
  <si>
    <t>JUBLFOOD</t>
  </si>
  <si>
    <t>Restaurants &amp; Cafes</t>
  </si>
  <si>
    <t>Gujarat Gas Ltd</t>
  </si>
  <si>
    <t>GUJGASLTD</t>
  </si>
  <si>
    <t>National Aluminium Co Ltd</t>
  </si>
  <si>
    <t>NATIONALUM</t>
  </si>
  <si>
    <t>KEI Industries Ltd</t>
  </si>
  <si>
    <t>KEI</t>
  </si>
  <si>
    <t>Cables</t>
  </si>
  <si>
    <t>AIA Engineering Ltd</t>
  </si>
  <si>
    <t>AIAENG</t>
  </si>
  <si>
    <t>Ola Electric Mobility Ltd</t>
  </si>
  <si>
    <t>OLAELEC</t>
  </si>
  <si>
    <t>3M India Ltd</t>
  </si>
  <si>
    <t>3MINDIA</t>
  </si>
  <si>
    <t>Stationery</t>
  </si>
  <si>
    <t>Cholamandalam Financial Holdings Ltd</t>
  </si>
  <si>
    <t>CHOLAHLDNG</t>
  </si>
  <si>
    <t>NLC India Ltd</t>
  </si>
  <si>
    <t>NLCINDIA</t>
  </si>
  <si>
    <t>Godfrey Phillips India Ltd</t>
  </si>
  <si>
    <t>GODFRYPHLP</t>
  </si>
  <si>
    <t>Kaynes Technology India Ltd</t>
  </si>
  <si>
    <t>KAYNES</t>
  </si>
  <si>
    <t>Aditya Birla Fashion and Retail Ltd</t>
  </si>
  <si>
    <t>ABFRL</t>
  </si>
  <si>
    <t>Indraprastha Gas Ltd</t>
  </si>
  <si>
    <t>IGL</t>
  </si>
  <si>
    <t>Brainbees Solutions Ltd</t>
  </si>
  <si>
    <t>FIRSTCRY</t>
  </si>
  <si>
    <t>IRB Infrastructure Developers Ltd</t>
  </si>
  <si>
    <t>IRB</t>
  </si>
  <si>
    <t>BASF India Ltd</t>
  </si>
  <si>
    <t>BASF</t>
  </si>
  <si>
    <t>Mahindra and Mahindra Financial Services Ltd</t>
  </si>
  <si>
    <t>M&amp;MFIN</t>
  </si>
  <si>
    <t>Godrej Industries Ltd</t>
  </si>
  <si>
    <t>GODREJIND</t>
  </si>
  <si>
    <t>Punjab &amp; Sind Bank</t>
  </si>
  <si>
    <t>PSB</t>
  </si>
  <si>
    <t>Syngene International Ltd</t>
  </si>
  <si>
    <t>SYNGENE</t>
  </si>
  <si>
    <t>Tata Investment Corporation Ltd</t>
  </si>
  <si>
    <t>TATAINVEST</t>
  </si>
  <si>
    <t>Dalmia Bharat Ltd</t>
  </si>
  <si>
    <t>DALBHARAT</t>
  </si>
  <si>
    <t>CRISIL Ltd</t>
  </si>
  <si>
    <t>CRISIL</t>
  </si>
  <si>
    <t>New India Assurance Company Ltd</t>
  </si>
  <si>
    <t>NIACL</t>
  </si>
  <si>
    <t>LIC Housing Finance Ltd</t>
  </si>
  <si>
    <t>LICHSGFIN</t>
  </si>
  <si>
    <t>Home Financing</t>
  </si>
  <si>
    <t>Endurance Technologies Ltd</t>
  </si>
  <si>
    <t>ENDURANCE</t>
  </si>
  <si>
    <t>Metro Brands Ltd</t>
  </si>
  <si>
    <t>METROBRAND</t>
  </si>
  <si>
    <t>Footwear</t>
  </si>
  <si>
    <t>Go Digit General Insurance Ltd</t>
  </si>
  <si>
    <t>GODIGIT</t>
  </si>
  <si>
    <t>J K Cement Ltd</t>
  </si>
  <si>
    <t>JKCEMENT</t>
  </si>
  <si>
    <t>Apollo Tyres Ltd</t>
  </si>
  <si>
    <t>APOLLOTYRE</t>
  </si>
  <si>
    <t>Vedant Fashions Ltd</t>
  </si>
  <si>
    <t>MANYAVAR</t>
  </si>
  <si>
    <t>Textiles</t>
  </si>
  <si>
    <t>Central Depository Services (India) Ltd</t>
  </si>
  <si>
    <t>CDSL</t>
  </si>
  <si>
    <t>Multi Commodity Exchange of India Ltd</t>
  </si>
  <si>
    <t>MCX</t>
  </si>
  <si>
    <t>KPR Mill Ltd</t>
  </si>
  <si>
    <t>KPRMILL</t>
  </si>
  <si>
    <t>Himadri Speciality Chemical Ltd</t>
  </si>
  <si>
    <t>HSCL</t>
  </si>
  <si>
    <t>Star Health and Allied Insurance Company Ltd</t>
  </si>
  <si>
    <t>STARHEALTH</t>
  </si>
  <si>
    <t>Brigade Enterprises Ltd</t>
  </si>
  <si>
    <t>BRIGADE</t>
  </si>
  <si>
    <t>Aditya Birla Real Estate Ltd</t>
  </si>
  <si>
    <t>ABREL</t>
  </si>
  <si>
    <t>Embassy Office Parks REIT</t>
  </si>
  <si>
    <t>EMBASSY</t>
  </si>
  <si>
    <t>Emami Ltd</t>
  </si>
  <si>
    <t>EMAMILTD</t>
  </si>
  <si>
    <t>Suven Pharmaceuticals Ltd</t>
  </si>
  <si>
    <t>SUVENPHAR</t>
  </si>
  <si>
    <t>Authum Investment &amp; Infrastructure Ltd</t>
  </si>
  <si>
    <t>AIIL</t>
  </si>
  <si>
    <t>Hindustan Copper Ltd</t>
  </si>
  <si>
    <t>HINDCOPPER</t>
  </si>
  <si>
    <t>Mining - Copper</t>
  </si>
  <si>
    <t>Sundram Fasteners Ltd</t>
  </si>
  <si>
    <t>SUNDRMFAST</t>
  </si>
  <si>
    <t>Bandhan Bank Ltd</t>
  </si>
  <si>
    <t>BANDHANBNK</t>
  </si>
  <si>
    <t>Piramal Pharma Ltd</t>
  </si>
  <si>
    <t>PPLPHARMA</t>
  </si>
  <si>
    <t>Sun Tv Network Ltd</t>
  </si>
  <si>
    <t>SUNTV</t>
  </si>
  <si>
    <t>TV Channels &amp; Broadcasters</t>
  </si>
  <si>
    <t>Whirlpool of India Ltd</t>
  </si>
  <si>
    <t>WHIRLPOOL</t>
  </si>
  <si>
    <t>Bayer Cropscience Ltd</t>
  </si>
  <si>
    <t>BAYERCROP</t>
  </si>
  <si>
    <t>NBCC (India) Ltd</t>
  </si>
  <si>
    <t>NBCC</t>
  </si>
  <si>
    <t>Delhivery Ltd</t>
  </si>
  <si>
    <t>DELHIVERY</t>
  </si>
  <si>
    <t>TVS Holdings Ltd</t>
  </si>
  <si>
    <t>TVSHLTD</t>
  </si>
  <si>
    <t>Mangalore Refinery and Petrochemicals Ltd</t>
  </si>
  <si>
    <t>MRPL</t>
  </si>
  <si>
    <t>Gillette India Ltd</t>
  </si>
  <si>
    <t>GILLETTE</t>
  </si>
  <si>
    <t>Radico Khaitan Ltd</t>
  </si>
  <si>
    <t>RADICO</t>
  </si>
  <si>
    <t>Global Health Ltd</t>
  </si>
  <si>
    <t>MEDANTA</t>
  </si>
  <si>
    <t>Poonawalla Fincorp Ltd</t>
  </si>
  <si>
    <t>POONAWALLA</t>
  </si>
  <si>
    <t>J B Chemicals and Pharmaceuticals Ltd</t>
  </si>
  <si>
    <t>JBCHEPHARM</t>
  </si>
  <si>
    <t>Angel One Ltd</t>
  </si>
  <si>
    <t>ANGELONE</t>
  </si>
  <si>
    <t>Inox Wind Ltd</t>
  </si>
  <si>
    <t>INOXWIND</t>
  </si>
  <si>
    <t>Carborundum Universal Ltd</t>
  </si>
  <si>
    <t>CARBORUNIV</t>
  </si>
  <si>
    <t>Sumitomo Chemical India Ltd</t>
  </si>
  <si>
    <t>SUMICHEM</t>
  </si>
  <si>
    <t>Motherson Sumi Wiring India Ltd</t>
  </si>
  <si>
    <t>MSUMI</t>
  </si>
  <si>
    <t>ZF Commercial Vehicle Control Systems India Ltd</t>
  </si>
  <si>
    <t>ZFCVINDIA</t>
  </si>
  <si>
    <t>Timken India Ltd</t>
  </si>
  <si>
    <t>TIMKEN</t>
  </si>
  <si>
    <t>ICICI Securities Ltd</t>
  </si>
  <si>
    <t>ISEC</t>
  </si>
  <si>
    <t>Emcure Pharmaceuticals Ltd</t>
  </si>
  <si>
    <t>EMCURE</t>
  </si>
  <si>
    <t>Tata Chemicals Ltd</t>
  </si>
  <si>
    <t>TATACHEM</t>
  </si>
  <si>
    <t>Grindwell Norton Ltd</t>
  </si>
  <si>
    <t>GRINDWELL</t>
  </si>
  <si>
    <t>Dr. Lal PathLabs Ltd</t>
  </si>
  <si>
    <t>LALPATHLAB</t>
  </si>
  <si>
    <t>Gland Pharma Ltd</t>
  </si>
  <si>
    <t>GLAND</t>
  </si>
  <si>
    <t>Crompton Greaves Consumer Electricals Ltd</t>
  </si>
  <si>
    <t>CROMPTON</t>
  </si>
  <si>
    <t>KEC International Ltd</t>
  </si>
  <si>
    <t>KEC</t>
  </si>
  <si>
    <t>SKF India Ltd</t>
  </si>
  <si>
    <t>SKFINDIA</t>
  </si>
  <si>
    <t>Anant Raj Ltd</t>
  </si>
  <si>
    <t>ANANTRAJ</t>
  </si>
  <si>
    <t>EIH Ltd</t>
  </si>
  <si>
    <t>EIHOTEL</t>
  </si>
  <si>
    <t>Five-Star Business Finance Ltd</t>
  </si>
  <si>
    <t>FIVESTAR</t>
  </si>
  <si>
    <t>Nuvama Wealth Management Ltd</t>
  </si>
  <si>
    <t>NUVAMA</t>
  </si>
  <si>
    <t>Narayana Hrudayalaya Ltd</t>
  </si>
  <si>
    <t>NH</t>
  </si>
  <si>
    <t>Pfizer Ltd</t>
  </si>
  <si>
    <t>PFIZER</t>
  </si>
  <si>
    <t>Laurus Labs Ltd</t>
  </si>
  <si>
    <t>LAURUSLABS</t>
  </si>
  <si>
    <t>Hatsun Agro Product Ltd</t>
  </si>
  <si>
    <t>HATSUN</t>
  </si>
  <si>
    <t>Shyam Metalics and Energy Ltd</t>
  </si>
  <si>
    <t>SHYAMMETL</t>
  </si>
  <si>
    <t>Ratnamani Metals and Tubes Ltd</t>
  </si>
  <si>
    <t>RATNAMANI</t>
  </si>
  <si>
    <t>CESC Ltd</t>
  </si>
  <si>
    <t>CESC</t>
  </si>
  <si>
    <t>Amara Raja Energy &amp; Mobility Ltd</t>
  </si>
  <si>
    <t>ARE&amp;M</t>
  </si>
  <si>
    <t>Jyoti CNC Automation Ltd</t>
  </si>
  <si>
    <t>JYOTICNC</t>
  </si>
  <si>
    <t>Computer Hardware</t>
  </si>
  <si>
    <t>Triveni Turbine Ltd</t>
  </si>
  <si>
    <t>TRITURBINE</t>
  </si>
  <si>
    <t>Aegis Logistics Ltd</t>
  </si>
  <si>
    <t>AEGISLOG</t>
  </si>
  <si>
    <t>Natco Pharma Ltd</t>
  </si>
  <si>
    <t>NATCOPHARM</t>
  </si>
  <si>
    <t>PNB Housing Finance Ltd</t>
  </si>
  <si>
    <t>PNBHOUSING</t>
  </si>
  <si>
    <t>Piramal Enterprises Ltd</t>
  </si>
  <si>
    <t>PEL</t>
  </si>
  <si>
    <t>Poly Medicure Ltd</t>
  </si>
  <si>
    <t>POLYMED</t>
  </si>
  <si>
    <t>Health Care Equipment &amp; Supplies</t>
  </si>
  <si>
    <t>Kansai Nerolac Paints Ltd</t>
  </si>
  <si>
    <t>KANSAINER</t>
  </si>
  <si>
    <t>Computer Age Management Services Ltd</t>
  </si>
  <si>
    <t>CAMS</t>
  </si>
  <si>
    <t>ITI Ltd</t>
  </si>
  <si>
    <t>ITI</t>
  </si>
  <si>
    <t>Telecom Equipments</t>
  </si>
  <si>
    <t>Alembic Pharmaceuticals Ltd</t>
  </si>
  <si>
    <t>APLLTD</t>
  </si>
  <si>
    <t>Jindal SAW Ltd</t>
  </si>
  <si>
    <t>JINDALSAW</t>
  </si>
  <si>
    <t>Firstsource Solutions Ltd</t>
  </si>
  <si>
    <t>FSL</t>
  </si>
  <si>
    <t>Outsourced services</t>
  </si>
  <si>
    <t>Atul Ltd</t>
  </si>
  <si>
    <t>ATUL</t>
  </si>
  <si>
    <t>CPSE ETF</t>
  </si>
  <si>
    <t>CPSEETF</t>
  </si>
  <si>
    <t>Equity</t>
  </si>
  <si>
    <t>Gujarat State Petronet Ltd</t>
  </si>
  <si>
    <t>GSPL</t>
  </si>
  <si>
    <t>Bikaji Foods International Ltd</t>
  </si>
  <si>
    <t>BIKAJI</t>
  </si>
  <si>
    <t>Aditya Birla Sun Life Amc Ltd</t>
  </si>
  <si>
    <t>ABSLAMC</t>
  </si>
  <si>
    <t>KIOCL Ltd</t>
  </si>
  <si>
    <t>KIOCL</t>
  </si>
  <si>
    <t>Krishna Institute of Medical Sciences Ltd</t>
  </si>
  <si>
    <t>KIMS</t>
  </si>
  <si>
    <t>Affle (India) Ltd</t>
  </si>
  <si>
    <t>AFFLE</t>
  </si>
  <si>
    <t>Advertising</t>
  </si>
  <si>
    <t>Castrol India Ltd</t>
  </si>
  <si>
    <t>CASTROLIND</t>
  </si>
  <si>
    <t>Kajaria Ceramics Ltd</t>
  </si>
  <si>
    <t>KAJARIACER</t>
  </si>
  <si>
    <t>Building Products - Ceramics</t>
  </si>
  <si>
    <t>Devyani International Ltd</t>
  </si>
  <si>
    <t>DEVYANI</t>
  </si>
  <si>
    <t>Jupiter Wagons Ltd</t>
  </si>
  <si>
    <t>JWL</t>
  </si>
  <si>
    <t>Rail</t>
  </si>
  <si>
    <t>Elgi Equipments Ltd</t>
  </si>
  <si>
    <t>ELGIEQUIP</t>
  </si>
  <si>
    <t>Aster DM Healthcare Ltd</t>
  </si>
  <si>
    <t>ASTERDM</t>
  </si>
  <si>
    <t>Signatureglobal (India) Ltd</t>
  </si>
  <si>
    <t>SIGNATURE</t>
  </si>
  <si>
    <t>Ircon International Ltd</t>
  </si>
  <si>
    <t>IRCON</t>
  </si>
  <si>
    <t>Kalpataru Projects International Ltd</t>
  </si>
  <si>
    <t>KPIL</t>
  </si>
  <si>
    <t>Concord Biotech Ltd</t>
  </si>
  <si>
    <t>CONCORDBIO</t>
  </si>
  <si>
    <t>Neuland Laboratories Ltd</t>
  </si>
  <si>
    <t>NEULANDLAB</t>
  </si>
  <si>
    <t>Vinati Organics Ltd</t>
  </si>
  <si>
    <t>VINATIORGA</t>
  </si>
  <si>
    <t>JBM Auto Ltd</t>
  </si>
  <si>
    <t>JBMA</t>
  </si>
  <si>
    <t>CIE Automotive India Ltd</t>
  </si>
  <si>
    <t>CIEINDIA</t>
  </si>
  <si>
    <t>Ramco Cements Limited</t>
  </si>
  <si>
    <t>RAMCOCEM</t>
  </si>
  <si>
    <t>Sobha Ltd</t>
  </si>
  <si>
    <t>SOBHA</t>
  </si>
  <si>
    <t>Schneider Electric Infrastructure Ltd</t>
  </si>
  <si>
    <t>SCHNEIDER</t>
  </si>
  <si>
    <t>Finolex Cables Ltd</t>
  </si>
  <si>
    <t>FINCABLES</t>
  </si>
  <si>
    <t>Techno Electric &amp; Engineering Company Ltd</t>
  </si>
  <si>
    <t>TECHNOE</t>
  </si>
  <si>
    <t>Garden Reach Shipbuilders &amp; Engineers Ltd</t>
  </si>
  <si>
    <t>GRSE</t>
  </si>
  <si>
    <t>Cyient Ltd</t>
  </si>
  <si>
    <t>CYIENT</t>
  </si>
  <si>
    <t>R R Kabel Ltd</t>
  </si>
  <si>
    <t>RRKABEL</t>
  </si>
  <si>
    <t>Nexus Select Trust</t>
  </si>
  <si>
    <t>NXST</t>
  </si>
  <si>
    <t>Mindspace Business Parks REIT</t>
  </si>
  <si>
    <t>MINDSPACE</t>
  </si>
  <si>
    <t>Blue Dart Express Ltd</t>
  </si>
  <si>
    <t>BLUEDART</t>
  </si>
  <si>
    <t>Chambal Fertilisers and Chemicals Ltd</t>
  </si>
  <si>
    <t>CHAMBLFERT</t>
  </si>
  <si>
    <t>PTC Industries Ltd</t>
  </si>
  <si>
    <t>PTCIL</t>
  </si>
  <si>
    <t>Century Plyboards (India) Ltd</t>
  </si>
  <si>
    <t>CENTURYPLY</t>
  </si>
  <si>
    <t>Wood Products</t>
  </si>
  <si>
    <t>Finolex Industries Ltd</t>
  </si>
  <si>
    <t>FINPIPE</t>
  </si>
  <si>
    <t>Tejas Networks Ltd</t>
  </si>
  <si>
    <t>TEJASNET</t>
  </si>
  <si>
    <t>IIFL Finance Ltd</t>
  </si>
  <si>
    <t>IIFL</t>
  </si>
  <si>
    <t>HFCL Ltd</t>
  </si>
  <si>
    <t>HFCL</t>
  </si>
  <si>
    <t>Jai Balaji Industries Ltd</t>
  </si>
  <si>
    <t>JAIBALAJI</t>
  </si>
  <si>
    <t>Cello World Ltd</t>
  </si>
  <si>
    <t>CELLO</t>
  </si>
  <si>
    <t>Relaxo Footwears Ltd</t>
  </si>
  <si>
    <t>RELAXO</t>
  </si>
  <si>
    <t>Jubilant Pharmova Ltd</t>
  </si>
  <si>
    <t>JUBLPHARMA</t>
  </si>
  <si>
    <t>NCC Ltd</t>
  </si>
  <si>
    <t>NCC</t>
  </si>
  <si>
    <t>Chalet Hotels Ltd</t>
  </si>
  <si>
    <t>CHALET</t>
  </si>
  <si>
    <t>Aarti Industries Ltd</t>
  </si>
  <si>
    <t>AARTIIND</t>
  </si>
  <si>
    <t>Aadhar Housing Finance Ltd</t>
  </si>
  <si>
    <t>AADHARHFC</t>
  </si>
  <si>
    <t>Great Eastern Shipping Company Ltd</t>
  </si>
  <si>
    <t>GESHIP</t>
  </si>
  <si>
    <t>V Guard Industries Ltd</t>
  </si>
  <si>
    <t>VGUARD</t>
  </si>
  <si>
    <t>Astrazeneca Pharma India Ltd</t>
  </si>
  <si>
    <t>ASTRAZEN</t>
  </si>
  <si>
    <t>Kfin Technologies Ltd</t>
  </si>
  <si>
    <t>KFINTECH</t>
  </si>
  <si>
    <t>Aptus Value Housing Finance India Ltd</t>
  </si>
  <si>
    <t>APTUS</t>
  </si>
  <si>
    <t>Welspun Corp Ltd</t>
  </si>
  <si>
    <t>WELCORP</t>
  </si>
  <si>
    <t>PCBL Ltd</t>
  </si>
  <si>
    <t>PCBL</t>
  </si>
  <si>
    <t>Jyothy Labs Ltd</t>
  </si>
  <si>
    <t>JYOTHYLAB</t>
  </si>
  <si>
    <t>Ramkrishna Forgings Ltd</t>
  </si>
  <si>
    <t>RKFORGE</t>
  </si>
  <si>
    <t>Tbo Tek Ltd</t>
  </si>
  <si>
    <t>TBOTEK</t>
  </si>
  <si>
    <t>Tour &amp; Travel Services</t>
  </si>
  <si>
    <t>Bombay Burmah Trading Corporation Ltd</t>
  </si>
  <si>
    <t>BBTC</t>
  </si>
  <si>
    <t>Akzo Nobel India Ltd</t>
  </si>
  <si>
    <t>AKZOINDIA</t>
  </si>
  <si>
    <t>Eris Lifesciences Ltd</t>
  </si>
  <si>
    <t>ERIS</t>
  </si>
  <si>
    <t>Amber Enterprises India Ltd</t>
  </si>
  <si>
    <t>AMBER</t>
  </si>
  <si>
    <t>Waaree Renewable Technologies Ltd</t>
  </si>
  <si>
    <t>WAAREERTL</t>
  </si>
  <si>
    <t>Bata India Ltd</t>
  </si>
  <si>
    <t>BATAINDIA</t>
  </si>
  <si>
    <t>Indiamart Intermesh Ltd</t>
  </si>
  <si>
    <t>INDIAMART</t>
  </si>
  <si>
    <t>Trident Ltd</t>
  </si>
  <si>
    <t>TRIDENT</t>
  </si>
  <si>
    <t>LMW Ltd</t>
  </si>
  <si>
    <t>LMW</t>
  </si>
  <si>
    <t>Asahi India Glass Ltd</t>
  </si>
  <si>
    <t>ASAHIINDIA</t>
  </si>
  <si>
    <t>Sarda Energy &amp; Minerals Ltd</t>
  </si>
  <si>
    <t>SARDAEN</t>
  </si>
  <si>
    <t>Newgen Software Technologies Ltd</t>
  </si>
  <si>
    <t>NEWGEN</t>
  </si>
  <si>
    <t>Reliance Power Ltd</t>
  </si>
  <si>
    <t>RPOWER</t>
  </si>
  <si>
    <t>Mahanagar Gas Ltd</t>
  </si>
  <si>
    <t>MGL</t>
  </si>
  <si>
    <t>Kirloskar Oil Engines Ltd</t>
  </si>
  <si>
    <t>KIRLOSENG</t>
  </si>
  <si>
    <t>Sonata Software Ltd</t>
  </si>
  <si>
    <t>SONATSOFTW</t>
  </si>
  <si>
    <t>Swan Energy Ltd</t>
  </si>
  <si>
    <t>SWANENERGY</t>
  </si>
  <si>
    <t>DCM Shriram Ltd</t>
  </si>
  <si>
    <t>DCMSHRIRAM</t>
  </si>
  <si>
    <t>Indian Energy Exchange Ltd</t>
  </si>
  <si>
    <t>IEX</t>
  </si>
  <si>
    <t>Power Trading &amp; Consultancy</t>
  </si>
  <si>
    <t>Zen Technologies Ltd</t>
  </si>
  <si>
    <t>ZENTEC</t>
  </si>
  <si>
    <t>Navin Fluorine International Ltd</t>
  </si>
  <si>
    <t>NAVINFLUOR</t>
  </si>
  <si>
    <t>Clean Science and Technology Ltd</t>
  </si>
  <si>
    <t>CLEAN</t>
  </si>
  <si>
    <t>Anand Rathi Wealth Ltd</t>
  </si>
  <si>
    <t>ANANDRATHI</t>
  </si>
  <si>
    <t>Doms Industries Ltd</t>
  </si>
  <si>
    <t>DOMS</t>
  </si>
  <si>
    <t>Office Supplies</t>
  </si>
  <si>
    <t>UTI Asset Management Company Ltd</t>
  </si>
  <si>
    <t>UTIAMC</t>
  </si>
  <si>
    <t>Action Construction Equipment Ltd</t>
  </si>
  <si>
    <t>ACE</t>
  </si>
  <si>
    <t>Heavy Machinery</t>
  </si>
  <si>
    <t>Wockhardt Ltd</t>
  </si>
  <si>
    <t>WOCKPHARMA</t>
  </si>
  <si>
    <t>Gravita India Ltd</t>
  </si>
  <si>
    <t>GRAVITA</t>
  </si>
  <si>
    <t>Metals - Lead</t>
  </si>
  <si>
    <t>HBL Power Systems Ltd</t>
  </si>
  <si>
    <t>HBLPOWER</t>
  </si>
  <si>
    <t>Birlasoft Ltd</t>
  </si>
  <si>
    <t>BSOFT</t>
  </si>
  <si>
    <t>Indegene Ltd</t>
  </si>
  <si>
    <t>INDGN</t>
  </si>
  <si>
    <t>Karur Vysya Bank Ltd</t>
  </si>
  <si>
    <t>KARURVYSYA</t>
  </si>
  <si>
    <t>Elecon Engineering Company Ltd</t>
  </si>
  <si>
    <t>ELECON</t>
  </si>
  <si>
    <t>CreditAccess Grameen Ltd</t>
  </si>
  <si>
    <t>CREDITACC</t>
  </si>
  <si>
    <t>Capri Global Capital Ltd</t>
  </si>
  <si>
    <t>CGCL</t>
  </si>
  <si>
    <t>Sanofi India Ltd</t>
  </si>
  <si>
    <t>SANOFI</t>
  </si>
  <si>
    <t>IFCI Ltd</t>
  </si>
  <si>
    <t>IFCI</t>
  </si>
  <si>
    <t>BEML Ltd</t>
  </si>
  <si>
    <t>BEML</t>
  </si>
  <si>
    <t>Fine Organic Industries Ltd</t>
  </si>
  <si>
    <t>FINEORG</t>
  </si>
  <si>
    <t>PVR INOX Ltd</t>
  </si>
  <si>
    <t>PVRINOX</t>
  </si>
  <si>
    <t>Theatres</t>
  </si>
  <si>
    <t>Zensar Technologies Ltd</t>
  </si>
  <si>
    <t>ZENSARTECH</t>
  </si>
  <si>
    <t>Tata Teleservices (Maharashtra) Ltd</t>
  </si>
  <si>
    <t>TTML</t>
  </si>
  <si>
    <t>Welspun Living Ltd</t>
  </si>
  <si>
    <t>WELSPUNLIV</t>
  </si>
  <si>
    <t>G R Infraprojects Ltd</t>
  </si>
  <si>
    <t>GRINFRA</t>
  </si>
  <si>
    <t>Bls International Services Ltd</t>
  </si>
  <si>
    <t>BLS</t>
  </si>
  <si>
    <t>UTI S&amp;P BSE Sensex ETF</t>
  </si>
  <si>
    <t>UTISENSETF</t>
  </si>
  <si>
    <t>KSB Ltd</t>
  </si>
  <si>
    <t>KSB</t>
  </si>
  <si>
    <t>JM Financial Ltd</t>
  </si>
  <si>
    <t>JMFINANCIL</t>
  </si>
  <si>
    <t>PG Electroplast Ltd</t>
  </si>
  <si>
    <t>PGEL</t>
  </si>
  <si>
    <t>Titagarh Rail Systems Ltd</t>
  </si>
  <si>
    <t>TITAGARH</t>
  </si>
  <si>
    <t>Manappuram Finance Ltd</t>
  </si>
  <si>
    <t>MANAPPURAM</t>
  </si>
  <si>
    <t>Inox Wind Energy Ltd</t>
  </si>
  <si>
    <t>IWEL</t>
  </si>
  <si>
    <t>Godrej Agrovet Ltd</t>
  </si>
  <si>
    <t>GODREJAGRO</t>
  </si>
  <si>
    <t>Agro Products</t>
  </si>
  <si>
    <t>Strides Pharma Science Ltd</t>
  </si>
  <si>
    <t>STAR</t>
  </si>
  <si>
    <t>Supreme Petrochem Ltd</t>
  </si>
  <si>
    <t>SPLPETRO</t>
  </si>
  <si>
    <t>Nava Limited</t>
  </si>
  <si>
    <t>NAVA</t>
  </si>
  <si>
    <t>Granules India Ltd</t>
  </si>
  <si>
    <t>GRANULES</t>
  </si>
  <si>
    <t>Praj Industries Ltd</t>
  </si>
  <si>
    <t>PRAJIND</t>
  </si>
  <si>
    <t>Rainbow Children's Medicare Ltd</t>
  </si>
  <si>
    <t>RAINBOW</t>
  </si>
  <si>
    <t>NMDC Steel Ltd</t>
  </si>
  <si>
    <t>NSLNISP</t>
  </si>
  <si>
    <t>Raymond Lifestyle Ltd</t>
  </si>
  <si>
    <t>RAYMONDLSL</t>
  </si>
  <si>
    <t>RITES Ltd</t>
  </si>
  <si>
    <t>RITES</t>
  </si>
  <si>
    <t>Craftsman Automation Ltd</t>
  </si>
  <si>
    <t>CRAFTSMAN</t>
  </si>
  <si>
    <t>Netweb Technologies India Ltd</t>
  </si>
  <si>
    <t>NETWEB</t>
  </si>
  <si>
    <t>LT Foods Ltd</t>
  </si>
  <si>
    <t>LTFOODS</t>
  </si>
  <si>
    <t>Ingersoll-Rand (India) Ltd</t>
  </si>
  <si>
    <t>INGERRAND</t>
  </si>
  <si>
    <t>Caplin Point Laboratories Ltd</t>
  </si>
  <si>
    <t>CAPLIPOINT</t>
  </si>
  <si>
    <t>Jaiprakash Power Ventures Ltd</t>
  </si>
  <si>
    <t>JPPOWER</t>
  </si>
  <si>
    <t>Akums Drugs and Pharmaceuticals Ltd</t>
  </si>
  <si>
    <t>AKUMS</t>
  </si>
  <si>
    <t>E I D-Parry (India) Ltd</t>
  </si>
  <si>
    <t>EIDPARRY</t>
  </si>
  <si>
    <t>Sugar</t>
  </si>
  <si>
    <t>Glenmark Life Sciences Ltd</t>
  </si>
  <si>
    <t>GLS</t>
  </si>
  <si>
    <t>Sterling and Wilson Renewable Energy Ltd</t>
  </si>
  <si>
    <t>SWSOLAR</t>
  </si>
  <si>
    <t>Voltamp Transformers Ltd</t>
  </si>
  <si>
    <t>VOLTAMP</t>
  </si>
  <si>
    <t>Data Patterns (India) Ltd</t>
  </si>
  <si>
    <t>DATAPATTNS</t>
  </si>
  <si>
    <t>Railtel Corporation of India Ltd</t>
  </si>
  <si>
    <t>RAILTEL</t>
  </si>
  <si>
    <t>Communication &amp; Networking</t>
  </si>
  <si>
    <t>eClerx Services Limited</t>
  </si>
  <si>
    <t>ECLERX</t>
  </si>
  <si>
    <t>Olectra Greentech Ltd</t>
  </si>
  <si>
    <t>OLECTRA</t>
  </si>
  <si>
    <t>Vardhman Textiles Ltd</t>
  </si>
  <si>
    <t>VTL</t>
  </si>
  <si>
    <t>Redington Ltd</t>
  </si>
  <si>
    <t>REDINGTON</t>
  </si>
  <si>
    <t>Technology Hardware</t>
  </si>
  <si>
    <t>Chennai Petroleum Corporation Ltd</t>
  </si>
  <si>
    <t>CHENNPETRO</t>
  </si>
  <si>
    <t>Aavas Financiers Ltd</t>
  </si>
  <si>
    <t>AAVAS</t>
  </si>
  <si>
    <t>Kirloskar Brothers Ltd</t>
  </si>
  <si>
    <t>KIRLOSBROS</t>
  </si>
  <si>
    <t>Westlife Foodworld Ltd</t>
  </si>
  <si>
    <t>WESTLIFE</t>
  </si>
  <si>
    <t>Deepak Fertilisers and Petrochemicals Corp Ltd</t>
  </si>
  <si>
    <t>DEEPAKFERT</t>
  </si>
  <si>
    <t>Marksans Pharma Ltd</t>
  </si>
  <si>
    <t>MARKSANS</t>
  </si>
  <si>
    <t>IIFL Securities Ltd</t>
  </si>
  <si>
    <t>IIFLSEC</t>
  </si>
  <si>
    <t>Honasa Consumer Ltd</t>
  </si>
  <si>
    <t>HONASA</t>
  </si>
  <si>
    <t>Usha Martin Ltd</t>
  </si>
  <si>
    <t>USHAMART</t>
  </si>
  <si>
    <t>Maharashtra Scooters Ltd</t>
  </si>
  <si>
    <t>MAHSCOOTER</t>
  </si>
  <si>
    <t>Balrampur Chini Mills Ltd</t>
  </si>
  <si>
    <t>BALRAMCHIN</t>
  </si>
  <si>
    <t>Transformers and Rectifiers (India) Ltd</t>
  </si>
  <si>
    <t>TARIL</t>
  </si>
  <si>
    <t>RHI Magnesita India Ltd</t>
  </si>
  <si>
    <t>RHIM</t>
  </si>
  <si>
    <t>Minda Corporation Ltd</t>
  </si>
  <si>
    <t>MINDACORP</t>
  </si>
  <si>
    <t>Nuvoco Vistas Corporation Ltd</t>
  </si>
  <si>
    <t>NUVOCO</t>
  </si>
  <si>
    <t>Cube Highways Trust</t>
  </si>
  <si>
    <t>CUBEINVIT</t>
  </si>
  <si>
    <t>Roads</t>
  </si>
  <si>
    <t>RBL Bank Ltd</t>
  </si>
  <si>
    <t>RBLBANK</t>
  </si>
  <si>
    <t>Zydus Wellness Ltd</t>
  </si>
  <si>
    <t>ZYDUSWELL</t>
  </si>
  <si>
    <t>MMTC Ltd</t>
  </si>
  <si>
    <t>MMTC</t>
  </si>
  <si>
    <t>RedTape</t>
  </si>
  <si>
    <t>REDTAPE</t>
  </si>
  <si>
    <t>Tega Industries Ltd</t>
  </si>
  <si>
    <t>TEGA</t>
  </si>
  <si>
    <t>Godawari Power and Ispat Ltd</t>
  </si>
  <si>
    <t>GPIL</t>
  </si>
  <si>
    <t>Symphony Ltd</t>
  </si>
  <si>
    <t>SYMPHONY</t>
  </si>
  <si>
    <t>Genus Power Infrastructures Ltd</t>
  </si>
  <si>
    <t>GENUSPOWER</t>
  </si>
  <si>
    <t>Zee Entertainment Enterprises Ltd</t>
  </si>
  <si>
    <t>ZEEL</t>
  </si>
  <si>
    <t>Jubilant Ingrevia Ltd</t>
  </si>
  <si>
    <t>JUBLINGREA</t>
  </si>
  <si>
    <t>Electrosteel Castings Ltd</t>
  </si>
  <si>
    <t>ELECTCAST</t>
  </si>
  <si>
    <t>Intellect Design Arena Ltd</t>
  </si>
  <si>
    <t>INTELLECT</t>
  </si>
  <si>
    <t>Aether Industries Ltd</t>
  </si>
  <si>
    <t>AETHER</t>
  </si>
  <si>
    <t>Safari Industries (India) Ltd</t>
  </si>
  <si>
    <t>SAFARI</t>
  </si>
  <si>
    <t>Happiest Minds Technologies Ltd</t>
  </si>
  <si>
    <t>HAPPSTMNDS</t>
  </si>
  <si>
    <t>TTK Prestige Ltd</t>
  </si>
  <si>
    <t>TTKPRESTIG</t>
  </si>
  <si>
    <t>PNC Infratech Ltd</t>
  </si>
  <si>
    <t>PNCINFRA</t>
  </si>
  <si>
    <t>CEAT Ltd</t>
  </si>
  <si>
    <t>CEATLTD</t>
  </si>
  <si>
    <t>Alkyl Amines Chemicals Ltd</t>
  </si>
  <si>
    <t>ALKYLAMINE</t>
  </si>
  <si>
    <t>Tanla Platforms Ltd</t>
  </si>
  <si>
    <t>TANLA</t>
  </si>
  <si>
    <t>Alok Industries Ltd</t>
  </si>
  <si>
    <t>ALOKINDS</t>
  </si>
  <si>
    <t>CE Info Systems Ltd</t>
  </si>
  <si>
    <t>MAPMYINDIA</t>
  </si>
  <si>
    <t>Can Fin Homes Ltd</t>
  </si>
  <si>
    <t>CANFINHOME</t>
  </si>
  <si>
    <t>shipping corporation of India Ltd</t>
  </si>
  <si>
    <t>SCI</t>
  </si>
  <si>
    <t>Raymond Ltd</t>
  </si>
  <si>
    <t>RAYMOND</t>
  </si>
  <si>
    <t>Vesuvius India Ltd</t>
  </si>
  <si>
    <t>VESUVIUS</t>
  </si>
  <si>
    <t>Reliance Infrastructure Ltd</t>
  </si>
  <si>
    <t>RELINFRA</t>
  </si>
  <si>
    <t>Graphite India Ltd</t>
  </si>
  <si>
    <t>GRAPHITE</t>
  </si>
  <si>
    <t>Powergrid Infrastructure Investment Trust</t>
  </si>
  <si>
    <t>PGINVIT</t>
  </si>
  <si>
    <t>City Union Bank Ltd</t>
  </si>
  <si>
    <t>CUB</t>
  </si>
  <si>
    <t>Metropolis Healthcare Ltd</t>
  </si>
  <si>
    <t>METROPOLIS</t>
  </si>
  <si>
    <t>Sapphire Foods India Ltd</t>
  </si>
  <si>
    <t>SAPPHIRE</t>
  </si>
  <si>
    <t>India Cements Ltd</t>
  </si>
  <si>
    <t>INDIACEM</t>
  </si>
  <si>
    <t>Kirloskar Ferrous Industries Ltd</t>
  </si>
  <si>
    <t>KIRLFER</t>
  </si>
  <si>
    <t>Gujarat Mineral Development Corporation Ltd</t>
  </si>
  <si>
    <t>GMDCLTD</t>
  </si>
  <si>
    <t>Edelweiss Financial Services Ltd</t>
  </si>
  <si>
    <t>EDELWEISS</t>
  </si>
  <si>
    <t>Mrs. Bectors Food Specialities Ltd</t>
  </si>
  <si>
    <t>BECTORFOOD</t>
  </si>
  <si>
    <t>Sanofi Consumer Healthcare India Ltd</t>
  </si>
  <si>
    <t>SANOFICONR</t>
  </si>
  <si>
    <t>LS Industries Ltd</t>
  </si>
  <si>
    <t>LSIND</t>
  </si>
  <si>
    <t>JK Tyre &amp; Industries Ltd</t>
  </si>
  <si>
    <t>JKTYRE</t>
  </si>
  <si>
    <t>Va Tech Wabag Ltd</t>
  </si>
  <si>
    <t>WABAG</t>
  </si>
  <si>
    <t>Water Management</t>
  </si>
  <si>
    <t>KPI Green Energy Ltd</t>
  </si>
  <si>
    <t>KPIGREEN</t>
  </si>
  <si>
    <t>ELANTAS Beck India Ltd</t>
  </si>
  <si>
    <t>ELANTAS</t>
  </si>
  <si>
    <t>Saregama India Ltd</t>
  </si>
  <si>
    <t>SAREGAMA</t>
  </si>
  <si>
    <t>Movies &amp; TV Serials</t>
  </si>
  <si>
    <t>Engineers India Ltd</t>
  </si>
  <si>
    <t>ENGINERSIN</t>
  </si>
  <si>
    <t>Quess Corp Ltd</t>
  </si>
  <si>
    <t>QUESS</t>
  </si>
  <si>
    <t>Employment Services</t>
  </si>
  <si>
    <t>Prudent Corporate Advisory Services Ltd</t>
  </si>
  <si>
    <t>PRUDENT</t>
  </si>
  <si>
    <t>Galaxy Surfactants Ltd</t>
  </si>
  <si>
    <t>GALAXYSURF</t>
  </si>
  <si>
    <t>Home First Finance Company India Ltd</t>
  </si>
  <si>
    <t>HOMEFIRST</t>
  </si>
  <si>
    <t>Senco Gold Ltd</t>
  </si>
  <si>
    <t>SENCO</t>
  </si>
  <si>
    <t>Bharat 22 ETF</t>
  </si>
  <si>
    <t>ICICIB22</t>
  </si>
  <si>
    <t>Vijaya Diagnostic Centre Ltd</t>
  </si>
  <si>
    <t>VIJAYA</t>
  </si>
  <si>
    <t>Sammaan Capital Ltd</t>
  </si>
  <si>
    <t>SAMMAANCAP</t>
  </si>
  <si>
    <t>Jammu and Kashmir Bank Ltd</t>
  </si>
  <si>
    <t>J&amp;KBANK</t>
  </si>
  <si>
    <t>INOX India Ltd</t>
  </si>
  <si>
    <t>INOXINDIA</t>
  </si>
  <si>
    <t>Sea-Borne Tankers</t>
  </si>
  <si>
    <t>Nippon India ETF Nifty Bank BeES</t>
  </si>
  <si>
    <t>BANKBEES</t>
  </si>
  <si>
    <t>Power Mech Projects Ltd</t>
  </si>
  <si>
    <t>POWERMECH</t>
  </si>
  <si>
    <t>Just Dial Ltd</t>
  </si>
  <si>
    <t>JUSTDIAL</t>
  </si>
  <si>
    <t>Bengal &amp; Assam Company Ltd</t>
  </si>
  <si>
    <t>BENGALASM</t>
  </si>
  <si>
    <t>Happy Forgings Ltd</t>
  </si>
  <si>
    <t>HAPPYFORGE</t>
  </si>
  <si>
    <t>Auto, Truck &amp; Motorcycle Parts</t>
  </si>
  <si>
    <t>Isgec Heavy Engineering Ltd</t>
  </si>
  <si>
    <t>ISGEC</t>
  </si>
  <si>
    <t>P N Gadgil Jewellers Ltd</t>
  </si>
  <si>
    <t>PNGJL</t>
  </si>
  <si>
    <t>Time Technoplast Ltd</t>
  </si>
  <si>
    <t>TIMETECHNO</t>
  </si>
  <si>
    <t>ITD Cementation India Ltd</t>
  </si>
  <si>
    <t>ITDCEM</t>
  </si>
  <si>
    <t>Bharat Global Developers Ltd</t>
  </si>
  <si>
    <t>BGDL</t>
  </si>
  <si>
    <t>Gujarat Pipavav Port Ltd</t>
  </si>
  <si>
    <t>GPPL</t>
  </si>
  <si>
    <t>Cera Sanitaryware Ltd</t>
  </si>
  <si>
    <t>CERA</t>
  </si>
  <si>
    <t>Bajaj Electricals Ltd</t>
  </si>
  <si>
    <t>BAJAJELEC</t>
  </si>
  <si>
    <t>JSW Holdings Ltd</t>
  </si>
  <si>
    <t>JSWHL</t>
  </si>
  <si>
    <t>Valor Estate Ltd</t>
  </si>
  <si>
    <t>DBREALTY</t>
  </si>
  <si>
    <t>Rattanindia Enterprises Ltd</t>
  </si>
  <si>
    <t>RTNINDIA</t>
  </si>
  <si>
    <t>Shriram Pistons &amp; Rings Ltd</t>
  </si>
  <si>
    <t>SHRIPISTON</t>
  </si>
  <si>
    <t>Route Mobile Ltd</t>
  </si>
  <si>
    <t>ROUTE</t>
  </si>
  <si>
    <t>ESAB India Ltd</t>
  </si>
  <si>
    <t>ESABINDIA</t>
  </si>
  <si>
    <t>Sansera Engineering Ltd</t>
  </si>
  <si>
    <t>SANSERA</t>
  </si>
  <si>
    <t>Tips Music Ltd</t>
  </si>
  <si>
    <t>TIPSMUSIC</t>
  </si>
  <si>
    <t>Max Estates Ltd</t>
  </si>
  <si>
    <t>MAXESTATES</t>
  </si>
  <si>
    <t>Lemon Tree Hotels Ltd</t>
  </si>
  <si>
    <t>LEMONTREE</t>
  </si>
  <si>
    <t>Shree Renuka Sugars Ltd</t>
  </si>
  <si>
    <t>RENUKA</t>
  </si>
  <si>
    <t>Kirloskar Pneumatic Company Ltd</t>
  </si>
  <si>
    <t>KIRLPNU</t>
  </si>
  <si>
    <t>Sheela Foam Ltd</t>
  </si>
  <si>
    <t>SFL</t>
  </si>
  <si>
    <t>Home Furnishing</t>
  </si>
  <si>
    <t>GMR Power and Urban Infra Ltd</t>
  </si>
  <si>
    <t>GMRP&amp;UI</t>
  </si>
  <si>
    <t>Puravankara Ltd</t>
  </si>
  <si>
    <t>PURVA</t>
  </si>
  <si>
    <t>Choice International Ltd</t>
  </si>
  <si>
    <t>CHOICEIN</t>
  </si>
  <si>
    <t>JK Lakshmi Cement Ltd</t>
  </si>
  <si>
    <t>JKLAKSHMI</t>
  </si>
  <si>
    <t>Brookfield India Real Estate Trust</t>
  </si>
  <si>
    <t>BIRET</t>
  </si>
  <si>
    <t>SBFC Finance Ltd</t>
  </si>
  <si>
    <t>SBFC</t>
  </si>
  <si>
    <t>Latent View Analytics Ltd</t>
  </si>
  <si>
    <t>LATENTVIEW</t>
  </si>
  <si>
    <t>Arvind Ltd</t>
  </si>
  <si>
    <t>ARVIND</t>
  </si>
  <si>
    <t>Rashtriya Chemicals and Fertilizers Ltd</t>
  </si>
  <si>
    <t>RCF</t>
  </si>
  <si>
    <t>CMS Info Systems Ltd</t>
  </si>
  <si>
    <t>CMSINFO</t>
  </si>
  <si>
    <t>Birla Corporation Ltd</t>
  </si>
  <si>
    <t>BIRLACORPN</t>
  </si>
  <si>
    <t>India Grid Trust</t>
  </si>
  <si>
    <t>INDIGRID</t>
  </si>
  <si>
    <t>HG Infra Engineering Ltd</t>
  </si>
  <si>
    <t>HGINFRA</t>
  </si>
  <si>
    <t>Triveni Engineering and Industries Ltd</t>
  </si>
  <si>
    <t>TRIVENI</t>
  </si>
  <si>
    <t>HEG Ltd</t>
  </si>
  <si>
    <t>HEG</t>
  </si>
  <si>
    <t>Garware Hi-Tech Films Ltd</t>
  </si>
  <si>
    <t>GRWRHITECH</t>
  </si>
  <si>
    <t>Prism Johnson Ltd</t>
  </si>
  <si>
    <t>PRSMJOHNSN</t>
  </si>
  <si>
    <t>HMT Ltd</t>
  </si>
  <si>
    <t>HMT</t>
  </si>
  <si>
    <t>Gujarat Narmada Valley Fertilizers &amp; Chemicals Ltd</t>
  </si>
  <si>
    <t>GNFC</t>
  </si>
  <si>
    <t>Allied Blenders and Distillers Ltd</t>
  </si>
  <si>
    <t>ABDL</t>
  </si>
  <si>
    <t>Epigral Ltd</t>
  </si>
  <si>
    <t>EPIGRAL</t>
  </si>
  <si>
    <t>Eureka Forbes Ltd</t>
  </si>
  <si>
    <t>EUREKAFORB</t>
  </si>
  <si>
    <t>Household Appliances</t>
  </si>
  <si>
    <t>Lloyds Engineering Works Ltd</t>
  </si>
  <si>
    <t>LLOYDSENGG</t>
  </si>
  <si>
    <t>Aurionpro Solutions Ltd</t>
  </si>
  <si>
    <t>AURIONPRO</t>
  </si>
  <si>
    <t>Campus Activewear Ltd</t>
  </si>
  <si>
    <t>CAMPUS</t>
  </si>
  <si>
    <t>National Standard (India) Ltd</t>
  </si>
  <si>
    <t>NATIONSTD</t>
  </si>
  <si>
    <t>Shakti Pumps (India) Ltd</t>
  </si>
  <si>
    <t>SHAKTIPUMP</t>
  </si>
  <si>
    <t>Force Motors Ltd</t>
  </si>
  <si>
    <t>FORCEMOT</t>
  </si>
  <si>
    <t>Diamond Power Infrastructure Ltd</t>
  </si>
  <si>
    <t>DIACABS</t>
  </si>
  <si>
    <t>F D C Ltd</t>
  </si>
  <si>
    <t>FDC</t>
  </si>
  <si>
    <t>Azad Engineering Ltd</t>
  </si>
  <si>
    <t>AZAD</t>
  </si>
  <si>
    <t>Religare Enterprises Ltd</t>
  </si>
  <si>
    <t>RELIGARE</t>
  </si>
  <si>
    <t>KNR Constructions Ltd</t>
  </si>
  <si>
    <t>KNRCON</t>
  </si>
  <si>
    <t>Thomas Cook (India) Ltd</t>
  </si>
  <si>
    <t>THOMASCOOK</t>
  </si>
  <si>
    <t>Mastek Ltd</t>
  </si>
  <si>
    <t>MASTEK</t>
  </si>
  <si>
    <t>Blue Jet Healthcare Ltd</t>
  </si>
  <si>
    <t>BLUEJET</t>
  </si>
  <si>
    <t>Keystone Realtors Ltd</t>
  </si>
  <si>
    <t>RUSTOMJEE</t>
  </si>
  <si>
    <t>Network18 Media &amp; Investments Ltd</t>
  </si>
  <si>
    <t>NETWORK18</t>
  </si>
  <si>
    <t>CCL Products (India) Ltd</t>
  </si>
  <si>
    <t>CCL</t>
  </si>
  <si>
    <t>Rategain Travel Technologies Ltd</t>
  </si>
  <si>
    <t>RATEGAIN</t>
  </si>
  <si>
    <t>Varroc Engineering Ltd</t>
  </si>
  <si>
    <t>VARROC</t>
  </si>
  <si>
    <t>Balu Forge Industries Ltd</t>
  </si>
  <si>
    <t>BALUFORGE</t>
  </si>
  <si>
    <t>IFB Industries Ltd</t>
  </si>
  <si>
    <t>IFBIND</t>
  </si>
  <si>
    <t>Avanti Feeds Ltd</t>
  </si>
  <si>
    <t>AVANTIFEED</t>
  </si>
  <si>
    <t>Procter &amp; Gamble Health Ltd</t>
  </si>
  <si>
    <t>PGHL</t>
  </si>
  <si>
    <t>Jupiter Life Line Hospitals Ltd</t>
  </si>
  <si>
    <t>JLHL</t>
  </si>
  <si>
    <t>Sunteck Realty Ltd</t>
  </si>
  <si>
    <t>SUNTECK</t>
  </si>
  <si>
    <t>V-mart Retail Ltd</t>
  </si>
  <si>
    <t>VMART</t>
  </si>
  <si>
    <t>Karnataka Bank Ltd</t>
  </si>
  <si>
    <t>KTKBANK</t>
  </si>
  <si>
    <t>JK Paper Ltd</t>
  </si>
  <si>
    <t>JKPAPER</t>
  </si>
  <si>
    <t>Paper Products</t>
  </si>
  <si>
    <t>Shilpa Medicare Ltd</t>
  </si>
  <si>
    <t>SHILPAMED</t>
  </si>
  <si>
    <t>Gallantt Ispat Ltd</t>
  </si>
  <si>
    <t>GALLANTT</t>
  </si>
  <si>
    <t>Gujarat State Fertilizers &amp; Chemicals Ltd</t>
  </si>
  <si>
    <t>GSFC</t>
  </si>
  <si>
    <t>Juniper Hotels Ltd</t>
  </si>
  <si>
    <t>JUNIPER</t>
  </si>
  <si>
    <t>EPL Ltd</t>
  </si>
  <si>
    <t>EPL</t>
  </si>
  <si>
    <t>Packaging</t>
  </si>
  <si>
    <t>Kotak Nifty Bank ETF</t>
  </si>
  <si>
    <t>BANKNIFTY1</t>
  </si>
  <si>
    <t>Ganesh Housing Corp Ltd</t>
  </si>
  <si>
    <t>GANESHHOUC</t>
  </si>
  <si>
    <t>RattanIndia Power Ltd</t>
  </si>
  <si>
    <t>RTNPOWER</t>
  </si>
  <si>
    <t>Kama Holdings Ltd</t>
  </si>
  <si>
    <t>KAMAHOLD</t>
  </si>
  <si>
    <t>Electronics Mart India Ltd</t>
  </si>
  <si>
    <t>EMIL</t>
  </si>
  <si>
    <t>ASK Automotive Ltd</t>
  </si>
  <si>
    <t>ASKAUTOLTD</t>
  </si>
  <si>
    <t>Texmaco Rail &amp; Engineering Ltd</t>
  </si>
  <si>
    <t>TEXRAIL</t>
  </si>
  <si>
    <t>Star Cement Ltd</t>
  </si>
  <si>
    <t>STARCEMENT</t>
  </si>
  <si>
    <t>SBI Nifty 50 ETF</t>
  </si>
  <si>
    <t>SETFNIF50</t>
  </si>
  <si>
    <t>TVS Supply Chain Solutions Ltd</t>
  </si>
  <si>
    <t>TVSSCS</t>
  </si>
  <si>
    <t>BHARAT Bond ETF-April 2023-Growth</t>
  </si>
  <si>
    <t>EBBETF0423</t>
  </si>
  <si>
    <t>Debt</t>
  </si>
  <si>
    <t>Equinox India Developments Ltd</t>
  </si>
  <si>
    <t>EMBDL</t>
  </si>
  <si>
    <t>Shoppers Stop Ltd</t>
  </si>
  <si>
    <t>SHOPERSTOP</t>
  </si>
  <si>
    <t>Arvind Fashions Ltd</t>
  </si>
  <si>
    <t>ARVINDFASN</t>
  </si>
  <si>
    <t>Rajesh Exports Ltd</t>
  </si>
  <si>
    <t>RAJESHEXPO</t>
  </si>
  <si>
    <t>Transport Corporation of India Ltd</t>
  </si>
  <si>
    <t>TCI</t>
  </si>
  <si>
    <t>Garware Technical Fibres Ltd</t>
  </si>
  <si>
    <t>GARFIBRES</t>
  </si>
  <si>
    <t>PC Jeweller Ltd</t>
  </si>
  <si>
    <t>PCJEWELLER</t>
  </si>
  <si>
    <t>Infibeam Avenues Ltd</t>
  </si>
  <si>
    <t>INFIBEAM</t>
  </si>
  <si>
    <t>Mahindra Lifespace Developers Ltd</t>
  </si>
  <si>
    <t>MAHLIFE</t>
  </si>
  <si>
    <t>Maharashtra Seamless Ltd</t>
  </si>
  <si>
    <t>MAHSEAMLES</t>
  </si>
  <si>
    <t>Spicejet Ltd</t>
  </si>
  <si>
    <t>SPICEJET</t>
  </si>
  <si>
    <t>Equitas Small Finance Bank Ltd</t>
  </si>
  <si>
    <t>EQUITASBNK</t>
  </si>
  <si>
    <t>Ion Exchange (India) Ltd</t>
  </si>
  <si>
    <t>IONEXCHANG</t>
  </si>
  <si>
    <t>Environmental Services</t>
  </si>
  <si>
    <t>Archean Chemical Industries Ltd</t>
  </si>
  <si>
    <t>ACI</t>
  </si>
  <si>
    <t>MedPlus Health Services Ltd</t>
  </si>
  <si>
    <t>MEDPLUS</t>
  </si>
  <si>
    <t>Anupam Rasayan India Ltd</t>
  </si>
  <si>
    <t>ANURAS</t>
  </si>
  <si>
    <t>Insolation Energy Ltd</t>
  </si>
  <si>
    <t>INA</t>
  </si>
  <si>
    <t>Semiconductors</t>
  </si>
  <si>
    <t>Sundaram Finance Holdings Ltd</t>
  </si>
  <si>
    <t>SUNDARMHLD</t>
  </si>
  <si>
    <t>Dodla Dairy Ltd</t>
  </si>
  <si>
    <t>DODLA</t>
  </si>
  <si>
    <t>Laxmi Organic Industries Ltd</t>
  </si>
  <si>
    <t>LXCHEM</t>
  </si>
  <si>
    <t>Astra Microwave Products Ltd</t>
  </si>
  <si>
    <t>ASTRAMICRO</t>
  </si>
  <si>
    <t>Protean eGov Technologies Ltd</t>
  </si>
  <si>
    <t>PROTEAN</t>
  </si>
  <si>
    <t>IT Consulting &amp; Other Services</t>
  </si>
  <si>
    <t>eMudhra Ltd</t>
  </si>
  <si>
    <t>EMUDHRA</t>
  </si>
  <si>
    <t>Black Box Ltd</t>
  </si>
  <si>
    <t>BBOX</t>
  </si>
  <si>
    <t>Mahindra Holidays and Resorts India Ltd</t>
  </si>
  <si>
    <t>MHRIL</t>
  </si>
  <si>
    <t>Chemplast Sanmar Ltd</t>
  </si>
  <si>
    <t>CHEMPLASTS</t>
  </si>
  <si>
    <t>India Shelter Finance Corporation Ltd</t>
  </si>
  <si>
    <t>INDIASHLTR</t>
  </si>
  <si>
    <t>Sandur Manganese and Iron Ores Ltd</t>
  </si>
  <si>
    <t>SANDUMA</t>
  </si>
  <si>
    <t>Mining - Manganese</t>
  </si>
  <si>
    <t>Ethos Ltd</t>
  </si>
  <si>
    <t>ETHOSLTD</t>
  </si>
  <si>
    <t>Moil Ltd</t>
  </si>
  <si>
    <t>MOIL</t>
  </si>
  <si>
    <t>Ujjivan Small Finance Bank Ltd</t>
  </si>
  <si>
    <t>UJJIVANSFB</t>
  </si>
  <si>
    <t>Sudarshan Chemical Industries Ltd</t>
  </si>
  <si>
    <t>SUDARSCHEM</t>
  </si>
  <si>
    <t>Surya Roshni Ltd</t>
  </si>
  <si>
    <t>SURYAROSNI</t>
  </si>
  <si>
    <t>Welspun Enterprises Ltd</t>
  </si>
  <si>
    <t>WELENT</t>
  </si>
  <si>
    <t>Ahluwalia Contracts (India) Ltd</t>
  </si>
  <si>
    <t>AHLUCONT</t>
  </si>
  <si>
    <t>Indigo Paints Ltd</t>
  </si>
  <si>
    <t>INDIGOPNTS</t>
  </si>
  <si>
    <t>Paradeep Phosphates Ltd</t>
  </si>
  <si>
    <t>PARADEEP</t>
  </si>
  <si>
    <t>PDS Limited</t>
  </si>
  <si>
    <t>PDSL</t>
  </si>
  <si>
    <t>V I P Industries Ltd</t>
  </si>
  <si>
    <t>VIPIND</t>
  </si>
  <si>
    <t>Dilip Buildcon Ltd</t>
  </si>
  <si>
    <t>DBL</t>
  </si>
  <si>
    <t>Tarc Ltd</t>
  </si>
  <si>
    <t>TARC</t>
  </si>
  <si>
    <t>Hindustan Foods Ltd</t>
  </si>
  <si>
    <t>HNDFDS</t>
  </si>
  <si>
    <t>Indo Count Industries Ltd</t>
  </si>
  <si>
    <t>ICIL</t>
  </si>
  <si>
    <t>Responsive Industries Ltd</t>
  </si>
  <si>
    <t>RESPONIND</t>
  </si>
  <si>
    <t>Building Products - Granite</t>
  </si>
  <si>
    <t>Hindustan Construction Company Ltd</t>
  </si>
  <si>
    <t>HCC</t>
  </si>
  <si>
    <t>Syrma SGS Technology Ltd</t>
  </si>
  <si>
    <t>SYRMA</t>
  </si>
  <si>
    <t>Suprajit Engineering Ltd</t>
  </si>
  <si>
    <t>SUPRAJIT</t>
  </si>
  <si>
    <t>Balaji Amines Ltd</t>
  </si>
  <si>
    <t>BALAMINES</t>
  </si>
  <si>
    <t>Ujaas Energy Ltd</t>
  </si>
  <si>
    <t>UEL</t>
  </si>
  <si>
    <t>Ashoka Buildcon Ltd</t>
  </si>
  <si>
    <t>ASHOKA</t>
  </si>
  <si>
    <t>Man Infraconstruction Ltd</t>
  </si>
  <si>
    <t>MANINFRA</t>
  </si>
  <si>
    <t>Rallis India Ltd</t>
  </si>
  <si>
    <t>RALLIS</t>
  </si>
  <si>
    <t>Technocraft Industries (India) Ltd</t>
  </si>
  <si>
    <t>TIIL</t>
  </si>
  <si>
    <t>Kennametal India Ltd</t>
  </si>
  <si>
    <t>KENNAMET</t>
  </si>
  <si>
    <t>Share India Securities Ltd</t>
  </si>
  <si>
    <t>SHAREINDIA</t>
  </si>
  <si>
    <t>Johnson Controls-Hitachi Air Conditioning India Ltd</t>
  </si>
  <si>
    <t>JCHAC</t>
  </si>
  <si>
    <t>Piccadily Agro Industries Ltd</t>
  </si>
  <si>
    <t>PICCADIL</t>
  </si>
  <si>
    <t>Dhanuka Agritech Ltd</t>
  </si>
  <si>
    <t>DHANUKA</t>
  </si>
  <si>
    <t>Nesco Ltd</t>
  </si>
  <si>
    <t>NESCO</t>
  </si>
  <si>
    <t>Mishra Dhatu Nigam Ltd</t>
  </si>
  <si>
    <t>MIDHANI</t>
  </si>
  <si>
    <t>Tamilnad Mercantile Bank Ltd</t>
  </si>
  <si>
    <t>TMB</t>
  </si>
  <si>
    <t>Nazara Technologies Ltd</t>
  </si>
  <si>
    <t>NAZARA</t>
  </si>
  <si>
    <t>Theme Parks &amp; Gaming</t>
  </si>
  <si>
    <t>Thangamayil Jewellery Ltd</t>
  </si>
  <si>
    <t>THANGAMAYL</t>
  </si>
  <si>
    <t>Niit Learning Systems Ltd</t>
  </si>
  <si>
    <t>NIITMTS</t>
  </si>
  <si>
    <t>Education Services</t>
  </si>
  <si>
    <t>Orchid Pharma Ltd</t>
  </si>
  <si>
    <t>ORCHPHARMA</t>
  </si>
  <si>
    <t>Sun Pharma Advanced Research Co Ltd</t>
  </si>
  <si>
    <t>SPARC</t>
  </si>
  <si>
    <t>Inox Green Energy Services Ltd</t>
  </si>
  <si>
    <t>INOXGREEN</t>
  </si>
  <si>
    <t>Greenlam Industries Ltd</t>
  </si>
  <si>
    <t>GREENLAM</t>
  </si>
  <si>
    <t>Building Products - Laminates</t>
  </si>
  <si>
    <t>National Highways Infra Trust</t>
  </si>
  <si>
    <t>NHIT</t>
  </si>
  <si>
    <t>KRBL Ltd</t>
  </si>
  <si>
    <t>KRBL</t>
  </si>
  <si>
    <t>Orient Cement Ltd</t>
  </si>
  <si>
    <t>ORIENTCEM</t>
  </si>
  <si>
    <t>Ami Organics Ltd</t>
  </si>
  <si>
    <t>AMIORG</t>
  </si>
  <si>
    <t>ICRA Ltd</t>
  </si>
  <si>
    <t>ICRA</t>
  </si>
  <si>
    <t>Go Fashion (India) Ltd</t>
  </si>
  <si>
    <t>GOCOLORS</t>
  </si>
  <si>
    <t>South Indian Bank Ltd</t>
  </si>
  <si>
    <t>SOUTHBANK</t>
  </si>
  <si>
    <t>Kesoram Industries Ltd</t>
  </si>
  <si>
    <t>KESORAMIND</t>
  </si>
  <si>
    <t>Bansal Wire Industries Ltd</t>
  </si>
  <si>
    <t>BANSALWIRE</t>
  </si>
  <si>
    <t>BHARAT Bond ETF-April 2030-Growth</t>
  </si>
  <si>
    <t>EBBETF0430</t>
  </si>
  <si>
    <t>Gulf Oil Lubricants India Ltd</t>
  </si>
  <si>
    <t>GULFOILLUB</t>
  </si>
  <si>
    <t>AGI Greenpac Ltd</t>
  </si>
  <si>
    <t>AGI</t>
  </si>
  <si>
    <t>Ceigall India Ltd</t>
  </si>
  <si>
    <t>CEIGALL</t>
  </si>
  <si>
    <t>Privi Speciality Chemicals Ltd</t>
  </si>
  <si>
    <t>PRIVISCL</t>
  </si>
  <si>
    <t>TD Power Systems Ltd</t>
  </si>
  <si>
    <t>TDPOWERSYS</t>
  </si>
  <si>
    <t>Gujarat Ambuja Exports Ltd</t>
  </si>
  <si>
    <t>GAEL</t>
  </si>
  <si>
    <t>GMM Pfaudler Ltd</t>
  </si>
  <si>
    <t>GMMPFAUDLR</t>
  </si>
  <si>
    <t>BHARAT Bond ETF-April 2032</t>
  </si>
  <si>
    <t>BBETF0432</t>
  </si>
  <si>
    <t>R Systems International Ltd</t>
  </si>
  <si>
    <t>RSYSTEMS</t>
  </si>
  <si>
    <t>Gokaldas Exports Ltd</t>
  </si>
  <si>
    <t>GOKEX</t>
  </si>
  <si>
    <t>Jai Corp Ltd</t>
  </si>
  <si>
    <t>JAICORPLTD</t>
  </si>
  <si>
    <t>Rolex Rings Ltd</t>
  </si>
  <si>
    <t>ROLEXRINGS</t>
  </si>
  <si>
    <t>VST Industries Ltd</t>
  </si>
  <si>
    <t>VSTIND</t>
  </si>
  <si>
    <t>Gabriel India Ltd</t>
  </si>
  <si>
    <t>GABRIEL</t>
  </si>
  <si>
    <t>Pilani Investment And Industries Corporation Ltd</t>
  </si>
  <si>
    <t>PILANIINVS</t>
  </si>
  <si>
    <t>Gujarat Alkalies And Chemicals Ltd</t>
  </si>
  <si>
    <t>GUJALKALI</t>
  </si>
  <si>
    <t>Lloyds Enterprises Ltd</t>
  </si>
  <si>
    <t>LLOYDSENT</t>
  </si>
  <si>
    <t>Trading Companies &amp; Distributors</t>
  </si>
  <si>
    <t>Le Travenues Technology Ltd</t>
  </si>
  <si>
    <t>IXIGO</t>
  </si>
  <si>
    <t>Skipper Ltd</t>
  </si>
  <si>
    <t>SKIPPER</t>
  </si>
  <si>
    <t>Bondada Engineering Ltd</t>
  </si>
  <si>
    <t>BONDADA</t>
  </si>
  <si>
    <t>India Infrastructure Trust</t>
  </si>
  <si>
    <t>INFRATRUST</t>
  </si>
  <si>
    <t>Jindal Worldwide Ltd</t>
  </si>
  <si>
    <t>JINDWORLD</t>
  </si>
  <si>
    <t>Optiemus Infracom Ltd</t>
  </si>
  <si>
    <t>OPTIEMUS</t>
  </si>
  <si>
    <t>Sharda Motor Industries Ltd</t>
  </si>
  <si>
    <t>SHARDAMOTR</t>
  </si>
  <si>
    <t>Indinfravit Trust</t>
  </si>
  <si>
    <t>INDINFR</t>
  </si>
  <si>
    <t>Lux Industries Ltd</t>
  </si>
  <si>
    <t>LUXIND</t>
  </si>
  <si>
    <t>Aditya Vision Ltd</t>
  </si>
  <si>
    <t>AVL</t>
  </si>
  <si>
    <t>Retail - Speciality</t>
  </si>
  <si>
    <t>E2E Networks Ltd</t>
  </si>
  <si>
    <t>E2E</t>
  </si>
  <si>
    <t>Healthcare Global Enterprises Ltd</t>
  </si>
  <si>
    <t>HCG</t>
  </si>
  <si>
    <t>Sterlite Technologies Ltd</t>
  </si>
  <si>
    <t>STLTECH</t>
  </si>
  <si>
    <t>Ganesha Ecosphere Ltd</t>
  </si>
  <si>
    <t>GANECOS</t>
  </si>
  <si>
    <t>Entero Healthcare Solutions Ltd</t>
  </si>
  <si>
    <t>ENTERO</t>
  </si>
  <si>
    <t>GHCL Ltd</t>
  </si>
  <si>
    <t>GHCL</t>
  </si>
  <si>
    <t>Rain Industries Ltd</t>
  </si>
  <si>
    <t>RAIN</t>
  </si>
  <si>
    <t>Tilaknagar Industries Ltd</t>
  </si>
  <si>
    <t>TI</t>
  </si>
  <si>
    <t>Kovai Medical Center and Hospital Ltd</t>
  </si>
  <si>
    <t>KOVAI</t>
  </si>
  <si>
    <t>Prince Pipes and Fittings Ltd</t>
  </si>
  <si>
    <t>PRINCEPIPE</t>
  </si>
  <si>
    <t>Allcargo Logistics Ltd</t>
  </si>
  <si>
    <t>ALLCARGO</t>
  </si>
  <si>
    <t>DB Corp Ltd</t>
  </si>
  <si>
    <t>DBCORP</t>
  </si>
  <si>
    <t>Publishing</t>
  </si>
  <si>
    <t>Gopal Snacks Ltd</t>
  </si>
  <si>
    <t>GOPAL</t>
  </si>
  <si>
    <t>Borosil Renewables Ltd</t>
  </si>
  <si>
    <t>BORORENEW</t>
  </si>
  <si>
    <t>Housewares</t>
  </si>
  <si>
    <t>Heritage Foods Ltd</t>
  </si>
  <si>
    <t>HERITGFOOD</t>
  </si>
  <si>
    <t>Refex Industries Ltd</t>
  </si>
  <si>
    <t>REFEX</t>
  </si>
  <si>
    <t>National Fertilizers Ltd</t>
  </si>
  <si>
    <t>NFL</t>
  </si>
  <si>
    <t>Jana Small Finance Bank Ltd</t>
  </si>
  <si>
    <t>JSFB</t>
  </si>
  <si>
    <t>SIS Ltd</t>
  </si>
  <si>
    <t>SIS</t>
  </si>
  <si>
    <t>Pricol Ltd</t>
  </si>
  <si>
    <t>PRICOLLTD</t>
  </si>
  <si>
    <t>Aarti Pharmalabs Ltd</t>
  </si>
  <si>
    <t>AARTIPHARM</t>
  </si>
  <si>
    <t>Easy Trip Planners Ltd</t>
  </si>
  <si>
    <t>EASEMYTRIP</t>
  </si>
  <si>
    <t>India Tourism Development Corp Ltd</t>
  </si>
  <si>
    <t>ITDC</t>
  </si>
  <si>
    <t>J Kumar Infraprojects Ltd</t>
  </si>
  <si>
    <t>JKIL</t>
  </si>
  <si>
    <t>Bharat Bijlee Ltd</t>
  </si>
  <si>
    <t>BBL</t>
  </si>
  <si>
    <t>Shilchar Technologies Ltd</t>
  </si>
  <si>
    <t>SHILCTECH</t>
  </si>
  <si>
    <t>Advanced Enzyme Technologies Ltd</t>
  </si>
  <si>
    <t>ADVENZYMES</t>
  </si>
  <si>
    <t>Yatharth Hospital &amp; Trauma Care Services Ltd</t>
  </si>
  <si>
    <t>YATHARTH</t>
  </si>
  <si>
    <t>Cyient DLM Ltd</t>
  </si>
  <si>
    <t>CYIENTDLM</t>
  </si>
  <si>
    <t>PTC India Ltd</t>
  </si>
  <si>
    <t>PTC</t>
  </si>
  <si>
    <t>Neogen Chemicals Ltd</t>
  </si>
  <si>
    <t>NEOGEN</t>
  </si>
  <si>
    <t>Kirloskar Industries Ltd</t>
  </si>
  <si>
    <t>KIRLOSIND</t>
  </si>
  <si>
    <t>Manorama Industries Ltd</t>
  </si>
  <si>
    <t>MANORAMA</t>
  </si>
  <si>
    <t>Sharda Cropchem Ltd</t>
  </si>
  <si>
    <t>SHARDACROP</t>
  </si>
  <si>
    <t>MTAR Technologies Ltd</t>
  </si>
  <si>
    <t>MTARTECH</t>
  </si>
  <si>
    <t>Anup Engineering Ltd</t>
  </si>
  <si>
    <t>ANUP</t>
  </si>
  <si>
    <t>Orissa Minerals Development Company Ltd</t>
  </si>
  <si>
    <t>ORISSAMINE</t>
  </si>
  <si>
    <t>Hemisphere Properties India Ltd</t>
  </si>
  <si>
    <t>HEMIPROP</t>
  </si>
  <si>
    <t>Borosil Ltd</t>
  </si>
  <si>
    <t>BOROLTD</t>
  </si>
  <si>
    <t>MAS Financial Services Ltd</t>
  </si>
  <si>
    <t>MASFIN</t>
  </si>
  <si>
    <t>Dynamatic Technologies Ltd</t>
  </si>
  <si>
    <t>DYNAMATECH</t>
  </si>
  <si>
    <t>Magellanic Cloud Ltd</t>
  </si>
  <si>
    <t>MCLOUD</t>
  </si>
  <si>
    <t>Zaggle Prepaid Ocean Services Ltd</t>
  </si>
  <si>
    <t>ZAGGLE</t>
  </si>
  <si>
    <t>Awfis Space Solutions Ltd</t>
  </si>
  <si>
    <t>AWFIS</t>
  </si>
  <si>
    <t>Websol Energy System Ltd</t>
  </si>
  <si>
    <t>WEBELSOLAR</t>
  </si>
  <si>
    <t>Restaurant Brands Asia Ltd</t>
  </si>
  <si>
    <t>RBA</t>
  </si>
  <si>
    <t>Heidelbergcement India Ltd</t>
  </si>
  <si>
    <t>HEIDELBERG</t>
  </si>
  <si>
    <t>CSB Bank Ltd</t>
  </si>
  <si>
    <t>CSBBANK</t>
  </si>
  <si>
    <t>Marsons Ltd</t>
  </si>
  <si>
    <t>MARSONS</t>
  </si>
  <si>
    <t>Banco Products (India) Ltd</t>
  </si>
  <si>
    <t>BANCOINDIA</t>
  </si>
  <si>
    <t>Nippon India ETF Gold BeES</t>
  </si>
  <si>
    <t>GOLDBEES</t>
  </si>
  <si>
    <t>Gold</t>
  </si>
  <si>
    <t>Sundaram Clayton Ltd</t>
  </si>
  <si>
    <t>SUNCLAY</t>
  </si>
  <si>
    <t>Greenpanel Industries Ltd</t>
  </si>
  <si>
    <t>GREENPANEL</t>
  </si>
  <si>
    <t>VRL Logistics Ltd</t>
  </si>
  <si>
    <t>VRLLOG</t>
  </si>
  <si>
    <t>Unichem Laboratories Ltd</t>
  </si>
  <si>
    <t>UNICHEMLAB</t>
  </si>
  <si>
    <t>MSTC Ltd</t>
  </si>
  <si>
    <t>MSTCLTD</t>
  </si>
  <si>
    <t>TeamLease Services Ltd</t>
  </si>
  <si>
    <t>TEAMLEASE</t>
  </si>
  <si>
    <t>Wonderla Holidays Ltd</t>
  </si>
  <si>
    <t>WONDERLA</t>
  </si>
  <si>
    <t>Nocil Ltd</t>
  </si>
  <si>
    <t>NOCIL</t>
  </si>
  <si>
    <t>Uflex Ltd</t>
  </si>
  <si>
    <t>UFLEX</t>
  </si>
  <si>
    <t>Network People Services Technologies Ltd</t>
  </si>
  <si>
    <t>NPST</t>
  </si>
  <si>
    <t>Orient Electric Ltd</t>
  </si>
  <si>
    <t>ORIENTELEC</t>
  </si>
  <si>
    <t>Grauer And Weil (India) Ltd</t>
  </si>
  <si>
    <t>GRAUWEIL</t>
  </si>
  <si>
    <t>Morepen Laboratories Ltd</t>
  </si>
  <si>
    <t>MOREPENLAB</t>
  </si>
  <si>
    <t>Eraaya Lifespaces Ltd</t>
  </si>
  <si>
    <t>ERAAYA</t>
  </si>
  <si>
    <t>Vaibhav Global Ltd</t>
  </si>
  <si>
    <t>VAIBHAVGBL</t>
  </si>
  <si>
    <t>Bharat Rasayan Ltd</t>
  </si>
  <si>
    <t>BHARATRAS</t>
  </si>
  <si>
    <t>V2 Retail Ltd</t>
  </si>
  <si>
    <t>V2RETAIL</t>
  </si>
  <si>
    <t>Bombay Dyeing and Mfg Co Ltd</t>
  </si>
  <si>
    <t>BOMDYEING</t>
  </si>
  <si>
    <t>Bajaj Hindusthan Sugar Ltd</t>
  </si>
  <si>
    <t>BAJAJHIND</t>
  </si>
  <si>
    <t>Jamna Auto Industries Ltd</t>
  </si>
  <si>
    <t>JAMNAAUTO</t>
  </si>
  <si>
    <t>Rossari Biotech Ltd</t>
  </si>
  <si>
    <t>ROSSARI</t>
  </si>
  <si>
    <t>Utkarsh Small Finance Bank Ltd</t>
  </si>
  <si>
    <t>UTKARSHBNK</t>
  </si>
  <si>
    <t>SeQuent Scientific Ltd</t>
  </si>
  <si>
    <t>SEQUENT</t>
  </si>
  <si>
    <t>Greenply Industries Ltd</t>
  </si>
  <si>
    <t>GREENPLY</t>
  </si>
  <si>
    <t>Bannari Amman Sugars Ltd</t>
  </si>
  <si>
    <t>BANARISUG</t>
  </si>
  <si>
    <t>Shanthi Gears Ltd</t>
  </si>
  <si>
    <t>SHANTIGEAR</t>
  </si>
  <si>
    <t>Prime Focus Ltd</t>
  </si>
  <si>
    <t>PFOCUS</t>
  </si>
  <si>
    <t>Animation</t>
  </si>
  <si>
    <t>EMS Ltd</t>
  </si>
  <si>
    <t>EMSLIMITED</t>
  </si>
  <si>
    <t>Kaveri Seed Company Ltd</t>
  </si>
  <si>
    <t>KSCL</t>
  </si>
  <si>
    <t>Seeds</t>
  </si>
  <si>
    <t>Thyrocare Technologies Ltd</t>
  </si>
  <si>
    <t>THYROCARE</t>
  </si>
  <si>
    <t>Fineotex Chemical Ltd</t>
  </si>
  <si>
    <t>FCL</t>
  </si>
  <si>
    <t>Cartrade Tech Ltd</t>
  </si>
  <si>
    <t>CARTRADE</t>
  </si>
  <si>
    <t>Paisalo Digital Ltd</t>
  </si>
  <si>
    <t>PAISALO</t>
  </si>
  <si>
    <t>Rajoo Engineers Ltd</t>
  </si>
  <si>
    <t>RAJOOENG</t>
  </si>
  <si>
    <t>RPG Life Sciences Limited</t>
  </si>
  <si>
    <t>RPGLIFE</t>
  </si>
  <si>
    <t>Ramky Infrastructure Ltd</t>
  </si>
  <si>
    <t>RAMKY</t>
  </si>
  <si>
    <t>Harsha Engineers International Ltd</t>
  </si>
  <si>
    <t>HARSHA</t>
  </si>
  <si>
    <t>SG Mart Ltd</t>
  </si>
  <si>
    <t>SGMART</t>
  </si>
  <si>
    <t>Renewable Electricity</t>
  </si>
  <si>
    <t>Pitti Engineering Ltd</t>
  </si>
  <si>
    <t>PITTIENG</t>
  </si>
  <si>
    <t>Supriya Lifescience Ltd</t>
  </si>
  <si>
    <t>SUPRIYA</t>
  </si>
  <si>
    <t>Medi Assist Healthcare Services Ltd</t>
  </si>
  <si>
    <t>MEDIASSIST</t>
  </si>
  <si>
    <t>Aarti Drugs Ltd</t>
  </si>
  <si>
    <t>AARTIDRUGS</t>
  </si>
  <si>
    <t>Hikal Ltd</t>
  </si>
  <si>
    <t>HIKAL</t>
  </si>
  <si>
    <t>Styrenix Performance Materials Ltd</t>
  </si>
  <si>
    <t>STYRENIX</t>
  </si>
  <si>
    <t>Bhagiradha Chemicals and Industries Ltd</t>
  </si>
  <si>
    <t>BHAGCHEM</t>
  </si>
  <si>
    <t>Hawkins Cookers Ltd</t>
  </si>
  <si>
    <t>HAWKINCOOK</t>
  </si>
  <si>
    <t>SEPC Ltd</t>
  </si>
  <si>
    <t>SEPC</t>
  </si>
  <si>
    <t>Subros Ltd</t>
  </si>
  <si>
    <t>SUBROS</t>
  </si>
  <si>
    <t>Jayaswal Neco Industries Ltd</t>
  </si>
  <si>
    <t>JAYNECOIND</t>
  </si>
  <si>
    <t>S H Kelkar and Company Ltd</t>
  </si>
  <si>
    <t>SHK</t>
  </si>
  <si>
    <t>Tinplate Company of India Ltd</t>
  </si>
  <si>
    <t>TINPLATE</t>
  </si>
  <si>
    <t>Greaves Cotton Ltd</t>
  </si>
  <si>
    <t>GREAVESCOT</t>
  </si>
  <si>
    <t>Pearl Global Industries Ltd</t>
  </si>
  <si>
    <t>PGIL</t>
  </si>
  <si>
    <t>JTEKT India Ltd</t>
  </si>
  <si>
    <t>JTEKTINDIA</t>
  </si>
  <si>
    <t>Fiem Industries Ltd</t>
  </si>
  <si>
    <t>FIEMIND</t>
  </si>
  <si>
    <t>Shaily Engineering Plastics Ltd</t>
  </si>
  <si>
    <t>SHAILY</t>
  </si>
  <si>
    <t>Stylam Industries Ltd</t>
  </si>
  <si>
    <t>STYLAMIND</t>
  </si>
  <si>
    <t>Nippon India ETF Nifty 50 BeES</t>
  </si>
  <si>
    <t>NIFTYBEES</t>
  </si>
  <si>
    <t>Imagicaaworld Entertainment Ltd</t>
  </si>
  <si>
    <t>IMAGICAA</t>
  </si>
  <si>
    <t>Gufic Biosciences Ltd</t>
  </si>
  <si>
    <t>GUFICBIO</t>
  </si>
  <si>
    <t>India Glycols Ltd</t>
  </si>
  <si>
    <t>INDIAGLYCO</t>
  </si>
  <si>
    <t>Samhi Hotels Ltd</t>
  </si>
  <si>
    <t>SAMHI</t>
  </si>
  <si>
    <t>Balmer Lawrie and Company Ltd</t>
  </si>
  <si>
    <t>BALMLAWRIE</t>
  </si>
  <si>
    <t>Patel Engineering Ltd</t>
  </si>
  <si>
    <t>PATELENG</t>
  </si>
  <si>
    <t>WPIL Ltd</t>
  </si>
  <si>
    <t>WPIL</t>
  </si>
  <si>
    <t>Paras Defence and Space Technologies Ltd</t>
  </si>
  <si>
    <t>PARAS</t>
  </si>
  <si>
    <t>Gateway Distriparks Ltd</t>
  </si>
  <si>
    <t>GATEWAY</t>
  </si>
  <si>
    <t>LG Balakrishnan &amp; Bros Ltd</t>
  </si>
  <si>
    <t>LGBBROSLTD</t>
  </si>
  <si>
    <t>Northern ARC Capital Ltd</t>
  </si>
  <si>
    <t>NORTHARC</t>
  </si>
  <si>
    <t>Avantel Ltd</t>
  </si>
  <si>
    <t>AVANTEL</t>
  </si>
  <si>
    <t>Goldiam International Ltd</t>
  </si>
  <si>
    <t>GOLDIAM</t>
  </si>
  <si>
    <t>Innova Captab Ltd</t>
  </si>
  <si>
    <t>INNOVACAP</t>
  </si>
  <si>
    <t>Dalmia Bharat Sugar and Industries Ltd</t>
  </si>
  <si>
    <t>DALMIASUG</t>
  </si>
  <si>
    <t>Servotech Power Systems Ltd</t>
  </si>
  <si>
    <t>SERVOTECH</t>
  </si>
  <si>
    <t>Jain Irrigation Systems Ltd</t>
  </si>
  <si>
    <t>JISLJALEQS</t>
  </si>
  <si>
    <t>Agricultural &amp; Farm Machinery</t>
  </si>
  <si>
    <t>JTL Industries Ltd</t>
  </si>
  <si>
    <t>JTLIND</t>
  </si>
  <si>
    <t>Fedbank Financial Services Ltd</t>
  </si>
  <si>
    <t>FEDFINA</t>
  </si>
  <si>
    <t>Exicom Tele-Systems Ltd</t>
  </si>
  <si>
    <t>EXICOM</t>
  </si>
  <si>
    <t>Quick Heal Technologies Ltd</t>
  </si>
  <si>
    <t>QUICKHEAL</t>
  </si>
  <si>
    <t>Moschip Technologies Ltd</t>
  </si>
  <si>
    <t>MOSCHIP</t>
  </si>
  <si>
    <t>Indraprastha Medical Corporation Ltd</t>
  </si>
  <si>
    <t>INDRAMEDCO</t>
  </si>
  <si>
    <t>D P Abhushan Ltd</t>
  </si>
  <si>
    <t>DPABHUSHAN</t>
  </si>
  <si>
    <t>Honda India Power Products Ltd</t>
  </si>
  <si>
    <t>HONDAPOWER</t>
  </si>
  <si>
    <t>La Opala R G Ltd</t>
  </si>
  <si>
    <t>LAOPALA</t>
  </si>
  <si>
    <t>Shrem InvIT</t>
  </si>
  <si>
    <t>SHREMINVIT</t>
  </si>
  <si>
    <t>West Coast Paper Mills Ltd</t>
  </si>
  <si>
    <t>WSTCSTPAPR</t>
  </si>
  <si>
    <t>Sanghvi Movers Ltd</t>
  </si>
  <si>
    <t>SANGHVIMOV</t>
  </si>
  <si>
    <t>BF Utilities Ltd</t>
  </si>
  <si>
    <t>BFUTILITIE</t>
  </si>
  <si>
    <t>Geojit Financial Services Ltd</t>
  </si>
  <si>
    <t>GEOJITFSL</t>
  </si>
  <si>
    <t>Hi-Tech Pipes Ltd</t>
  </si>
  <si>
    <t>HITECH</t>
  </si>
  <si>
    <t>Kewal Kiran Clothing Ltd</t>
  </si>
  <si>
    <t>KKCL</t>
  </si>
  <si>
    <t>Avalon Technologies Ltd</t>
  </si>
  <si>
    <t>AVALON</t>
  </si>
  <si>
    <t>Sunflag Iron and Steel Co Ltd</t>
  </si>
  <si>
    <t>SUNFLAG</t>
  </si>
  <si>
    <t>Gokul Agro Resources Ltd</t>
  </si>
  <si>
    <t>GOKULAGRO</t>
  </si>
  <si>
    <t>Bhansali Engineering Polymers Ltd</t>
  </si>
  <si>
    <t>BEPL</t>
  </si>
  <si>
    <t>Venus Pipes and Tubes Ltd</t>
  </si>
  <si>
    <t>VENUSPIPES</t>
  </si>
  <si>
    <t>Artemis Medicare Services Ltd</t>
  </si>
  <si>
    <t>ARTEMISMED</t>
  </si>
  <si>
    <t>Arvind Smartspaces Ltd</t>
  </si>
  <si>
    <t>ARVSMART</t>
  </si>
  <si>
    <t>Shivalik Bimetal Controls Ltd</t>
  </si>
  <si>
    <t>SBCL</t>
  </si>
  <si>
    <t>Kingfa Science and Technology (India) Ltd</t>
  </si>
  <si>
    <t>KINGFA</t>
  </si>
  <si>
    <t>VST Tillers Tractors Ltd</t>
  </si>
  <si>
    <t>VSTTILLERS</t>
  </si>
  <si>
    <t>TCI Express Ltd</t>
  </si>
  <si>
    <t>TCIEXP</t>
  </si>
  <si>
    <t>Epack Durable Ltd</t>
  </si>
  <si>
    <t>EPACK</t>
  </si>
  <si>
    <t>Oriana Power Ltd</t>
  </si>
  <si>
    <t>ORIANA</t>
  </si>
  <si>
    <t>Lumax AutoTechnologies Ltd</t>
  </si>
  <si>
    <t>LUMAXTECH</t>
  </si>
  <si>
    <t>JNK India Ltd</t>
  </si>
  <si>
    <t>JNKINDIA</t>
  </si>
  <si>
    <t>Sindhu Trade Links Ltd</t>
  </si>
  <si>
    <t>SINDHUTRAD</t>
  </si>
  <si>
    <t>Indian Metals and Ferro Alloys Ltd</t>
  </si>
  <si>
    <t>IMFA</t>
  </si>
  <si>
    <t>Jeena Sikho Lifecare Ltd</t>
  </si>
  <si>
    <t>JSLL</t>
  </si>
  <si>
    <t>Precision Wires India Ltd</t>
  </si>
  <si>
    <t>PRECWIRE</t>
  </si>
  <si>
    <t>Cigniti Technologies Ltd</t>
  </si>
  <si>
    <t>CIGNITITEC</t>
  </si>
  <si>
    <t>Savita Oil Technologies Ltd</t>
  </si>
  <si>
    <t>SOTL</t>
  </si>
  <si>
    <t>RPSG Ventures Ltd</t>
  </si>
  <si>
    <t>RPSGVENT</t>
  </si>
  <si>
    <t>IndoStar Capital Finance Ltd</t>
  </si>
  <si>
    <t>INDOSTAR</t>
  </si>
  <si>
    <t>Sula Vineyards Ltd</t>
  </si>
  <si>
    <t>SULA</t>
  </si>
  <si>
    <t>Nirlon Ltd</t>
  </si>
  <si>
    <t>NIRLON</t>
  </si>
  <si>
    <t>Vishnu Prakash R Punglia Ltd</t>
  </si>
  <si>
    <t>VPRPL</t>
  </si>
  <si>
    <t>IRB InvIT Fund</t>
  </si>
  <si>
    <t>IRBINVIT</t>
  </si>
  <si>
    <t>Motilal Oswal NASDAQ 100 ETF</t>
  </si>
  <si>
    <t>MON100</t>
  </si>
  <si>
    <t>Swaraj Engines Ltd</t>
  </si>
  <si>
    <t>SWARAJENG</t>
  </si>
  <si>
    <t>TCNS Clothing Co Ltd</t>
  </si>
  <si>
    <t>TCNSBRANDS</t>
  </si>
  <si>
    <t>K.P. Energy Ltd</t>
  </si>
  <si>
    <t>KPEL</t>
  </si>
  <si>
    <t>Muthoot Microfin Ltd</t>
  </si>
  <si>
    <t>MUTHOOTMF</t>
  </si>
  <si>
    <t>Microfinancing</t>
  </si>
  <si>
    <t>CARE Ratings Ltd</t>
  </si>
  <si>
    <t>CARERATING</t>
  </si>
  <si>
    <t>Sky Gold Ltd</t>
  </si>
  <si>
    <t>SKYGOLD</t>
  </si>
  <si>
    <t>Gujarat Themis Biosyn Ltd</t>
  </si>
  <si>
    <t>GUJTHEM</t>
  </si>
  <si>
    <t>Polyplex Corp Ltd</t>
  </si>
  <si>
    <t>POLYPLEX</t>
  </si>
  <si>
    <t>Dhani Services Ltd</t>
  </si>
  <si>
    <t>DHANI</t>
  </si>
  <si>
    <t>Suraj Estate Developers Ltd</t>
  </si>
  <si>
    <t>SURAJEST</t>
  </si>
  <si>
    <t>Real Estate Rental, Development &amp; Operations</t>
  </si>
  <si>
    <t>Hinduja Global Solutions Ltd</t>
  </si>
  <si>
    <t>HGS</t>
  </si>
  <si>
    <t>Hathway Cable and Datacom Ltd</t>
  </si>
  <si>
    <t>HATHWAY</t>
  </si>
  <si>
    <t>Cable &amp; D2H</t>
  </si>
  <si>
    <t>KDDL Ltd</t>
  </si>
  <si>
    <t>KDDL</t>
  </si>
  <si>
    <t>Goodluck India Ltd</t>
  </si>
  <si>
    <t>GOODLUCK</t>
  </si>
  <si>
    <t>Jindal Poly Films Ltd</t>
  </si>
  <si>
    <t>JINDALPOLY</t>
  </si>
  <si>
    <t>Kalyani Steels Ltd</t>
  </si>
  <si>
    <t>KSL</t>
  </si>
  <si>
    <t>Spandana Sphoorty Financial Ltd</t>
  </si>
  <si>
    <t>SPANDANA</t>
  </si>
  <si>
    <t>Hubtown Ltd</t>
  </si>
  <si>
    <t>HUBTOWN</t>
  </si>
  <si>
    <t>Blue Cloud Softech Solutions Ltd</t>
  </si>
  <si>
    <t>BLUECLOUDS</t>
  </si>
  <si>
    <t>Mahindra Logistics Ltd</t>
  </si>
  <si>
    <t>MAHLOG</t>
  </si>
  <si>
    <t>DCB Bank Ltd</t>
  </si>
  <si>
    <t>DCBBANK</t>
  </si>
  <si>
    <t>Veedol Corporation Ltd</t>
  </si>
  <si>
    <t>VEEDOL</t>
  </si>
  <si>
    <t>Datamatics Global Services Ltd</t>
  </si>
  <si>
    <t>DATAMATICS</t>
  </si>
  <si>
    <t>Kitex Garments Ltd</t>
  </si>
  <si>
    <t>KITEX</t>
  </si>
  <si>
    <t>Monarch Networth Capital Ltd</t>
  </si>
  <si>
    <t>MONARCH</t>
  </si>
  <si>
    <t>Alembic Ltd</t>
  </si>
  <si>
    <t>ALEMBICLTD</t>
  </si>
  <si>
    <t>MPS Ltd</t>
  </si>
  <si>
    <t>MPSLTD</t>
  </si>
  <si>
    <t>DCX Systems Ltd</t>
  </si>
  <si>
    <t>DCXINDIA</t>
  </si>
  <si>
    <t>Seamec Ltd</t>
  </si>
  <si>
    <t>SEAMECLTD</t>
  </si>
  <si>
    <t>Oil &amp; Gas - Equipment &amp; Services</t>
  </si>
  <si>
    <t>Fischer Medical Ventures Ltd</t>
  </si>
  <si>
    <t>FISCHER</t>
  </si>
  <si>
    <t>Fino Payments Bank Ltd</t>
  </si>
  <si>
    <t>FINOPB</t>
  </si>
  <si>
    <t>HPL Electric &amp; Power Ltd</t>
  </si>
  <si>
    <t>HPL</t>
  </si>
  <si>
    <t>Gujarat Industries Power Company Ltd</t>
  </si>
  <si>
    <t>GIPCL</t>
  </si>
  <si>
    <t>Pokarna Ltd</t>
  </si>
  <si>
    <t>POKARNA</t>
  </si>
  <si>
    <t>ADF Foods Ltd</t>
  </si>
  <si>
    <t>ADFFOODS</t>
  </si>
  <si>
    <t>Apeejay Surrendra Park Hotels Ltd</t>
  </si>
  <si>
    <t>PARKHOTELS</t>
  </si>
  <si>
    <t>SJS Enterprises Ltd</t>
  </si>
  <si>
    <t>SJS</t>
  </si>
  <si>
    <t>Sandhar Technologies Ltd</t>
  </si>
  <si>
    <t>SANDHAR</t>
  </si>
  <si>
    <t>Solara Active Pharma Sciences Ltd</t>
  </si>
  <si>
    <t>SOLARA</t>
  </si>
  <si>
    <t>Steel Strips Wheels Ltd</t>
  </si>
  <si>
    <t>SSWL</t>
  </si>
  <si>
    <t>63 Moons Technologies Ltd</t>
  </si>
  <si>
    <t>63MOONS</t>
  </si>
  <si>
    <t>Nucleus Software Exports Ltd</t>
  </si>
  <si>
    <t>NUCLEUS</t>
  </si>
  <si>
    <t>Capacite Infraprojects Ltd</t>
  </si>
  <si>
    <t>CAPACITE</t>
  </si>
  <si>
    <t>Delta Corp Ltd</t>
  </si>
  <si>
    <t>DELTACORP</t>
  </si>
  <si>
    <t>Tasty Bite Eatables Ltd</t>
  </si>
  <si>
    <t>TASTYBITE</t>
  </si>
  <si>
    <t>Salasar Techno Engineering Ltd</t>
  </si>
  <si>
    <t>SALASAR</t>
  </si>
  <si>
    <t>Bajel Projects Ltd</t>
  </si>
  <si>
    <t>BAJEL</t>
  </si>
  <si>
    <t>Electric Utilities</t>
  </si>
  <si>
    <t>Thirumalai Chemicals Ltd</t>
  </si>
  <si>
    <t>TIRUMALCHM</t>
  </si>
  <si>
    <t>Mahanagar Telephone Nigam Ltd</t>
  </si>
  <si>
    <t>MTNL</t>
  </si>
  <si>
    <t>Marathon Nextgen Realty Ltd</t>
  </si>
  <si>
    <t>MARATHON</t>
  </si>
  <si>
    <t>Bajaj Consumer Care Ltd</t>
  </si>
  <si>
    <t>BAJAJCON</t>
  </si>
  <si>
    <t>Globus Spirits Ltd</t>
  </si>
  <si>
    <t>GLOBUSSPR</t>
  </si>
  <si>
    <t>Ddev Plastiks Industries Ltd</t>
  </si>
  <si>
    <t>DDEVPLASTIK</t>
  </si>
  <si>
    <t>Jash Engineering Ltd</t>
  </si>
  <si>
    <t>JASH</t>
  </si>
  <si>
    <t>Gensol Engineering Ltd</t>
  </si>
  <si>
    <t>GENSOL</t>
  </si>
  <si>
    <t>Ashiana Housing Ltd</t>
  </si>
  <si>
    <t>ASHIANA</t>
  </si>
  <si>
    <t>Marine Electricals (India) Ltd</t>
  </si>
  <si>
    <t>MARINE</t>
  </si>
  <si>
    <t>Deep Industries Ltd</t>
  </si>
  <si>
    <t>DEEPINDS</t>
  </si>
  <si>
    <t>Indoco Remedies Ltd</t>
  </si>
  <si>
    <t>INDOCO</t>
  </si>
  <si>
    <t>Shipping Corporation of India Land and Assets Ltd</t>
  </si>
  <si>
    <t>SCILAL</t>
  </si>
  <si>
    <t>Max Ventures and Industries Ltd</t>
  </si>
  <si>
    <t>MAXVIL</t>
  </si>
  <si>
    <t>DCW Ltd</t>
  </si>
  <si>
    <t>DCW</t>
  </si>
  <si>
    <t>Maithan Alloys Ltd</t>
  </si>
  <si>
    <t>MAITHANALL</t>
  </si>
  <si>
    <t>Dredging Corporation of India Ltd</t>
  </si>
  <si>
    <t>DREDGECORP</t>
  </si>
  <si>
    <t>Dredging</t>
  </si>
  <si>
    <t>Ram Ratna Wires Ltd</t>
  </si>
  <si>
    <t>RAMRAT</t>
  </si>
  <si>
    <t>Repco Home Finance Ltd</t>
  </si>
  <si>
    <t>REPCOHOME</t>
  </si>
  <si>
    <t>Vakrangee Limited</t>
  </si>
  <si>
    <t>VAKRANGEE</t>
  </si>
  <si>
    <t>Oriental Hotels Ltd</t>
  </si>
  <si>
    <t>ORIENTHOT</t>
  </si>
  <si>
    <t>TVS Srichakra Ltd</t>
  </si>
  <si>
    <t>TVSSRICHAK</t>
  </si>
  <si>
    <t>Dollar Industries Ltd</t>
  </si>
  <si>
    <t>DOLLAR</t>
  </si>
  <si>
    <t>Navneet Education Ltd</t>
  </si>
  <si>
    <t>NAVNETEDUL</t>
  </si>
  <si>
    <t>TCPL Packaging Ltd</t>
  </si>
  <si>
    <t>TCPLPACK</t>
  </si>
  <si>
    <t>Flair Writing Industries Ltd</t>
  </si>
  <si>
    <t>FLAIR</t>
  </si>
  <si>
    <t>Eveready Industries India Ltd</t>
  </si>
  <si>
    <t>EVEREADY</t>
  </si>
  <si>
    <t>Genesys International Corporation Ltd</t>
  </si>
  <si>
    <t>GENESYS</t>
  </si>
  <si>
    <t>Wendt (India) Limited</t>
  </si>
  <si>
    <t>WENDT</t>
  </si>
  <si>
    <t>Apollo Micro Systems Ltd</t>
  </si>
  <si>
    <t>APOLLO</t>
  </si>
  <si>
    <t>Saksoft Ltd</t>
  </si>
  <si>
    <t>SAKSOFT</t>
  </si>
  <si>
    <t>Prakash Industries Ltd</t>
  </si>
  <si>
    <t>PRAKASH</t>
  </si>
  <si>
    <t>Summit Securities Ltd</t>
  </si>
  <si>
    <t>SUMMITSEC</t>
  </si>
  <si>
    <t>Foseco India Ltd</t>
  </si>
  <si>
    <t>FOSECOIND</t>
  </si>
  <si>
    <t>Ajmera Realty &amp; Infra India Ltd</t>
  </si>
  <si>
    <t>AJMERA</t>
  </si>
  <si>
    <t>Shanti Educational Initiatives Ltd</t>
  </si>
  <si>
    <t>SEIL</t>
  </si>
  <si>
    <t>Nalwa Sons Investments Ltd</t>
  </si>
  <si>
    <t>NSIL</t>
  </si>
  <si>
    <t>Motisons Jewellers Ltd</t>
  </si>
  <si>
    <t>MOTISONS</t>
  </si>
  <si>
    <t>Apparel &amp; Accessories Retailers</t>
  </si>
  <si>
    <t>KCP Ltd</t>
  </si>
  <si>
    <t>KCP</t>
  </si>
  <si>
    <t>Suven Life Sciences Ltd</t>
  </si>
  <si>
    <t>SUVEN</t>
  </si>
  <si>
    <t>Kolte-Patil Developers Ltd</t>
  </si>
  <si>
    <t>KOLTEPATIL</t>
  </si>
  <si>
    <t>Sagar Cements Ltd</t>
  </si>
  <si>
    <t>SAGCEM</t>
  </si>
  <si>
    <t>Stove Kraft Ltd</t>
  </si>
  <si>
    <t>STOVEKRAFT</t>
  </si>
  <si>
    <t>KP Green Engineering Ltd</t>
  </si>
  <si>
    <t>KPGEL</t>
  </si>
  <si>
    <t>Heavy Electrical Equipment</t>
  </si>
  <si>
    <t>PTC India Financial Services Ltd</t>
  </si>
  <si>
    <t>PFS</t>
  </si>
  <si>
    <t>Arkade Developers Ltd</t>
  </si>
  <si>
    <t>ARKADE</t>
  </si>
  <si>
    <t>Kalyani Investment Company Ltd</t>
  </si>
  <si>
    <t>KICL</t>
  </si>
  <si>
    <t>Huhtamaki India Ltd</t>
  </si>
  <si>
    <t>HUHTAMAKI</t>
  </si>
  <si>
    <t>Vishnu Chemicals Ltd</t>
  </si>
  <si>
    <t>VISHNU</t>
  </si>
  <si>
    <t>Dishman Carbogen Amcis Ltd</t>
  </si>
  <si>
    <t>DCAL</t>
  </si>
  <si>
    <t>SMS Pharmaceuticals Ltd</t>
  </si>
  <si>
    <t>SMSPHARMA</t>
  </si>
  <si>
    <t>KRN Heat Exchanger and Refrigeration Ltd</t>
  </si>
  <si>
    <t>KRN</t>
  </si>
  <si>
    <t>Ashapura Minechem Ltd</t>
  </si>
  <si>
    <t>ASHAPURMIN</t>
  </si>
  <si>
    <t>John Cockerill India Ltd</t>
  </si>
  <si>
    <t>COCKERILL</t>
  </si>
  <si>
    <t>Industrial Machinery &amp; Supplies &amp; Components</t>
  </si>
  <si>
    <t>Vadilal Industries Ltd</t>
  </si>
  <si>
    <t>VADILALIND</t>
  </si>
  <si>
    <t>Meghmani Organics Ltd</t>
  </si>
  <si>
    <t>MOL</t>
  </si>
  <si>
    <t>Hindustan Oil Exploration Company Ltd</t>
  </si>
  <si>
    <t>HINDOILEXP</t>
  </si>
  <si>
    <t>Rane Holdings Ltd</t>
  </si>
  <si>
    <t>RANEHOLDIN</t>
  </si>
  <si>
    <t>GTL Infrastructure Ltd</t>
  </si>
  <si>
    <t>GTLINFRA</t>
  </si>
  <si>
    <t>Jyoti Structures Ltd</t>
  </si>
  <si>
    <t>JYOTISTRUC</t>
  </si>
  <si>
    <t>Nilkamal Ltd</t>
  </si>
  <si>
    <t>NILKAMAL</t>
  </si>
  <si>
    <t>Somany Ceramics Ltd</t>
  </si>
  <si>
    <t>SOMANYCERA</t>
  </si>
  <si>
    <t>Veritas (India) Ltd</t>
  </si>
  <si>
    <t>VERITAS</t>
  </si>
  <si>
    <t>ideaForge Technology Ltd</t>
  </si>
  <si>
    <t>IDEAFORGE</t>
  </si>
  <si>
    <t>Precision Camshafts Ltd</t>
  </si>
  <si>
    <t>PRECAM</t>
  </si>
  <si>
    <t>Unitech Ltd</t>
  </si>
  <si>
    <t>UNITECH</t>
  </si>
  <si>
    <t>Rajratan Global Wire Ltd</t>
  </si>
  <si>
    <t>RAJRATAN</t>
  </si>
  <si>
    <t>Stanley Lifestyles Ltd</t>
  </si>
  <si>
    <t>STANLEY</t>
  </si>
  <si>
    <t>Automotive Axles Ltd</t>
  </si>
  <si>
    <t>AUTOAXLES</t>
  </si>
  <si>
    <t>Prataap Snacks Ltd</t>
  </si>
  <si>
    <t>DIAMONDYD</t>
  </si>
  <si>
    <t>Novartis India Ltd</t>
  </si>
  <si>
    <t>NOVARTIND</t>
  </si>
  <si>
    <t>Premier Explosives Ltd</t>
  </si>
  <si>
    <t>PREMEXPLN</t>
  </si>
  <si>
    <t>Tinna Rubber and Infrastructure Ltd</t>
  </si>
  <si>
    <t>TINNARUBR</t>
  </si>
  <si>
    <t>Shalby Ltd</t>
  </si>
  <si>
    <t>SHALBY</t>
  </si>
  <si>
    <t>Confidence Petroleum India Ltd</t>
  </si>
  <si>
    <t>CONFIPET</t>
  </si>
  <si>
    <t>Parag Milk Foods Ltd</t>
  </si>
  <si>
    <t>PARAGMILK</t>
  </si>
  <si>
    <t>Landmark Cars Ltd</t>
  </si>
  <si>
    <t>LANDMARK</t>
  </si>
  <si>
    <t>Ge Power India Ltd</t>
  </si>
  <si>
    <t>GEPIL</t>
  </si>
  <si>
    <t>NRB Bearings Ltd</t>
  </si>
  <si>
    <t>NRBBEARING</t>
  </si>
  <si>
    <t>Sri Adhikari Brothers Television Network Ltd</t>
  </si>
  <si>
    <t>SABTNL</t>
  </si>
  <si>
    <t>ECOS (India) Mobility &amp; Hospitality Ltd</t>
  </si>
  <si>
    <t>ECOSMOBLTY</t>
  </si>
  <si>
    <t>Baazar Style Retail Ltd</t>
  </si>
  <si>
    <t>STYLEBAAZA</t>
  </si>
  <si>
    <t>MM Forgings Ltd</t>
  </si>
  <si>
    <t>MMFL</t>
  </si>
  <si>
    <t>SG Finserve Ltd</t>
  </si>
  <si>
    <t>SGFIN</t>
  </si>
  <si>
    <t>Venky's (India) Ltd</t>
  </si>
  <si>
    <t>VENKEYS</t>
  </si>
  <si>
    <t>Interarch Building Products Ltd</t>
  </si>
  <si>
    <t>INTERARCH</t>
  </si>
  <si>
    <t>Building Products - Prefab Structures</t>
  </si>
  <si>
    <t>Krsnaa Diagnostics Ltd</t>
  </si>
  <si>
    <t>KRSNAA</t>
  </si>
  <si>
    <t>SBI Gold ETF</t>
  </si>
  <si>
    <t>SETFGOLD</t>
  </si>
  <si>
    <t>SML Isuzu Ltd</t>
  </si>
  <si>
    <t>SMLISUZU</t>
  </si>
  <si>
    <t>Aeroflex Industries Ltd</t>
  </si>
  <si>
    <t>AEROFLEX</t>
  </si>
  <si>
    <t>RIR Power Electronics Ltd</t>
  </si>
  <si>
    <t>RIR</t>
  </si>
  <si>
    <t>HLE Glascoat Ltd</t>
  </si>
  <si>
    <t>HLEGLAS</t>
  </si>
  <si>
    <t>DISA India Ltd</t>
  </si>
  <si>
    <t>DISAQ</t>
  </si>
  <si>
    <t>Welspun Specialty Solutions Ltd</t>
  </si>
  <si>
    <t>WELSPLSOL</t>
  </si>
  <si>
    <t>Mayur Uniquoters Ltd</t>
  </si>
  <si>
    <t>MAYURUNIQ</t>
  </si>
  <si>
    <t>Dolat Algotech Ltd</t>
  </si>
  <si>
    <t>DOLATALGO</t>
  </si>
  <si>
    <t>Thejo Engineering Ltd</t>
  </si>
  <si>
    <t>THEJO</t>
  </si>
  <si>
    <t>Accelya Solutions India Ltd</t>
  </si>
  <si>
    <t>ACCELYA</t>
  </si>
  <si>
    <t>Pondy Oxides and Chemicals Ltd</t>
  </si>
  <si>
    <t>POCL</t>
  </si>
  <si>
    <t>Sasken Technologies Ltd</t>
  </si>
  <si>
    <t>SASKEN</t>
  </si>
  <si>
    <t>Barbeque-Nation Hospitality Ltd</t>
  </si>
  <si>
    <t>BARBEQUE</t>
  </si>
  <si>
    <t>Nippon India ETF Nifty 1D Rate Liquid BeES</t>
  </si>
  <si>
    <t>LIQUIDBEES</t>
  </si>
  <si>
    <t>Vindhya Telelinks Ltd</t>
  </si>
  <si>
    <t>VINDHYATEL</t>
  </si>
  <si>
    <t>Dish TV India Ltd</t>
  </si>
  <si>
    <t>DISHTV</t>
  </si>
  <si>
    <t>Goodyear India Ltd</t>
  </si>
  <si>
    <t>GOODYEAR</t>
  </si>
  <si>
    <t>Kesar India Ltd</t>
  </si>
  <si>
    <t>KESAR</t>
  </si>
  <si>
    <t>Real Estate Development</t>
  </si>
  <si>
    <t>Dr Agarwal's Eye Hospital Ltd</t>
  </si>
  <si>
    <t>DRAGARWQ</t>
  </si>
  <si>
    <t>BF Investment Ltd</t>
  </si>
  <si>
    <t>BFINVEST</t>
  </si>
  <si>
    <t>Xpro India Ltd</t>
  </si>
  <si>
    <t>XPROINDIA</t>
  </si>
  <si>
    <t>PSP Projects Ltd</t>
  </si>
  <si>
    <t>PSPPROJECT</t>
  </si>
  <si>
    <t>IOL Chemicals and Pharmaceuticals Ltd</t>
  </si>
  <si>
    <t>IOLCP</t>
  </si>
  <si>
    <t>Jubilant Industries Ltd</t>
  </si>
  <si>
    <t>JUBLINDS</t>
  </si>
  <si>
    <t>Sai Silks (Kalamandir) Ltd</t>
  </si>
  <si>
    <t>KALAMANDIR</t>
  </si>
  <si>
    <t>Themis Medicare Ltd</t>
  </si>
  <si>
    <t>THEMISMED</t>
  </si>
  <si>
    <t>Indo Tech Transformers Ltd</t>
  </si>
  <si>
    <t>INDOTECH</t>
  </si>
  <si>
    <t>NIBE Ltd</t>
  </si>
  <si>
    <t>NIBE</t>
  </si>
  <si>
    <t>Updater Services Ltd</t>
  </si>
  <si>
    <t>UDS</t>
  </si>
  <si>
    <t>Raghav Productivity Enhancers Ltd</t>
  </si>
  <si>
    <t>RPEL</t>
  </si>
  <si>
    <t>Rashi Peripherals Ltd</t>
  </si>
  <si>
    <t>RPTECH</t>
  </si>
  <si>
    <t>Indian Hume Pipe Company Ltd</t>
  </si>
  <si>
    <t>INDIANHUME</t>
  </si>
  <si>
    <t>Pennar Industries Ltd</t>
  </si>
  <si>
    <t>PENIND</t>
  </si>
  <si>
    <t>TIL Ltd</t>
  </si>
  <si>
    <t>TIL</t>
  </si>
  <si>
    <t>Alpex Solar Ltd</t>
  </si>
  <si>
    <t>ALPEXSOLAR</t>
  </si>
  <si>
    <t>Siyaram Silk Mills Ltd</t>
  </si>
  <si>
    <t>SIYSIL</t>
  </si>
  <si>
    <t>Dreamfolks Services Ltd</t>
  </si>
  <si>
    <t>DREAMFOLKS</t>
  </si>
  <si>
    <t>Insecticides (India) Ltd</t>
  </si>
  <si>
    <t>INSECTICID</t>
  </si>
  <si>
    <t>Ugro Capital Ltd</t>
  </si>
  <si>
    <t>UGROCAP</t>
  </si>
  <si>
    <t>Platinum Industries Ltd</t>
  </si>
  <si>
    <t>PLATIND</t>
  </si>
  <si>
    <t>Mold-Tek Packaging Ltd</t>
  </si>
  <si>
    <t>MOLDTKPAC</t>
  </si>
  <si>
    <t>Lumax Industries Ltd</t>
  </si>
  <si>
    <t>LUMAXIND</t>
  </si>
  <si>
    <t>Elpro International Ltd</t>
  </si>
  <si>
    <t>ELPROINTL</t>
  </si>
  <si>
    <t>ESAF Small Finance Bank Limited</t>
  </si>
  <si>
    <t>ESAFSFB</t>
  </si>
  <si>
    <t>TechNVision Ventures Ltd</t>
  </si>
  <si>
    <t>TECHNVISN</t>
  </si>
  <si>
    <t>Ador Welding Ltd</t>
  </si>
  <si>
    <t>ADORWELD</t>
  </si>
  <si>
    <t>Spectrum Electrical Industries Ltd</t>
  </si>
  <si>
    <t>SPECTRUM</t>
  </si>
  <si>
    <t>DEN Networks Ltd</t>
  </si>
  <si>
    <t>DEN</t>
  </si>
  <si>
    <t>Gandhar Oil Refinery (INDIA) Ltd</t>
  </si>
  <si>
    <t>GANDHAR</t>
  </si>
  <si>
    <t>Panama Petrochem Ltd</t>
  </si>
  <si>
    <t>PANAMAPET</t>
  </si>
  <si>
    <t>EIH Associated Hotels Ltd</t>
  </si>
  <si>
    <t>EIHAHOTELS</t>
  </si>
  <si>
    <t>Hindware Home Innovation Ltd</t>
  </si>
  <si>
    <t>HINDWAREAP</t>
  </si>
  <si>
    <t>TTK Healthcare Ltd</t>
  </si>
  <si>
    <t>TTKHLTCARE</t>
  </si>
  <si>
    <t>Paramount Communications Ltd</t>
  </si>
  <si>
    <t>PARACABLES</t>
  </si>
  <si>
    <t>Antony Waste Handling Cell Ltd</t>
  </si>
  <si>
    <t>AWHCL</t>
  </si>
  <si>
    <t>Vidhi Specialty Food Ingredients Ltd</t>
  </si>
  <si>
    <t>VIDHIING</t>
  </si>
  <si>
    <t>Centum Electronics Ltd</t>
  </si>
  <si>
    <t>CENTUM</t>
  </si>
  <si>
    <t>Omaxe Ltd</t>
  </si>
  <si>
    <t>OMAXE</t>
  </si>
  <si>
    <t>Federal-Mogul Goetze (India) Ltd</t>
  </si>
  <si>
    <t>FMGOETZE</t>
  </si>
  <si>
    <t>Orient Green Power Company Ltd</t>
  </si>
  <si>
    <t>GREENPOWER</t>
  </si>
  <si>
    <t>Vardhman Special Steels Ltd</t>
  </si>
  <si>
    <t>VSSL</t>
  </si>
  <si>
    <t>NIIT Ltd</t>
  </si>
  <si>
    <t>NIITLTD</t>
  </si>
  <si>
    <t>Sanstar Ltd</t>
  </si>
  <si>
    <t>SANSTAR</t>
  </si>
  <si>
    <t>Dolphin Offshore Enterprises (India) Ltd</t>
  </si>
  <si>
    <t>DOLPHIN</t>
  </si>
  <si>
    <t>Universal Cables Ltd</t>
  </si>
  <si>
    <t>UNIVCABLES</t>
  </si>
  <si>
    <t>EFC (I) Ltd</t>
  </si>
  <si>
    <t>EFCIL</t>
  </si>
  <si>
    <t>Distributors</t>
  </si>
  <si>
    <t>MIC Electronics Ltd</t>
  </si>
  <si>
    <t>MICEL</t>
  </si>
  <si>
    <t>India Pesticides Ltd</t>
  </si>
  <si>
    <t>IPL</t>
  </si>
  <si>
    <t>Tatva Chintan Pharma Chem Ltd</t>
  </si>
  <si>
    <t>TATVA</t>
  </si>
  <si>
    <t>Mangalam Cement Ltd</t>
  </si>
  <si>
    <t>MANGLMCEM</t>
  </si>
  <si>
    <t>Nitin Spinners Ltd</t>
  </si>
  <si>
    <t>NITINSPIN</t>
  </si>
  <si>
    <t>IFGL Refractories Ltd</t>
  </si>
  <si>
    <t>IFGLEXPOR</t>
  </si>
  <si>
    <t>Yasho Industries Ltd</t>
  </si>
  <si>
    <t>YASHO</t>
  </si>
  <si>
    <t>Apollo Pipes Ltd</t>
  </si>
  <si>
    <t>APOLLOPIPE</t>
  </si>
  <si>
    <t>Rupa &amp; Company Ltd</t>
  </si>
  <si>
    <t>RUPA</t>
  </si>
  <si>
    <t>Everest Kanto Cylinder Ltd</t>
  </si>
  <si>
    <t>EKC</t>
  </si>
  <si>
    <t>Owais Metal and Mineral Processing Ltd</t>
  </si>
  <si>
    <t>OWAIS</t>
  </si>
  <si>
    <t>Systematix Corporate Services Ltd</t>
  </si>
  <si>
    <t>SYSTMTXC</t>
  </si>
  <si>
    <t>Agro Tech Foods Ltd</t>
  </si>
  <si>
    <t>ATFL</t>
  </si>
  <si>
    <t>Amrutanjan Health Care Ltd</t>
  </si>
  <si>
    <t>AMRUTANJAN</t>
  </si>
  <si>
    <t>Nelco Ltd</t>
  </si>
  <si>
    <t>NELCO</t>
  </si>
  <si>
    <t>HMA Agro Industries Ltd</t>
  </si>
  <si>
    <t>HMAAGRO</t>
  </si>
  <si>
    <t>Igarashi Motors India Ltd</t>
  </si>
  <si>
    <t>IGARASHI</t>
  </si>
  <si>
    <t>Carysil Ltd</t>
  </si>
  <si>
    <t>CARYSIL</t>
  </si>
  <si>
    <t>Unicommerce eSolutions Ltd</t>
  </si>
  <si>
    <t>UNIECOM</t>
  </si>
  <si>
    <t>Axiscades Technologies Ltd</t>
  </si>
  <si>
    <t>AXISCADES</t>
  </si>
  <si>
    <t>Mukand Ltd</t>
  </si>
  <si>
    <t>MUKANDLTD</t>
  </si>
  <si>
    <t>Andrew Yule &amp; Co Ltd</t>
  </si>
  <si>
    <t>ANDREWYU</t>
  </si>
  <si>
    <t>Ravindra Energy Ltd</t>
  </si>
  <si>
    <t>RELTD</t>
  </si>
  <si>
    <t>Fusion Finance Ltd</t>
  </si>
  <si>
    <t>FUSION</t>
  </si>
  <si>
    <t>Tarsons Products Ltd</t>
  </si>
  <si>
    <t>TARSONS</t>
  </si>
  <si>
    <t>IKIO Lighting Ltd</t>
  </si>
  <si>
    <t>IKIO</t>
  </si>
  <si>
    <t>S.P.Apparels Ltd</t>
  </si>
  <si>
    <t>SPAL</t>
  </si>
  <si>
    <t>Media Matrix Worldwide Ltd</t>
  </si>
  <si>
    <t>MMWL</t>
  </si>
  <si>
    <t>Saraswati Commercial (India) Ltd</t>
  </si>
  <si>
    <t>ZSARACOM</t>
  </si>
  <si>
    <t>ICICI Prudential Nifty 50 ETF</t>
  </si>
  <si>
    <t>NIFTYIETF</t>
  </si>
  <si>
    <t>Apcotex Industries Ltd</t>
  </si>
  <si>
    <t>APCOTEXIND</t>
  </si>
  <si>
    <t>Master Trust Ltd</t>
  </si>
  <si>
    <t>MASTERTR</t>
  </si>
  <si>
    <t>PIX Transmissions Ltd</t>
  </si>
  <si>
    <t>PIXTRANS</t>
  </si>
  <si>
    <t>Rama Steel Tubes Ltd</t>
  </si>
  <si>
    <t>RAMASTEEL</t>
  </si>
  <si>
    <t>JITF Infralogistics Ltd</t>
  </si>
  <si>
    <t>JITFINFRA</t>
  </si>
  <si>
    <t>Astec Lifesciences Ltd</t>
  </si>
  <si>
    <t>ASTEC</t>
  </si>
  <si>
    <t>Ramco Industries Ltd</t>
  </si>
  <si>
    <t>RAMCOIND</t>
  </si>
  <si>
    <t>Pnb Gilts Ltd</t>
  </si>
  <si>
    <t>PNBGILTS</t>
  </si>
  <si>
    <t>Man Industries (India) Ltd</t>
  </si>
  <si>
    <t>MANINDS</t>
  </si>
  <si>
    <t>Cantabil Retail India Ltd</t>
  </si>
  <si>
    <t>CANTABIL</t>
  </si>
  <si>
    <t>Alicon Castalloy Ltd</t>
  </si>
  <si>
    <t>ALICON</t>
  </si>
  <si>
    <t>Som Distilleries and Breweries Ltd</t>
  </si>
  <si>
    <t>SDBL</t>
  </si>
  <si>
    <t>Mercury Ev-Tech Ltd</t>
  </si>
  <si>
    <t>MERCURYEV</t>
  </si>
  <si>
    <t>Sangam (India) Ltd</t>
  </si>
  <si>
    <t>SANGAMIND</t>
  </si>
  <si>
    <t>Windlas Biotech Ltd</t>
  </si>
  <si>
    <t>WINDLAS</t>
  </si>
  <si>
    <t>Cupid Ltd</t>
  </si>
  <si>
    <t>CUPID</t>
  </si>
  <si>
    <t>Satin Creditcare Network Ltd</t>
  </si>
  <si>
    <t>SATIN</t>
  </si>
  <si>
    <t>Gocl Corporation Ltd</t>
  </si>
  <si>
    <t>GOCLCORP</t>
  </si>
  <si>
    <t>Syncom Formulations (India) Ltd</t>
  </si>
  <si>
    <t>SYNCOMF</t>
  </si>
  <si>
    <t>Sanghi Industries Ltd</t>
  </si>
  <si>
    <t>SANGHIIND</t>
  </si>
  <si>
    <t>HIL Ltd</t>
  </si>
  <si>
    <t>HIL</t>
  </si>
  <si>
    <t>Panacea Biotec Ltd</t>
  </si>
  <si>
    <t>PANACEABIO</t>
  </si>
  <si>
    <t>JISLDVREQS</t>
  </si>
  <si>
    <t>Sahasra Electronic Solutions Ltd</t>
  </si>
  <si>
    <t>SAHASRA</t>
  </si>
  <si>
    <t>Capital India Finance Ltd</t>
  </si>
  <si>
    <t>CIFL</t>
  </si>
  <si>
    <t>Navkar Corporation Ltd</t>
  </si>
  <si>
    <t>NAVKARCORP</t>
  </si>
  <si>
    <t>Salzer Electronics Ltd</t>
  </si>
  <si>
    <t>SALZERELEC</t>
  </si>
  <si>
    <t>Seshasayee Paper and Boards Ltd</t>
  </si>
  <si>
    <t>SESHAPAPER</t>
  </si>
  <si>
    <t>Andhra Paper Ltd</t>
  </si>
  <si>
    <t>ANDHRAPAP</t>
  </si>
  <si>
    <t>Shriram Properties Ltd</t>
  </si>
  <si>
    <t>SHRIRAMPPS</t>
  </si>
  <si>
    <t>Uniparts India Ltd</t>
  </si>
  <si>
    <t>UNIPARTS</t>
  </si>
  <si>
    <t>Tribhovandas Bhimji Zaveri Ltd</t>
  </si>
  <si>
    <t>TBZ</t>
  </si>
  <si>
    <t>Excel Industries Ltd</t>
  </si>
  <si>
    <t>EXCELINDUS</t>
  </si>
  <si>
    <t>Madhya Bharat Agro Products Ltd</t>
  </si>
  <si>
    <t>MBAPL</t>
  </si>
  <si>
    <t>B L Kashyap and Sons Ltd</t>
  </si>
  <si>
    <t>BLKASHYAP</t>
  </si>
  <si>
    <t>Sterling Tools Ltd</t>
  </si>
  <si>
    <t>STERTOOLS</t>
  </si>
  <si>
    <t>Hariom Pipe Industries Ltd</t>
  </si>
  <si>
    <t>HARIOMPIPE</t>
  </si>
  <si>
    <t>Wonder Electricals Ltd</t>
  </si>
  <si>
    <t>WEL</t>
  </si>
  <si>
    <t>Kiri Industries Ltd</t>
  </si>
  <si>
    <t>KIRIINDUS</t>
  </si>
  <si>
    <t>Expleo Solutions Ltd</t>
  </si>
  <si>
    <t>EXPLEOSOL</t>
  </si>
  <si>
    <t>Tanfac Industries Ltd</t>
  </si>
  <si>
    <t>TANFACIND</t>
  </si>
  <si>
    <t>Jaiprakash Associates Ltd</t>
  </si>
  <si>
    <t>JPASSOCIAT</t>
  </si>
  <si>
    <t>Cosmo First Ltd</t>
  </si>
  <si>
    <t>COSMOFIRST</t>
  </si>
  <si>
    <t>D Link (India) Limited</t>
  </si>
  <si>
    <t>DLINKINDIA</t>
  </si>
  <si>
    <t>Jagran Prakashan Ltd</t>
  </si>
  <si>
    <t>JAGRAN</t>
  </si>
  <si>
    <t>Ceinsys Tech Ltd</t>
  </si>
  <si>
    <t>CEINSYSTECH</t>
  </si>
  <si>
    <t>Hester Biosciences Ltd</t>
  </si>
  <si>
    <t>HESTERBIO</t>
  </si>
  <si>
    <t>Lotus Chocolate Company Ltd</t>
  </si>
  <si>
    <t>LOTUSCHO</t>
  </si>
  <si>
    <t>Kotak Gold Etf</t>
  </si>
  <si>
    <t>GOLD1</t>
  </si>
  <si>
    <t>Kilburn Engineering Ltd</t>
  </si>
  <si>
    <t>KLBRENG-B</t>
  </si>
  <si>
    <t>Bigbloc Construction Ltd</t>
  </si>
  <si>
    <t>BIGBLOC</t>
  </si>
  <si>
    <t>Heranba Industries Ltd</t>
  </si>
  <si>
    <t>HERANBA</t>
  </si>
  <si>
    <t>MSP Steel &amp; Power Ltd</t>
  </si>
  <si>
    <t>MSPL</t>
  </si>
  <si>
    <t>Divgi TorqTransfer Systems Ltd</t>
  </si>
  <si>
    <t>DIVGIITTS</t>
  </si>
  <si>
    <t>BLS E-Services Ltd</t>
  </si>
  <si>
    <t>BLSE</t>
  </si>
  <si>
    <t>Deccan Gold Mines Ltd</t>
  </si>
  <si>
    <t>DECNGOLD</t>
  </si>
  <si>
    <t>Talbros Automotive Components Ltd</t>
  </si>
  <si>
    <t>TALBROAUTO</t>
  </si>
  <si>
    <t>Yatra Online Ltd</t>
  </si>
  <si>
    <t>YATRA</t>
  </si>
  <si>
    <t>Advait Infratech Ltd</t>
  </si>
  <si>
    <t>ADVAIT</t>
  </si>
  <si>
    <t>Electrical Components &amp; Equipment</t>
  </si>
  <si>
    <t>GKW Ltd</t>
  </si>
  <si>
    <t>GKWLIMITED</t>
  </si>
  <si>
    <t>Praveg Ltd</t>
  </si>
  <si>
    <t>PRAVEG</t>
  </si>
  <si>
    <t>G M Breweries Ltd</t>
  </si>
  <si>
    <t>GMBREW</t>
  </si>
  <si>
    <t>Beta Drugs Ltd</t>
  </si>
  <si>
    <t>BETA</t>
  </si>
  <si>
    <t>NDR Auto Components Ltd</t>
  </si>
  <si>
    <t>NDRAUTO</t>
  </si>
  <si>
    <t>Kody Technolab Ltd</t>
  </si>
  <si>
    <t>KODYTECH</t>
  </si>
  <si>
    <t>Wheels India Ltd</t>
  </si>
  <si>
    <t>WHEELS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</si>
  <si>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</si>
  <si>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</si>
  <si>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</si>
  <si>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</si>
  <si>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</si>
  <si>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</si>
  <si>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Fedders Holding Ltd</t>
  </si>
  <si>
    <t>FEDDERSHOL</t>
  </si>
  <si>
    <t>TAJ GVK Hotels and Resorts Ltd</t>
  </si>
  <si>
    <t>TAJGVK</t>
  </si>
  <si>
    <t>GNA Axles Ltd</t>
  </si>
  <si>
    <t>GNA</t>
  </si>
  <si>
    <t>Eimco Elecon (India) Ltd</t>
  </si>
  <si>
    <t>EIMCOELECO</t>
  </si>
  <si>
    <t>Veranda Learning Solutions Ltd</t>
  </si>
  <si>
    <t>VERANDA</t>
  </si>
  <si>
    <t>Abans Holdings Ltd</t>
  </si>
  <si>
    <t>AHL</t>
  </si>
  <si>
    <t>Reliance Industrial Infrastructure Ltd</t>
  </si>
  <si>
    <t>RIIL</t>
  </si>
  <si>
    <t>Knowledge Marine &amp; Engineering Works Ltd</t>
  </si>
  <si>
    <t>KMEW</t>
  </si>
  <si>
    <t>Marine Transportation</t>
  </si>
  <si>
    <t>Balmer Lawrie Investments Ltd</t>
  </si>
  <si>
    <t>BLIL</t>
  </si>
  <si>
    <t>Eco Recycling Ltd</t>
  </si>
  <si>
    <t>ECORECO</t>
  </si>
  <si>
    <t>GPT Infraprojects Ltd</t>
  </si>
  <si>
    <t>GPTINFRA</t>
  </si>
  <si>
    <t>Suratwwala Business Group Ltd</t>
  </si>
  <si>
    <t>SBGLP</t>
  </si>
  <si>
    <t>5Paisa Capital Ltd</t>
  </si>
  <si>
    <t>5PAISA</t>
  </si>
  <si>
    <t>Suryoday Small Finance Bank Ltd</t>
  </si>
  <si>
    <t>SURYODAY</t>
  </si>
  <si>
    <t>India Power Corporation Ltd</t>
  </si>
  <si>
    <t>DPSCLTD</t>
  </si>
  <si>
    <t>GRP Ltd</t>
  </si>
  <si>
    <t>GRPLTD</t>
  </si>
  <si>
    <t>Cropster Agro Ltd</t>
  </si>
  <si>
    <t>CROPSTER</t>
  </si>
  <si>
    <t>ASM Technologies Ltd</t>
  </si>
  <si>
    <t>ASMTEC</t>
  </si>
  <si>
    <t>DEE Development Engineers Ltd</t>
  </si>
  <si>
    <t>DEEDEV</t>
  </si>
  <si>
    <t>Brightcom Group Ltd</t>
  </si>
  <si>
    <t>BCG</t>
  </si>
  <si>
    <t>Matrimony.Com Ltd</t>
  </si>
  <si>
    <t>MATRIMONY</t>
  </si>
  <si>
    <t>Rane (Madras) Ltd</t>
  </si>
  <si>
    <t>RML</t>
  </si>
  <si>
    <t>Sirca Paints India Ltd</t>
  </si>
  <si>
    <t>SIRCA</t>
  </si>
  <si>
    <t>Bombay Super Hybrid Seeds Ltd</t>
  </si>
  <si>
    <t>BSHSL</t>
  </si>
  <si>
    <t>VL E-Governance &amp; IT Solutions Ltd</t>
  </si>
  <si>
    <t>VLEGOV</t>
  </si>
  <si>
    <t>Camlin Fine Sciences Ltd</t>
  </si>
  <si>
    <t>CAMLINFINE</t>
  </si>
  <si>
    <t>Monte Carlo Fashions Ltd</t>
  </si>
  <si>
    <t>MONTECARLO</t>
  </si>
  <si>
    <t>Atul Auto Ltd</t>
  </si>
  <si>
    <t>ATULAUTO</t>
  </si>
  <si>
    <t>Three Wheelers</t>
  </si>
  <si>
    <t>Jyoti Resins and Adhesives Ltd</t>
  </si>
  <si>
    <t>JYOTIRES</t>
  </si>
  <si>
    <t>Kokuyo Camlin Ltd</t>
  </si>
  <si>
    <t>KOKUYOCMLN</t>
  </si>
  <si>
    <t>GTPL Hathway Ltd</t>
  </si>
  <si>
    <t>GTPL</t>
  </si>
  <si>
    <t>Walchandnagar Industries Ltd</t>
  </si>
  <si>
    <t>WALCHANNAG</t>
  </si>
  <si>
    <t>Jindal Drilling and Industries Ltd</t>
  </si>
  <si>
    <t>JINDRILL</t>
  </si>
  <si>
    <t>I G Petrochemicals Ltd</t>
  </si>
  <si>
    <t>IGPL</t>
  </si>
  <si>
    <t>Mufin Green Finance Ltd</t>
  </si>
  <si>
    <t>MUFIN</t>
  </si>
  <si>
    <t>Bharat Wire Ropes Ltd</t>
  </si>
  <si>
    <t>BHARATWIRE</t>
  </si>
  <si>
    <t>Suyog Telematics Ltd</t>
  </si>
  <si>
    <t>SUYOG</t>
  </si>
  <si>
    <t>Associated Alcohols &amp; Breweries Ltd</t>
  </si>
  <si>
    <t>ASALCBR</t>
  </si>
  <si>
    <t>Udaipur Cement Works Ltd</t>
  </si>
  <si>
    <t>UDAICEMENT</t>
  </si>
  <si>
    <t>Jaykay Enterprises Ltd</t>
  </si>
  <si>
    <t>JAYKAY</t>
  </si>
  <si>
    <t>Wealth First Portfolio Managers Ltd</t>
  </si>
  <si>
    <t>WEALTH</t>
  </si>
  <si>
    <t>Swelect Energy Systems Ltd</t>
  </si>
  <si>
    <t>SWELECTES</t>
  </si>
  <si>
    <t>Irm Energy Ltd</t>
  </si>
  <si>
    <t>IRMENERGY</t>
  </si>
  <si>
    <t>Sigachi Industries Ltd</t>
  </si>
  <si>
    <t>SIGACHI</t>
  </si>
  <si>
    <t>Dynacons Systems and Solutions Ltd</t>
  </si>
  <si>
    <t>DSSL</t>
  </si>
  <si>
    <t>Roto Pumps Ltd</t>
  </si>
  <si>
    <t>ROTO</t>
  </si>
  <si>
    <t>Sadhana Nitro Chem Ltd</t>
  </si>
  <si>
    <t>SADHNANIQ</t>
  </si>
  <si>
    <t>Oriental Aromatics Ltd</t>
  </si>
  <si>
    <t>OAL</t>
  </si>
  <si>
    <t>Sportking India Ltd</t>
  </si>
  <si>
    <t>SPORTKING</t>
  </si>
  <si>
    <t>Dcm Shriram Industries Ltd</t>
  </si>
  <si>
    <t>DCMSRIND</t>
  </si>
  <si>
    <t>Southern Petrochemical Industries Corporation Ltd</t>
  </si>
  <si>
    <t>SPIC</t>
  </si>
  <si>
    <t>Filatex India Ltd</t>
  </si>
  <si>
    <t>FILATEX</t>
  </si>
  <si>
    <t>BCL Industries Ltd</t>
  </si>
  <si>
    <t>BCLIND</t>
  </si>
  <si>
    <t>Agarwal Industrial Corporation Ltd</t>
  </si>
  <si>
    <t>AGARIND</t>
  </si>
  <si>
    <t>Chemfab Alkalis Ltd</t>
  </si>
  <si>
    <t>CHEMFAB</t>
  </si>
  <si>
    <t>Allied Digital Services Ltd</t>
  </si>
  <si>
    <t>ADSL</t>
  </si>
  <si>
    <t>Borosil Scientific Ltd</t>
  </si>
  <si>
    <t>BOROSCI</t>
  </si>
  <si>
    <t>Vertoz Ltd</t>
  </si>
  <si>
    <t>VERTOZ</t>
  </si>
  <si>
    <t>Sat Industries Ltd</t>
  </si>
  <si>
    <t>SATINDLTD</t>
  </si>
  <si>
    <t>Hind Rectifiers Ltd</t>
  </si>
  <si>
    <t>HIRECT</t>
  </si>
  <si>
    <t>SMC Global Securities Ltd</t>
  </si>
  <si>
    <t>SMCGLOBAL</t>
  </si>
  <si>
    <t>India Motor Parts &amp; Accessories Ltd</t>
  </si>
  <si>
    <t>IMPAL</t>
  </si>
  <si>
    <t>Everest Industries Ltd</t>
  </si>
  <si>
    <t>EVERESTIND</t>
  </si>
  <si>
    <t>India Nippon Electricals Ltd</t>
  </si>
  <si>
    <t>INDNIPPON</t>
  </si>
  <si>
    <t>Paushak Ltd</t>
  </si>
  <si>
    <t>PAUSHAKLTD</t>
  </si>
  <si>
    <t>Solex Energy Ltd</t>
  </si>
  <si>
    <t>SOLEX</t>
  </si>
  <si>
    <t>Aaswa Trading and Exports Ltd</t>
  </si>
  <si>
    <t>TCC</t>
  </si>
  <si>
    <t>Real Estate Services</t>
  </si>
  <si>
    <t>Asian Energy Services Ltd</t>
  </si>
  <si>
    <t>ASIANENE</t>
  </si>
  <si>
    <t>Chaman Lal Setia Exports Ltd</t>
  </si>
  <si>
    <t>CLSEL</t>
  </si>
  <si>
    <t>Peninsula Land Ltd</t>
  </si>
  <si>
    <t>PENINLAND</t>
  </si>
  <si>
    <t>Dhunseri Ventures Ltd</t>
  </si>
  <si>
    <t>DVL</t>
  </si>
  <si>
    <t>Bajaj Steel Industries Ltd</t>
  </si>
  <si>
    <t>BAJAJST</t>
  </si>
  <si>
    <t>Zota Health Care Ltd</t>
  </si>
  <si>
    <t>ZOTA</t>
  </si>
  <si>
    <t>Om Infra Ltd</t>
  </si>
  <si>
    <t>OMINFRAL</t>
  </si>
  <si>
    <t>Vintage Coffee and Beverages Ltd</t>
  </si>
  <si>
    <t>VINCOFE</t>
  </si>
  <si>
    <t>Renaissance Global Ltd</t>
  </si>
  <si>
    <t>RGL</t>
  </si>
  <si>
    <t>Mangalore Chemicals and Fertilisers Ltd</t>
  </si>
  <si>
    <t>MANGCHEFER</t>
  </si>
  <si>
    <t>Z F Steering Gear (India) Ltd</t>
  </si>
  <si>
    <t>ZFSTEERING</t>
  </si>
  <si>
    <t>Kabra Extrusion Technik Ltd</t>
  </si>
  <si>
    <t>KABRAEXTRU</t>
  </si>
  <si>
    <t>Butterfly Gandhimathi Appliances Ltd</t>
  </si>
  <si>
    <t>BUTTERFLY</t>
  </si>
  <si>
    <t>Arman Financial Services Ltd</t>
  </si>
  <si>
    <t>ARMANFIN</t>
  </si>
  <si>
    <t>Panorama Studios International Ltd</t>
  </si>
  <si>
    <t>PANORAMA</t>
  </si>
  <si>
    <t>Madras Fertilizers Ltd</t>
  </si>
  <si>
    <t>MADRASFERT</t>
  </si>
  <si>
    <t>Alldigi Tech Ltd</t>
  </si>
  <si>
    <t>ALLDIGI</t>
  </si>
  <si>
    <t>Amines and Plasticizers Ltd</t>
  </si>
  <si>
    <t>AMNPLST</t>
  </si>
  <si>
    <t>Automobile Corp Of Goa Ltd</t>
  </si>
  <si>
    <t>ACGL</t>
  </si>
  <si>
    <t>Hexa Tradex Ltd</t>
  </si>
  <si>
    <t>HEXATRADEX</t>
  </si>
  <si>
    <t>Radhika Jeweltech Ltd</t>
  </si>
  <si>
    <t>RADHIKAJWE</t>
  </si>
  <si>
    <t>Steelcast Ltd</t>
  </si>
  <si>
    <t>STEELCAS</t>
  </si>
  <si>
    <t>Forbes Precision Tools and Machine Parts Ltd</t>
  </si>
  <si>
    <t>TOTEM</t>
  </si>
  <si>
    <t>Himatsingka Seide Ltd</t>
  </si>
  <si>
    <t>HIMATSEIDE</t>
  </si>
  <si>
    <t>Remus Pharmaceuticals Ltd</t>
  </si>
  <si>
    <t>REMUS</t>
  </si>
  <si>
    <t>Arihant Superstructures Ltd</t>
  </si>
  <si>
    <t>ARIHANTSUP</t>
  </si>
  <si>
    <t>JG Chemicals Ltd</t>
  </si>
  <si>
    <t>JGCHEM</t>
  </si>
  <si>
    <t>Yuken India Ltd</t>
  </si>
  <si>
    <t>YUKEN</t>
  </si>
  <si>
    <t>Allcargo Gati Ltd</t>
  </si>
  <si>
    <t>ACLGATI</t>
  </si>
  <si>
    <t>Ramco Systems Ltd</t>
  </si>
  <si>
    <t>RAMCOSYS</t>
  </si>
  <si>
    <t>ULTRAMARINE &amp; PIGMENTS Ltd</t>
  </si>
  <si>
    <t>ULTRAMAR</t>
  </si>
  <si>
    <t>Oriental Rail Infrastructure Ltd</t>
  </si>
  <si>
    <t>ORIRAIL</t>
  </si>
  <si>
    <t>Yamuna Syndicate Ltd</t>
  </si>
  <si>
    <t>YSL</t>
  </si>
  <si>
    <t>Fairchem Organics Ltd</t>
  </si>
  <si>
    <t>FAIRCHEMOR</t>
  </si>
  <si>
    <t>SPML Infra Ltd</t>
  </si>
  <si>
    <t>SPMLINFRA</t>
  </si>
  <si>
    <t>Mishtann Foods Ltd</t>
  </si>
  <si>
    <t>MISHTANN</t>
  </si>
  <si>
    <t>Western Carriers (India) Ltd</t>
  </si>
  <si>
    <t>WCIL</t>
  </si>
  <si>
    <t>Hi-Tech Gears Ltd</t>
  </si>
  <si>
    <t>HITECHGEAR</t>
  </si>
  <si>
    <t>Fratelli Vineyards Ltd</t>
  </si>
  <si>
    <t>FRATELLI</t>
  </si>
  <si>
    <t>Texmaco Infrastructure &amp; Holdings Ltd</t>
  </si>
  <si>
    <t>TEXINFRA</t>
  </si>
  <si>
    <t>Kotak Nifty 50 ETF</t>
  </si>
  <si>
    <t>NIFTY1</t>
  </si>
  <si>
    <t>Likhitha Infrastructure Ltd</t>
  </si>
  <si>
    <t>LIKHITHA</t>
  </si>
  <si>
    <t>Andhra Sugars Ltd</t>
  </si>
  <si>
    <t>ANDHRSUGAR</t>
  </si>
  <si>
    <t>Kamdhenu Ltd</t>
  </si>
  <si>
    <t>KAMDHENU</t>
  </si>
  <si>
    <t>Spacenet Enterprises India Ltd</t>
  </si>
  <si>
    <t>SPCENET</t>
  </si>
  <si>
    <t>Simplex Infrastructures Ltd</t>
  </si>
  <si>
    <t>SIMPLEXINF</t>
  </si>
  <si>
    <t>Dhunseri Investments Ltd</t>
  </si>
  <si>
    <t>DHUNINV</t>
  </si>
  <si>
    <t>Kaycee Industries Ltd</t>
  </si>
  <si>
    <t>KAYCEEI</t>
  </si>
  <si>
    <t>Sree Rayalaseema Hi-Strength Hypo Ltd</t>
  </si>
  <si>
    <t>SRHHYPOLTD</t>
  </si>
  <si>
    <t>AMIC Forging Ltd</t>
  </si>
  <si>
    <t>AMIC</t>
  </si>
  <si>
    <t>Steel</t>
  </si>
  <si>
    <t>Kellton Tech Solutions Ltd</t>
  </si>
  <si>
    <t>KELLTONTEC</t>
  </si>
  <si>
    <t>GPT Healthcare Ltd</t>
  </si>
  <si>
    <t>GPTHEALTH</t>
  </si>
  <si>
    <t>Steel Exchange India Ltd</t>
  </si>
  <si>
    <t>STEELXIND</t>
  </si>
  <si>
    <t>Subex Ltd</t>
  </si>
  <si>
    <t>SUBEXLTD</t>
  </si>
  <si>
    <t>One Point One Solutions Ltd</t>
  </si>
  <si>
    <t>ONEPOINT</t>
  </si>
  <si>
    <t>Kopran Ltd</t>
  </si>
  <si>
    <t>KOPRAN</t>
  </si>
  <si>
    <t>Popular Vehicles and Services Ltd</t>
  </si>
  <si>
    <t>PVSL</t>
  </si>
  <si>
    <t>Ester Industries Ltd</t>
  </si>
  <si>
    <t>ESTER</t>
  </si>
  <si>
    <t>Rico Auto Industries Ltd</t>
  </si>
  <si>
    <t>RICOAUTO</t>
  </si>
  <si>
    <t>GRM Overseas Ltd</t>
  </si>
  <si>
    <t>GRMOVER</t>
  </si>
  <si>
    <t>Avadh Sugar &amp; Energy Ltd</t>
  </si>
  <si>
    <t>AVADHSUGAR</t>
  </si>
  <si>
    <t>Century Enka Ltd</t>
  </si>
  <si>
    <t>CENTENKA</t>
  </si>
  <si>
    <t>Rhetan TMT Ltd</t>
  </si>
  <si>
    <t>RHETAN</t>
  </si>
  <si>
    <t>Munjal Auto Industries Ltd</t>
  </si>
  <si>
    <t>MUNJALAU</t>
  </si>
  <si>
    <t>VLS Finance Ltd</t>
  </si>
  <si>
    <t>VLSFINANCE</t>
  </si>
  <si>
    <t>Indo Amines Ltd</t>
  </si>
  <si>
    <t>INDOAMIN</t>
  </si>
  <si>
    <t>Crest Ventures Ltd</t>
  </si>
  <si>
    <t>CREST</t>
  </si>
  <si>
    <t>Kothari Petrochemicals Ltd</t>
  </si>
  <si>
    <t>KOTHARIPET</t>
  </si>
  <si>
    <t>Prakash Pipes Ltd</t>
  </si>
  <si>
    <t>PPL</t>
  </si>
  <si>
    <t>Rishabh Instruments Ltd</t>
  </si>
  <si>
    <t>RISHABH</t>
  </si>
  <si>
    <t>Tamilnadu Newsprint &amp; Papers Ltd</t>
  </si>
  <si>
    <t>TNPL</t>
  </si>
  <si>
    <t>BMW Industries Ltd</t>
  </si>
  <si>
    <t>BMW</t>
  </si>
  <si>
    <t>Punjab Chemicals and Crop Protection Ltd</t>
  </si>
  <si>
    <t>PUNJABCHEM</t>
  </si>
  <si>
    <t>Krishana Phoschem Ltd</t>
  </si>
  <si>
    <t>KRISHANA</t>
  </si>
  <si>
    <t>Centrum Capital Ltd</t>
  </si>
  <si>
    <t>CENTRUM</t>
  </si>
  <si>
    <t>Gulshan Polyols Ltd</t>
  </si>
  <si>
    <t>GULPOLY</t>
  </si>
  <si>
    <t>Polo Queen Industrial and Fintech Ltd</t>
  </si>
  <si>
    <t>PQIF</t>
  </si>
  <si>
    <t>Dhampur Sugar Mills Ltd</t>
  </si>
  <si>
    <t>DHAMPURSUG</t>
  </si>
  <si>
    <t>Tourism Finance Corporation of India Ltd</t>
  </si>
  <si>
    <t>TFCILTD</t>
  </si>
  <si>
    <t>Shree Digvijay Cement Co Ltd</t>
  </si>
  <si>
    <t>SHREDIGCEM</t>
  </si>
  <si>
    <t>Zee Media Corporation Ltd</t>
  </si>
  <si>
    <t>ZEEMEDIA</t>
  </si>
  <si>
    <t>Pakka Limited</t>
  </si>
  <si>
    <t>PAKKA</t>
  </si>
  <si>
    <t>Oswal Greentech Ltd</t>
  </si>
  <si>
    <t>OSWALGREEN</t>
  </si>
  <si>
    <t>Ice Make Refrigeration Ltd</t>
  </si>
  <si>
    <t>ICEMAKE</t>
  </si>
  <si>
    <t>Essen Speciality Films Ltd</t>
  </si>
  <si>
    <t>ESFL</t>
  </si>
  <si>
    <t>Cellecor Gadgets Ltd</t>
  </si>
  <si>
    <t>CELLECOR</t>
  </si>
  <si>
    <t>Vascon Engineers Ltd</t>
  </si>
  <si>
    <t>VASCONEQ</t>
  </si>
  <si>
    <t>Trident Techlabs Ltd</t>
  </si>
  <si>
    <t>TECHLABS</t>
  </si>
  <si>
    <t>Veefin Solutions Ltd</t>
  </si>
  <si>
    <t>VEEFIN</t>
  </si>
  <si>
    <t>Application Software</t>
  </si>
  <si>
    <t>Dynamic Cables Ltd</t>
  </si>
  <si>
    <t>DYCL</t>
  </si>
  <si>
    <t>Bliss GVS Pharma Ltd</t>
  </si>
  <si>
    <t>BLISSGVS</t>
  </si>
  <si>
    <t>HLV Ltd</t>
  </si>
  <si>
    <t>HLVLTD</t>
  </si>
  <si>
    <t>TV Today Network Limited</t>
  </si>
  <si>
    <t>TVTODAY</t>
  </si>
  <si>
    <t>Finkurve Financial Services Ltd</t>
  </si>
  <si>
    <t>FINKURVE</t>
  </si>
  <si>
    <t>Best Agrolife Ltd</t>
  </si>
  <si>
    <t>BESTAGRO</t>
  </si>
  <si>
    <t>Dwarikesh Sugar Industries Ltd</t>
  </si>
  <si>
    <t>DWARKESH</t>
  </si>
  <si>
    <t>Capital Small Finance Bank Ltd</t>
  </si>
  <si>
    <t>CAPITALSFB</t>
  </si>
  <si>
    <t>Lincoln Pharmaceuticals Ltd</t>
  </si>
  <si>
    <t>LINCOLN</t>
  </si>
  <si>
    <t>Timex Group India Ltd</t>
  </si>
  <si>
    <t>TIMEX</t>
  </si>
  <si>
    <t>Uttam Sugar Mills Ltd</t>
  </si>
  <si>
    <t>UTTAMSUGAR</t>
  </si>
  <si>
    <t>KMC Speciality Hospitals (India) Ltd</t>
  </si>
  <si>
    <t>KMCSHIL</t>
  </si>
  <si>
    <t>Asian Star Co Ltd</t>
  </si>
  <si>
    <t>ASTAR</t>
  </si>
  <si>
    <t>Kernex Microsystems (India) Ltd</t>
  </si>
  <si>
    <t>KERNEX</t>
  </si>
  <si>
    <t>Enkei Wheels (India) Ltd</t>
  </si>
  <si>
    <t>ENKEIWHEL</t>
  </si>
  <si>
    <t>Shiva Cement Ltd</t>
  </si>
  <si>
    <t>SHIVACEM</t>
  </si>
  <si>
    <t>Aurum Proptech Ltd</t>
  </si>
  <si>
    <t>AURUM</t>
  </si>
  <si>
    <t>Hardwyn India Ltd</t>
  </si>
  <si>
    <t>HARDWYN</t>
  </si>
  <si>
    <t>Building Products - Glass</t>
  </si>
  <si>
    <t>Vardhman Holdings Ltd</t>
  </si>
  <si>
    <t>VHL</t>
  </si>
  <si>
    <t>Sandesh Ltd</t>
  </si>
  <si>
    <t>SANDESH</t>
  </si>
  <si>
    <t>Maan Aluminium Ltd</t>
  </si>
  <si>
    <t>MAANALU</t>
  </si>
  <si>
    <t>Manali Petrochemicals Ltd</t>
  </si>
  <si>
    <t>MANALIPETC</t>
  </si>
  <si>
    <t>Windsor Machines Ltd</t>
  </si>
  <si>
    <t>WINDMACHIN</t>
  </si>
  <si>
    <t>Snowman Logistics Ltd</t>
  </si>
  <si>
    <t>SNOWMAN</t>
  </si>
  <si>
    <t>Manoj Vaibhav Gems N Jewellers Ltd</t>
  </si>
  <si>
    <t>MVGJL</t>
  </si>
  <si>
    <t>Raj Rayon Industries Ltd</t>
  </si>
  <si>
    <t>RAJRILTD</t>
  </si>
  <si>
    <t>Ngl Fine Chem Ltd</t>
  </si>
  <si>
    <t>NGLFINE</t>
  </si>
  <si>
    <t>AVT Natural Products Ltd</t>
  </si>
  <si>
    <t>AVTNPL</t>
  </si>
  <si>
    <t>Xchanging Solutions Ltd</t>
  </si>
  <si>
    <t>XCHANGING</t>
  </si>
  <si>
    <t>Control Print Ltd</t>
  </si>
  <si>
    <t>CONTROLPR</t>
  </si>
  <si>
    <t>Khazanchi Jewellers Ltd</t>
  </si>
  <si>
    <t>KHAZANCHI</t>
  </si>
  <si>
    <t>Apparel, Accessories &amp; Luxury Goods</t>
  </si>
  <si>
    <t>Selan Exploration Technology Ltd</t>
  </si>
  <si>
    <t>SELAN</t>
  </si>
  <si>
    <t>Beekay Steel Industries Ltd</t>
  </si>
  <si>
    <t>BEEKAY</t>
  </si>
  <si>
    <t>Cosmic CRF Ltd</t>
  </si>
  <si>
    <t>COSMICCRF</t>
  </si>
  <si>
    <t>Heubach Colorants India Ltd</t>
  </si>
  <si>
    <t>HEUBACHIND</t>
  </si>
  <si>
    <t>Signpost India Ltd</t>
  </si>
  <si>
    <t>SIGNPOST</t>
  </si>
  <si>
    <t>Jagatjit Industries Ltd</t>
  </si>
  <si>
    <t>JAGAJITIND</t>
  </si>
  <si>
    <t>AFCOM Holdings Ltd</t>
  </si>
  <si>
    <t>AFCOM</t>
  </si>
  <si>
    <t>Kirloskar Electric Company Ltd</t>
  </si>
  <si>
    <t>KECL</t>
  </si>
  <si>
    <t>Macpower CNC Machines Ltd</t>
  </si>
  <si>
    <t>MACPOWER</t>
  </si>
  <si>
    <t>Mukka Proteins Ltd</t>
  </si>
  <si>
    <t>MUKKA</t>
  </si>
  <si>
    <t>Electrotherm (India) Ltd</t>
  </si>
  <si>
    <t>ELECTHERM</t>
  </si>
  <si>
    <t>R K Swamy Ltd</t>
  </si>
  <si>
    <t>RKSWAMY</t>
  </si>
  <si>
    <t>Indo Rama Synthetics (India) Ltd</t>
  </si>
  <si>
    <t>INDORAMA</t>
  </si>
  <si>
    <t>Kross Ltd</t>
  </si>
  <si>
    <t>KROSS</t>
  </si>
  <si>
    <t>Arrow Greentech Ltd</t>
  </si>
  <si>
    <t>ARROWGREEN</t>
  </si>
  <si>
    <t>Credo Brands Marketing Ltd</t>
  </si>
  <si>
    <t>MUFTI</t>
  </si>
  <si>
    <t>Men's Clothing</t>
  </si>
  <si>
    <t>Arihant Capital Markets Ltd</t>
  </si>
  <si>
    <t>ARIHANTCAP</t>
  </si>
  <si>
    <t>Wardwizard Innovations &amp; Mobility Ltd</t>
  </si>
  <si>
    <t>WARDINMOBI</t>
  </si>
  <si>
    <t>Taneja Aerospace and Aviation Ltd</t>
  </si>
  <si>
    <t>TANAA</t>
  </si>
  <si>
    <t>Industrial and Prudential Investment Co Ltd</t>
  </si>
  <si>
    <t>INDPRUD</t>
  </si>
  <si>
    <t>Kuantum Papers Ltd</t>
  </si>
  <si>
    <t>KUANTUM</t>
  </si>
  <si>
    <t>Ksolves India Ltd</t>
  </si>
  <si>
    <t>KSOLVES</t>
  </si>
  <si>
    <t>Emkay Taps and Cutting Tools Ltd</t>
  </si>
  <si>
    <t>EMKAYTOOLS</t>
  </si>
  <si>
    <t>Saurashtra Cement Ltd</t>
  </si>
  <si>
    <t>SAURASHCEM</t>
  </si>
  <si>
    <t>Orient Technologies Ltd</t>
  </si>
  <si>
    <t>ORIENTTECH</t>
  </si>
  <si>
    <t>Vimta Labs Ltd</t>
  </si>
  <si>
    <t>VIMTALABS</t>
  </si>
  <si>
    <t>Aptech Ltd</t>
  </si>
  <si>
    <t>APTECHT</t>
  </si>
  <si>
    <t>Shankara Building Products Ltd</t>
  </si>
  <si>
    <t>SHANKARA</t>
  </si>
  <si>
    <t>SAR Televenture Ltd</t>
  </si>
  <si>
    <t>SARTELE</t>
  </si>
  <si>
    <t>Bajaj Healthcare Ltd</t>
  </si>
  <si>
    <t>BAJAJHCARE</t>
  </si>
  <si>
    <t>Creative Newtech Ltd</t>
  </si>
  <si>
    <t>CREATIVE</t>
  </si>
  <si>
    <t>Jagsonpal Pharmaceuticals Ltd</t>
  </si>
  <si>
    <t>JAGSNPHARM</t>
  </si>
  <si>
    <t>Mafatlal Industries Ltd</t>
  </si>
  <si>
    <t>MAFATIND</t>
  </si>
  <si>
    <t>Uniphos Enterprises Ltd</t>
  </si>
  <si>
    <t>UNIENTER</t>
  </si>
  <si>
    <t>Vantage Knowledge Academy Ltd</t>
  </si>
  <si>
    <t>VKAL</t>
  </si>
  <si>
    <t>GIC Housing Finance Ltd</t>
  </si>
  <si>
    <t>GICHSGFIN</t>
  </si>
  <si>
    <t>Benares Hotels Ltd</t>
  </si>
  <si>
    <t>BENARAS</t>
  </si>
  <si>
    <t>Dharmaj Crop Guard Ltd</t>
  </si>
  <si>
    <t>DHARMAJ</t>
  </si>
  <si>
    <t>AGS Transact Technologies Ltd</t>
  </si>
  <si>
    <t>AGSTRA</t>
  </si>
  <si>
    <t>Magadh Sugar &amp; Energy Ltd</t>
  </si>
  <si>
    <t>MAGADSUGAR</t>
  </si>
  <si>
    <t>Gala Precision Engineering Ltd</t>
  </si>
  <si>
    <t>GALAPREC</t>
  </si>
  <si>
    <t>Aym Syntex Ltd</t>
  </si>
  <si>
    <t>AYMSYNTEX</t>
  </si>
  <si>
    <t>AGI Infra Ltd</t>
  </si>
  <si>
    <t>AGIIL</t>
  </si>
  <si>
    <t>Saint-Gobain Sekurit India Ltd</t>
  </si>
  <si>
    <t>SAINTGOBAIN</t>
  </si>
  <si>
    <t>Max India Ltd</t>
  </si>
  <si>
    <t>MAXIND</t>
  </si>
  <si>
    <t>CFF Fluid Control Ltd</t>
  </si>
  <si>
    <t>CFF</t>
  </si>
  <si>
    <t>Aerospace &amp; Defense</t>
  </si>
  <si>
    <t>TGV SRAAC Ltd</t>
  </si>
  <si>
    <t>TGVSL</t>
  </si>
  <si>
    <t>Elin Electronics Ltd</t>
  </si>
  <si>
    <t>ELIN</t>
  </si>
  <si>
    <t>New Delhi Television Ltd</t>
  </si>
  <si>
    <t>NDTV</t>
  </si>
  <si>
    <t>3B Blackbio DX Ltd</t>
  </si>
  <si>
    <t>3BBLACKBIO</t>
  </si>
  <si>
    <t>Fertilizers &amp; Agricultural Chemicals</t>
  </si>
  <si>
    <t>Pudumjee Paper Products Ltd</t>
  </si>
  <si>
    <t>PDMJEPAPER</t>
  </si>
  <si>
    <t>Automotive Stampings and Assemblies Ltd</t>
  </si>
  <si>
    <t>ASAL</t>
  </si>
  <si>
    <t>Sika Interplant Systems Ltd</t>
  </si>
  <si>
    <t>SIKA</t>
  </si>
  <si>
    <t>Australian Premium Solar (India) Ltd</t>
  </si>
  <si>
    <t>APS</t>
  </si>
  <si>
    <t>Photovoltaic Solar Systems &amp; Equipment</t>
  </si>
  <si>
    <t>IST Ltd</t>
  </si>
  <si>
    <t>ISTLTD</t>
  </si>
  <si>
    <t>Satia Industries Ltd</t>
  </si>
  <si>
    <t>SATIA</t>
  </si>
  <si>
    <t>Vilas Transcore Ltd</t>
  </si>
  <si>
    <t>VILAS</t>
  </si>
  <si>
    <t>Tuticorin Alkali Chemicals and Fertilizers Ltd</t>
  </si>
  <si>
    <t>TUTIALKA</t>
  </si>
  <si>
    <t>Faze Three Ltd</t>
  </si>
  <si>
    <t>FAZE3Q</t>
  </si>
  <si>
    <t>Ritco Logistics Ltd</t>
  </si>
  <si>
    <t>RITCO</t>
  </si>
  <si>
    <t>Last Mile Enterprises Ltd</t>
  </si>
  <si>
    <t>LASTMILE</t>
  </si>
  <si>
    <t>Shalimar Paints Ltd</t>
  </si>
  <si>
    <t>SHALPAINTS</t>
  </si>
  <si>
    <t>Valiant Organics Ltd</t>
  </si>
  <si>
    <t>VALIANTORG</t>
  </si>
  <si>
    <t>Kriti Industries (India) Limited</t>
  </si>
  <si>
    <t>KRITI</t>
  </si>
  <si>
    <t>Sical Logistics Ltd</t>
  </si>
  <si>
    <t>SICALLOG</t>
  </si>
  <si>
    <t>Investment Trust of India Ltd</t>
  </si>
  <si>
    <t>THEINVEST</t>
  </si>
  <si>
    <t>IIRM Holdings India Ltd</t>
  </si>
  <si>
    <t>IIRM</t>
  </si>
  <si>
    <t>Nelcast Ltd</t>
  </si>
  <si>
    <t>NELCAST</t>
  </si>
  <si>
    <t>Vasa Denticity Ltd</t>
  </si>
  <si>
    <t>DENTALKART</t>
  </si>
  <si>
    <t>Asian Granito India Ltd</t>
  </si>
  <si>
    <t>ASIANTILES</t>
  </si>
  <si>
    <t>Ganesh Benzoplast Ltd</t>
  </si>
  <si>
    <t>GANESHBE</t>
  </si>
  <si>
    <t>Bodal Chemicals Ltd</t>
  </si>
  <si>
    <t>BODALCHEM</t>
  </si>
  <si>
    <t>Prime Securities Ltd</t>
  </si>
  <si>
    <t>PRIMESECU</t>
  </si>
  <si>
    <t>Transindia Real Estate Ltd</t>
  </si>
  <si>
    <t>TREL</t>
  </si>
  <si>
    <t>NINtec Systems Ltd</t>
  </si>
  <si>
    <t>NINSYS</t>
  </si>
  <si>
    <t>Diffusion Engineers Ltd</t>
  </si>
  <si>
    <t>DIFFNKG</t>
  </si>
  <si>
    <t>Morganite Crucible (India) Ltd</t>
  </si>
  <si>
    <t>MORGANITE</t>
  </si>
  <si>
    <t>Urja Global Ltd</t>
  </si>
  <si>
    <t>URJA</t>
  </si>
  <si>
    <t>NACL Industries Ltd</t>
  </si>
  <si>
    <t>NACLIND</t>
  </si>
  <si>
    <t>Sunshine Capital Ltd</t>
  </si>
  <si>
    <t>SCL</t>
  </si>
  <si>
    <t>Jay Bharat Maruti Ltd</t>
  </si>
  <si>
    <t>JAYBARMARU</t>
  </si>
  <si>
    <t>Ratnaveer Precision Engineering Ltd</t>
  </si>
  <si>
    <t>RATNAVEER</t>
  </si>
  <si>
    <t>Oswal Agro Mills Ltd</t>
  </si>
  <si>
    <t>OSWALAGRO</t>
  </si>
  <si>
    <t>Zuari Industries Ltd</t>
  </si>
  <si>
    <t>ZUARIIND</t>
  </si>
  <si>
    <t>Sahana System Ltd</t>
  </si>
  <si>
    <t>SAHANA</t>
  </si>
  <si>
    <t>Sutlej Textiles and Industries Ltd</t>
  </si>
  <si>
    <t>SUTLEJTEX</t>
  </si>
  <si>
    <t>Voith Paper Fabrics India Ltd</t>
  </si>
  <si>
    <t>VOITHPAPR</t>
  </si>
  <si>
    <t>Anuh Pharma Ltd</t>
  </si>
  <si>
    <t>ANUHPHR</t>
  </si>
  <si>
    <t>Algoquant Fintech Ltd</t>
  </si>
  <si>
    <t>AQFINTECH</t>
  </si>
  <si>
    <t>Swiss Military Consumer Goods Ltd</t>
  </si>
  <si>
    <t>SWISSMLTRY</t>
  </si>
  <si>
    <t>Hazoor Multi Projects Ltd</t>
  </si>
  <si>
    <t>HAZOOR</t>
  </si>
  <si>
    <t>STEL Holdings Ltd</t>
  </si>
  <si>
    <t>STEL</t>
  </si>
  <si>
    <t>Krystal Integrated Services Ltd</t>
  </si>
  <si>
    <t>KRYSTAL</t>
  </si>
  <si>
    <t>GFL Ltd</t>
  </si>
  <si>
    <t>GFLLIMITED</t>
  </si>
  <si>
    <t>Shree Ganesh Remedies Ltd</t>
  </si>
  <si>
    <t>SGRL</t>
  </si>
  <si>
    <t>Nahar Spinning Mills Ltd</t>
  </si>
  <si>
    <t>NAHARSPING</t>
  </si>
  <si>
    <t>Allcargo Terminals Ltd</t>
  </si>
  <si>
    <t>ATL</t>
  </si>
  <si>
    <t>Shree Tirupati Balajee FIBC Ltd</t>
  </si>
  <si>
    <t>TIRUPATI</t>
  </si>
  <si>
    <t>RACL Geartech Ltd</t>
  </si>
  <si>
    <t>RACLGEAR</t>
  </si>
  <si>
    <t>Danlaw Technologies India Ltd</t>
  </si>
  <si>
    <t>DANLAW</t>
  </si>
  <si>
    <t>Sathlokhar Synergys E&amp;C Global Ltd</t>
  </si>
  <si>
    <t>SSEGL</t>
  </si>
  <si>
    <t>BEML Land Assets Ltd</t>
  </si>
  <si>
    <t>BLAL</t>
  </si>
  <si>
    <t>Primo Chemicals Ltd</t>
  </si>
  <si>
    <t>PRIMO</t>
  </si>
  <si>
    <t>Virtuoso Optoelectronics Ltd</t>
  </si>
  <si>
    <t>VOEPL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</si>
  <si>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</si>
  <si>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</si>
  <si>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</si>
  <si>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</si>
  <si>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</si>
  <si>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</si>
  <si>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</si>
  <si>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</si>
  <si>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</si>
  <si>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</si>
  <si>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</si>
  <si>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</si>
  <si>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Capital Goods</t>
  </si>
  <si>
    <t>Consumer Durables</t>
  </si>
  <si>
    <t>Services</t>
  </si>
  <si>
    <t>Consumer Services</t>
  </si>
  <si>
    <t>Realty</t>
  </si>
  <si>
    <t>Chemicals</t>
  </si>
  <si>
    <t>-</t>
  </si>
  <si>
    <t>Diversified</t>
  </si>
  <si>
    <t>Media Entertainment &amp; Publication</t>
  </si>
  <si>
    <t>Utilities</t>
  </si>
  <si>
    <t>Forest Materials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</si>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</sst>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042CB2-9AB3-4254-AC31-BE4916DD4182}" name="Table3" displayName="Table3" ref="A1:Z125" totalsRowShown="0">
  <autoFilter ref="A1:Z125" xr:uid="{9B042CB2-9AB3-4254-AC31-BE4916DD4182}"/>
  <sortState xmlns:xlrd2="http://schemas.microsoft.com/office/spreadsheetml/2017/richdata2" ref="A2:Z125">
    <sortCondition ref="Z1:Z125"/>
  </sortState>
  <tableColumns count="26">
    <tableColumn id="1" xr3:uid="{8F74B80D-DAD6-45AE-BA68-6C168C1E48FE}" name="Sub-Sector"/>
    <tableColumn id="2" xr3:uid="{69D7BA00-FC34-4C8C-88B9-9E3871AA8832}" name="Count" dataDxfId="48">
      <calculatedColumnFormula>COUNTIFS(Table2[Sub-Sector],Table3[[#This Row],[Sub-Sector]])</calculatedColumnFormula>
    </tableColumn>
    <tableColumn id="3" xr3:uid="{45478D08-4D49-4A4E-8F03-E30C55C553DC}" name="Uptrend" dataDxfId="47">
      <calculatedColumnFormula>COUNTIFS(Table2[Sub-Sector],Table3[[#This Row],[Sub-Sector]],Table2[Uptrend],"Uptrend")/Table3[[#This Row],[Count]]</calculatedColumnFormula>
    </tableColumn>
    <tableColumn id="4" xr3:uid="{AF442D8B-5903-4AE8-93AE-29719EDB6305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56B71AF2-3471-4ECE-84BF-905AB5541469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E90551C9-BF45-4521-A555-1312C8E04D9F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CCE18226-BE6A-4826-9125-87AB13CBFEB7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9626B1AD-6A03-4703-BD3B-B69B7C124F14}" name="RSI" dataDxfId="42">
      <calculatedColumnFormula>COUNTIFS(Table2[Sub-Sector],Table3[[#This Row],[Sub-Sector]],Table2[RSI Exponential â€“ 14D],"&gt;=50")/Table3[[#This Row],[Count]]</calculatedColumnFormula>
    </tableColumn>
    <tableColumn id="9" xr3:uid="{1732F6F9-8CDC-4B41-B493-A3EEFB026728}" name="Relative Volume" dataDxfId="41">
      <calculatedColumnFormula>COUNTIFS(Table2[Sub-Sector],Table3[[#This Row],[Sub-Sector]],Table2[Relative Volume],"&gt;=1")/Table3[[#This Row],[Count]]</calculatedColumnFormula>
    </tableColumn>
    <tableColumn id="10" xr3:uid="{DEBFF59A-EE37-4BA7-BBFD-56472DFB2BB5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1E3D1415-1ECB-488B-ACF8-B9A2C74C3337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C551E2BD-B814-482D-ACF8-3576B3C7B44B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F097AE74-4F86-4007-A9D4-97B0381D3ACA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5650C2E9-A80A-4A7C-BDEC-9B7E7F4A9AEA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C75DCB13-526B-4450-9505-E7297714EE42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3CEEACA0-D540-42A4-80DE-F6C291ED1221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0845BBEA-B4D3-4255-9EDB-58BF9E445696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CFB4782F-2C92-4CF0-9129-6FCA54B1C8CB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94AE320D-81BD-4330-8CCF-29B9C254BDF5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B5479138-6EBF-4124-8286-96FC784503F5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2F8023E3-79D1-410B-84DA-2691509632BE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8807A1CB-8CC8-4463-8A57-D683914A1BC2}" name="Sharpe Ratio" dataDxfId="28">
      <calculatedColumnFormula>COUNTIFS(Table2[Sub-Sector],Table3[[#This Row],[Sub-Sector]],Table2[Sharpe Ratio],"&gt;=0.10")/Table3[[#This Row],[Count]]</calculatedColumnFormula>
    </tableColumn>
    <tableColumn id="23" xr3:uid="{96CD9A13-CCAA-4051-9B8B-A24B575C542F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482C8CC8-554F-4DF6-B143-8D2B6C383992}" name="Rank" dataDxfId="26">
      <calculatedColumnFormula>_xlfn.RANK.AVG(Table3[[#This Row],[Score]],Table3[Score],1)</calculatedColumnFormula>
    </tableColumn>
    <tableColumn id="25" xr3:uid="{52258EF8-2BFB-463E-B341-AADA430A96DD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03625286-A938-4331-953B-2EF525690448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6DB93E-7C63-4165-A42C-B0AA11E4191F}" name="Table2" displayName="Table2" ref="A1:AV733" totalsRowShown="0">
  <sortState xmlns:xlrd2="http://schemas.microsoft.com/office/spreadsheetml/2017/richdata2" ref="A2:AV733">
    <sortCondition ref="AV1:AV733"/>
  </sortState>
  <tableColumns count="48">
    <tableColumn id="1" xr3:uid="{08B55AC6-266A-437D-B0B8-FF462C0F63D5}" name="Name"/>
    <tableColumn id="2" xr3:uid="{E0FCC382-2A76-43AC-90A4-BCFA59894D17}" name="Ticker"/>
    <tableColumn id="3" xr3:uid="{906BF366-4078-441D-B98F-77DE5446CEFB}" name="Industry"/>
    <tableColumn id="4" xr3:uid="{3F0932A0-049E-450D-85D2-50B055DF99F7}" name="Sub-Sector"/>
    <tableColumn id="5" xr3:uid="{04C3AC84-4547-46BC-9454-B56876F7CE51}" name="Market Cap"/>
    <tableColumn id="6" xr3:uid="{C565F958-7FF1-4A42-AA96-5B20F77B47F3}" name="Close Price"/>
    <tableColumn id="7" xr3:uid="{D93F9C86-C603-4A36-828B-D68B683376DE}" name="1Y Return vs Nifty"/>
    <tableColumn id="18" xr3:uid="{BF87F1FC-2E78-46FA-AFB2-0E8FEE312EF0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EA1E109A-BFA0-470D-8C0B-D2AD84B69AB0}" name="1M Return vs Nifty"/>
    <tableColumn id="19" xr3:uid="{C676E4FD-5ADE-41ED-A9D1-53ADA08D727F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2016FF8A-B52D-4782-8384-CC8C5A5DDE1E}" name="6M Return vs Nifty"/>
    <tableColumn id="20" xr3:uid="{671B9EEE-E622-4DF6-AC06-53C927F11538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8D45CDC3-C6AF-4514-9FEE-286F490F5C2D}" name="1W Return vs Nifty"/>
    <tableColumn id="21" xr3:uid="{ABFBD16A-38DE-41D2-83CC-34D544F5B982}" name="1W Return vs Nifty Z-Score" dataDxfId="20">
      <calculatedColumnFormula>(Table2[[#This Row],[1W Return vs Nifty]]-AVERAGE(Table2[1W Return vs Nifty]))/_xlfn.STDEV.P(Table2[1W Return vs Nifty])</calculatedColumnFormula>
    </tableColumn>
    <tableColumn id="22" xr3:uid="{53AA558B-AA7F-4449-8C6E-8C9999555AB0}" name="20D EMA" dataDxfId="19"/>
    <tableColumn id="11" xr3:uid="{ABEEA99E-B128-4812-8E51-404A35912F9D}" name="50D EMA"/>
    <tableColumn id="12" xr3:uid="{99DABFBB-E83F-4D93-888C-6C85F3C7E7E0}" name="200D EMA"/>
    <tableColumn id="13" xr3:uid="{E827AAA2-E3CD-4EA6-8588-12B6C8A47A44}" name="RSI Exponential â€“ 14D"/>
    <tableColumn id="25" xr3:uid="{0CD4AC98-C90A-4F22-9D06-BB36B621A82D}" name="% Price above 20 EMA" dataDxfId="18">
      <calculatedColumnFormula>(Table2[[#This Row],[Close Price]]-Table2[[#This Row],[20D EMA]])/Table2[[#This Row],[20D EMA]]</calculatedColumnFormula>
    </tableColumn>
    <tableColumn id="24" xr3:uid="{C1BDA024-E25C-4377-99BA-BA2B1E0DE13B}" name="% Price above 50 EMA" dataDxfId="17">
      <calculatedColumnFormula>(Table2[[#This Row],[Close Price]]-Table2[[#This Row],[50D EMA]])/Table2[[#This Row],[50D EMA]]</calculatedColumnFormula>
    </tableColumn>
    <tableColumn id="23" xr3:uid="{A9DA6631-9EA4-4A9E-A1B4-83EB74F336F0}" name="% Price above 200 EMA" dataDxfId="16">
      <calculatedColumnFormula>(Table2[[#This Row],[Close Price]]-Table2[[#This Row],[200D EMA]])/Table2[[#This Row],[200D EMA]]</calculatedColumnFormula>
    </tableColumn>
    <tableColumn id="14" xr3:uid="{92E95727-A06A-4E64-95BA-1807CB67E781}" name="Relative Volume"/>
    <tableColumn id="37" xr3:uid="{20F9E44B-B081-4FA0-83CA-7A96E5EEDEFD}" name="Day Low" dataDxfId="15"/>
    <tableColumn id="36" xr3:uid="{EFF9EE1E-4E28-424B-971E-37BC9008CA02}" name="Day High"/>
    <tableColumn id="35" xr3:uid="{A2A17D70-5AEE-4431-9358-0A3A468BCCEB}" name="Current Week Low"/>
    <tableColumn id="34" xr3:uid="{FA4D6F36-D643-4D34-A844-7CF2A1A09DAB}" name="Current Week High"/>
    <tableColumn id="33" xr3:uid="{71F0EA32-8322-4CB6-9F42-2327F6100C82}" name="Current Month Low"/>
    <tableColumn id="32" xr3:uid="{CABD5BCA-5819-41DC-B849-281DFDDE11C1}" name="Current Month High"/>
    <tableColumn id="31" xr3:uid="{AB52E434-272F-44E5-AE8B-C7940EC65587}" name="% Away From Day Low" dataDxfId="14">
      <calculatedColumnFormula>(Table2[[#This Row],[Close Price]]/Table2[[#This Row],[Day Low]])-1</calculatedColumnFormula>
    </tableColumn>
    <tableColumn id="30" xr3:uid="{43AF9279-29DE-475B-9E48-566A4510BB3C}" name="% Away From Day High" dataDxfId="13">
      <calculatedColumnFormula>(Table2[[#This Row],[Day High]]/Table2[[#This Row],[Close Price]])-1</calculatedColumnFormula>
    </tableColumn>
    <tableColumn id="29" xr3:uid="{BCAEEBF0-D5A1-4A35-91CB-937B36BA92D1}" name="% Away From Current Week Low" dataDxfId="12">
      <calculatedColumnFormula>(Table2[[#This Row],[Close Price]]/Table2[[#This Row],[Current Week Low]])-1</calculatedColumnFormula>
    </tableColumn>
    <tableColumn id="28" xr3:uid="{DD15894D-52A8-494C-994C-7E53DBD9DA00}" name="% Away From Current Week High" dataDxfId="11">
      <calculatedColumnFormula>(Table2[[#This Row],[Current Week High]]/Table2[[#This Row],[Close Price]])-1</calculatedColumnFormula>
    </tableColumn>
    <tableColumn id="27" xr3:uid="{61ECA36A-30E7-4008-89F0-D2089617356E}" name="% Away From Current Month Low" dataDxfId="10">
      <calculatedColumnFormula>(Table2[[#This Row],[Close Price]]/Table2[[#This Row],[Current Month Low]])-1</calculatedColumnFormula>
    </tableColumn>
    <tableColumn id="26" xr3:uid="{F07B7604-78EE-4D17-924C-CFAAFCAA4697}" name="% Away From Current Month High" dataDxfId="9">
      <calculatedColumnFormula>(Table2[[#This Row],[Current Month High]]/Table2[[#This Row],[Close Price]])-1</calculatedColumnFormula>
    </tableColumn>
    <tableColumn id="15" xr3:uid="{21CDB0D1-C19E-4331-B531-92BB41FA04B2}" name="% Away From 52W High"/>
    <tableColumn id="16" xr3:uid="{B31EEEF7-5E44-4E36-8BCA-8472C4DD16D6}" name="% Away From 52W Low"/>
    <tableColumn id="42" xr3:uid="{3435CCE2-1A77-4364-9F77-AD7128CA95D8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5C7D6F37-A75F-46FE-A218-11FDF5AEAC44}" name="Relative Strength Sector Index" dataDxfId="7"/>
    <tableColumn id="40" xr3:uid="{FD8FA368-B8A5-41D5-89F2-931C4BBEE985}" name="Relative Strength Sector Index - Zone"/>
    <tableColumn id="39" xr3:uid="{A4DBF736-71DF-49C3-9FF8-B5C9CE2F6C78}" name="Rate of Change"/>
    <tableColumn id="38" xr3:uid="{AE76540E-3E3D-4792-8655-E02EF313D228}" name="Rate of Change - Zone"/>
    <tableColumn id="17" xr3:uid="{4DDFADE3-F4C6-4390-89BE-AAF55A881497}" name="Sharpe Ratio"/>
    <tableColumn id="43" xr3:uid="{6FAEF4CE-8D9B-4CC1-94EB-D8FC1CDE5DA7}" name="Sharpe Ratio Z-Score" dataDxfId="6">
      <calculatedColumnFormula>(Table2[[#This Row],[Sharpe Ratio]]-AVERAGE(Table2[Sharpe Ratio]))/_xlfn.STDEV.P(Table2[Sharpe Ratio])</calculatedColumnFormula>
    </tableColumn>
    <tableColumn id="44" xr3:uid="{00B8F2E9-777F-4EC1-A202-7431B78CAEDF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5A6F4151-B499-4CA4-9681-CF3322AEEEA2}" name="Rank 1Y" dataDxfId="4">
      <calculatedColumnFormula>_xlfn.RANK.AVG(Table2[[#This Row],[1Y Return vs Nifty Z-Score]],Table2[1Y Return vs Nifty Z-Score])</calculatedColumnFormula>
    </tableColumn>
    <tableColumn id="46" xr3:uid="{FD9EE7AB-09CC-47E6-BFC8-3BFD1C062A42}" name="Rank 6M" dataDxfId="3">
      <calculatedColumnFormula>_xlfn.RANK.AVG(Table2[[#This Row],[6M Return vs Nifty Z-Score]],Table2[6M Return vs Nifty Z-Score])</calculatedColumnFormula>
    </tableColumn>
    <tableColumn id="47" xr3:uid="{B948D746-E8B6-4019-9662-B7B990BD8E6B}" name="Rank Sharpe" dataDxfId="2">
      <calculatedColumnFormula>_xlfn.RANK.AVG(Table2[[#This Row],[Sharpe Ratio Z-Score]],Table2[Sharpe Ratio Z-Score])</calculatedColumnFormula>
    </tableColumn>
    <tableColumn id="48" xr3:uid="{A9558A17-EF8D-421E-8103-A93C009C43DF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D4A6C-A3B7-43CA-BF05-2611221F55A7}" name="Table1" displayName="Table1" ref="A1:Q1486" totalsRowShown="0">
  <autoFilter ref="A1:Q1486" xr:uid="{683D4A6C-A3B7-43CA-BF05-2611221F55A7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4B92A3FA-3189-445D-AE1D-414C194BFAF0}" name="Name"/>
    <tableColumn id="2" xr3:uid="{2353D4DE-B17A-440B-977D-454A52614912}" name="Ticker"/>
    <tableColumn id="17" xr3:uid="{C9B4D40C-EFCE-4A80-ADA5-7775FA673AC0}" name="Industry" dataDxfId="0"/>
    <tableColumn id="3" xr3:uid="{D4710917-1309-4C3A-9097-01895774A6B1}" name="Sub-Sector"/>
    <tableColumn id="4" xr3:uid="{B06259C5-5F4D-4F22-93BE-F27D6994E8D8}" name="Market Cap"/>
    <tableColumn id="5" xr3:uid="{6E9A16D5-87B9-46B5-AC83-9540BADAEA6D}" name="Close Price"/>
    <tableColumn id="6" xr3:uid="{7034A096-AEFD-46D7-8F16-1A459BE68F1E}" name="1Y Return vs Nifty"/>
    <tableColumn id="7" xr3:uid="{AB5367F3-4822-4606-9C40-F58798D7BDD7}" name="1M Return vs Nifty"/>
    <tableColumn id="8" xr3:uid="{A43D5D78-2027-4330-9B68-7DEDAFBBBBE0}" name="6M Return vs Nifty"/>
    <tableColumn id="9" xr3:uid="{645837C8-A9A0-4709-B715-330957C69DEF}" name="1W Return vs Nifty"/>
    <tableColumn id="10" xr3:uid="{0EA8FD6E-ECB5-4BC2-B67E-842A5BDB59A6}" name="50D EMA"/>
    <tableColumn id="11" xr3:uid="{0C7AA35A-4F79-4566-BB6C-7989EE40811E}" name="200D EMA"/>
    <tableColumn id="12" xr3:uid="{CD668237-5B0E-4AB6-956B-813DD44A086E}" name="RSI Exponential â€“ 14D"/>
    <tableColumn id="13" xr3:uid="{6066949B-A9CA-430E-8F19-C137BED7CDBA}" name="Relative Volume"/>
    <tableColumn id="14" xr3:uid="{4A12EBF2-5D3A-4B6C-B046-4ACE7882DC48}" name="% Away From 52W High"/>
    <tableColumn id="15" xr3:uid="{C31D51CF-84FC-4986-AD58-A756E625EDC9}" name="% Away From 52W Low"/>
    <tableColumn id="16" xr3:uid="{A0BC8749-7DF2-4BA4-9881-F4788E971AF2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63F0B-A758-4327-B391-9170F65A522A}">
  <dimension ref="A1:Z125"/>
  <sheetViews>
    <sheetView topLeftCell="P1" workbookViewId="0">
      <selection activeCell="Z2" sqref="Z2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3201</v>
      </c>
      <c r="C1" s="1" t="s">
        <v>3187</v>
      </c>
      <c r="D1" s="1" t="s">
        <v>3202</v>
      </c>
      <c r="E1" s="1" t="s">
        <v>3203</v>
      </c>
      <c r="F1" s="1" t="s">
        <v>7</v>
      </c>
      <c r="G1" s="1" t="s">
        <v>5</v>
      </c>
      <c r="H1" s="1" t="s">
        <v>3204</v>
      </c>
      <c r="I1" s="1" t="s">
        <v>12</v>
      </c>
      <c r="J1" s="1" t="s">
        <v>3181</v>
      </c>
      <c r="K1" s="1" t="s">
        <v>3182</v>
      </c>
      <c r="L1" s="1" t="s">
        <v>3183</v>
      </c>
      <c r="M1" s="1" t="s">
        <v>3184</v>
      </c>
      <c r="N1" s="1" t="s">
        <v>3185</v>
      </c>
      <c r="O1" s="1" t="s">
        <v>3186</v>
      </c>
      <c r="P1" s="1" t="s">
        <v>13</v>
      </c>
      <c r="Q1" s="1" t="s">
        <v>14</v>
      </c>
      <c r="R1" s="1" t="s">
        <v>3205</v>
      </c>
      <c r="S1" s="1" t="s">
        <v>3173</v>
      </c>
      <c r="T1" s="1" t="s">
        <v>3174</v>
      </c>
      <c r="U1" s="1" t="s">
        <v>3191</v>
      </c>
      <c r="V1" s="1" t="s">
        <v>15</v>
      </c>
      <c r="W1" t="s">
        <v>3196</v>
      </c>
      <c r="X1" t="s">
        <v>3206</v>
      </c>
      <c r="Y1" t="s">
        <v>3207</v>
      </c>
      <c r="Z1" t="s">
        <v>3208</v>
      </c>
    </row>
    <row r="2" spans="1:26" x14ac:dyDescent="0.3">
      <c r="A2" t="s">
        <v>1150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1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1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1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54.5</v>
      </c>
      <c r="X2">
        <f>_xlfn.RANK.AVG(Table3[[#This Row],[Score]],Table3[Score],1)</f>
        <v>1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</v>
      </c>
      <c r="Z2">
        <f>_xlfn.RANK.AVG(Table3[[#This Row],[Score 2 ]],Table3[[Score 2 ]],1)</f>
        <v>1</v>
      </c>
    </row>
    <row r="3" spans="1:26" x14ac:dyDescent="0.3">
      <c r="A3" t="s">
        <v>154</v>
      </c>
      <c r="B3">
        <f>COUNTIFS(Table2[Sub-Sector],Table3[[#This Row],[Sub-Sector]])</f>
        <v>13</v>
      </c>
      <c r="C3" s="1">
        <f>COUNTIFS(Table2[Sub-Sector],Table3[[#This Row],[Sub-Sector]],Table2[Uptrend],"Uptrend")/Table3[[#This Row],[Count]]</f>
        <v>0.84615384615384615</v>
      </c>
      <c r="D3" s="1">
        <f>COUNTIFS(Table2[Sub-Sector],Table3[[#This Row],[Sub-Sector]],Table2[1W Return vs Nifty],"&gt;=5")/Table3[[#This Row],[Count]]</f>
        <v>0.61538461538461542</v>
      </c>
      <c r="E3" s="1">
        <f>COUNTIFS(Table2[Sub-Sector],Table3[[#This Row],[Sub-Sector]],Table2[1M Return vs Nifty],"&gt;=5")/Table3[[#This Row],[Count]]</f>
        <v>0.53846153846153844</v>
      </c>
      <c r="F3" s="1">
        <f>COUNTIFS(Table2[Sub-Sector],Table3[[#This Row],[Sub-Sector]],Table2[6M Return vs Nifty],"&gt;=10")/Table3[[#This Row],[Count]]</f>
        <v>0.84615384615384615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0.76923076923076927</v>
      </c>
      <c r="I3" s="1">
        <f>COUNTIFS(Table2[Sub-Sector],Table3[[#This Row],[Sub-Sector]],Table2[Relative Volume],"&gt;=1")/Table3[[#This Row],[Count]]</f>
        <v>0.53846153846153844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0.92307692307692313</v>
      </c>
      <c r="L3" s="1">
        <f>COUNTIFS(Table2[Sub-Sector],Table3[[#This Row],[Sub-Sector]],Table2[% Away From Current Week Low],"&gt;=0.05")/Table3[[#This Row],[Count]]</f>
        <v>0.30769230769230771</v>
      </c>
      <c r="M3" s="1">
        <f>COUNTIFS(Table2[Sub-Sector],Table3[[#This Row],[Sub-Sector]],Table2[% Away From Current Week High],"&lt;=0.05")/Table3[[#This Row],[Count]]</f>
        <v>0.92307692307692313</v>
      </c>
      <c r="N3" s="1">
        <f>COUNTIFS(Table2[Sub-Sector],Table3[[#This Row],[Sub-Sector]],Table2[% Away From Current Month Low],"&gt;=0.05")/Table3[[#This Row],[Count]]</f>
        <v>0.92307692307692313</v>
      </c>
      <c r="O3" s="1">
        <f>COUNTIFS(Table2[Sub-Sector],Table3[[#This Row],[Sub-Sector]],Table2[% Away From Current Month High],"&lt;=0.05")/Table3[[#This Row],[Count]]</f>
        <v>0.76923076923076927</v>
      </c>
      <c r="P3" s="1">
        <f>COUNTIFS(Table2[Sub-Sector],Table3[[#This Row],[Sub-Sector]],Table2[% Away From 52W High],"&lt;=10")/Table3[[#This Row],[Count]]</f>
        <v>0.61538461538461542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0.76923076923076927</v>
      </c>
      <c r="S3" s="1">
        <f>COUNTIFS(Table2[Sub-Sector],Table3[[#This Row],[Sub-Sector]],Table2[% Price above 50 EMA],"&gt;=0")/Table3[[#This Row],[Count]]</f>
        <v>0.84615384615384615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0.76923076923076927</v>
      </c>
      <c r="V3" s="1">
        <f>COUNTIFS(Table2[Sub-Sector],Table3[[#This Row],[Sub-Sector]],Table2[Sharpe Ratio],"&gt;=0.10")/Table3[[#This Row],[Count]]</f>
        <v>0.92307692307692313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115.5</v>
      </c>
      <c r="X3">
        <f>_xlfn.RANK.AVG(Table3[[#This Row],[Score]],Table3[Score],1)</f>
        <v>3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63.5</v>
      </c>
      <c r="Z3">
        <f>_xlfn.RANK.AVG(Table3[[#This Row],[Score 2 ]],Table3[[Score 2 ]],1)</f>
        <v>2</v>
      </c>
    </row>
    <row r="4" spans="1:26" x14ac:dyDescent="0.3">
      <c r="A4" t="s">
        <v>229</v>
      </c>
      <c r="B4">
        <f>COUNTIFS(Table2[Sub-Sector],Table3[[#This Row],[Sub-Sector]])</f>
        <v>8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0.5</v>
      </c>
      <c r="E4" s="1">
        <f>COUNTIFS(Table2[Sub-Sector],Table3[[#This Row],[Sub-Sector]],Table2[1M Return vs Nifty],"&gt;=5")/Table3[[#This Row],[Count]]</f>
        <v>0.375</v>
      </c>
      <c r="F4" s="1">
        <f>COUNTIFS(Table2[Sub-Sector],Table3[[#This Row],[Sub-Sector]],Table2[6M Return vs Nifty],"&gt;=10")/Table3[[#This Row],[Count]]</f>
        <v>0.75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0.875</v>
      </c>
      <c r="I4" s="1">
        <f>COUNTIFS(Table2[Sub-Sector],Table3[[#This Row],[Sub-Sector]],Table2[Relative Volume],"&gt;=1")/Table3[[#This Row],[Count]]</f>
        <v>0.75</v>
      </c>
      <c r="J4" s="1">
        <f>COUNTIFS(Table2[Sub-Sector],Table3[[#This Row],[Sub-Sector]],Table2[% Away From Day Low],"&gt;=0.05")/Table3[[#This Row],[Count]]</f>
        <v>0.375</v>
      </c>
      <c r="K4" s="1">
        <f>COUNTIFS(Table2[Sub-Sector],Table3[[#This Row],[Sub-Sector]],Table2[% Away From Day High],"&lt;=0.05")/Table3[[#This Row],[Count]]</f>
        <v>0.875</v>
      </c>
      <c r="L4" s="1">
        <f>COUNTIFS(Table2[Sub-Sector],Table3[[#This Row],[Sub-Sector]],Table2[% Away From Current Week Low],"&gt;=0.05")/Table3[[#This Row],[Count]]</f>
        <v>0.375</v>
      </c>
      <c r="M4" s="1">
        <f>COUNTIFS(Table2[Sub-Sector],Table3[[#This Row],[Sub-Sector]],Table2[% Away From Current Week High],"&lt;=0.05")/Table3[[#This Row],[Count]]</f>
        <v>0.875</v>
      </c>
      <c r="N4" s="1">
        <f>COUNTIFS(Table2[Sub-Sector],Table3[[#This Row],[Sub-Sector]],Table2[% Away From Current Month Low],"&gt;=0.05")/Table3[[#This Row],[Count]]</f>
        <v>0.875</v>
      </c>
      <c r="O4" s="1">
        <f>COUNTIFS(Table2[Sub-Sector],Table3[[#This Row],[Sub-Sector]],Table2[% Away From Current Month High],"&lt;=0.05")/Table3[[#This Row],[Count]]</f>
        <v>0.75</v>
      </c>
      <c r="P4" s="1">
        <f>COUNTIFS(Table2[Sub-Sector],Table3[[#This Row],[Sub-Sector]],Table2[% Away From 52W High],"&lt;=10")/Table3[[#This Row],[Count]]</f>
        <v>0.875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0.875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0.75</v>
      </c>
      <c r="V4" s="1">
        <f>COUNTIFS(Table2[Sub-Sector],Table3[[#This Row],[Sub-Sector]],Table2[Sharpe Ratio],"&gt;=0.10")/Table3[[#This Row],[Count]]</f>
        <v>0.375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124.5</v>
      </c>
      <c r="X4">
        <f>_xlfn.RANK.AVG(Table3[[#This Row],[Score]],Table3[Score],1)</f>
        <v>4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68</v>
      </c>
      <c r="Z4">
        <f>_xlfn.RANK.AVG(Table3[[#This Row],[Score 2 ]],Table3[[Score 2 ]],1)</f>
        <v>3</v>
      </c>
    </row>
    <row r="5" spans="1:26" x14ac:dyDescent="0.3">
      <c r="A5" t="s">
        <v>395</v>
      </c>
      <c r="B5">
        <f>COUNTIFS(Table2[Sub-Sector],Table3[[#This Row],[Sub-Sector]])</f>
        <v>4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0.75</v>
      </c>
      <c r="E5" s="1">
        <f>COUNTIFS(Table2[Sub-Sector],Table3[[#This Row],[Sub-Sector]],Table2[1M Return vs Nifty],"&gt;=5")/Table3[[#This Row],[Count]]</f>
        <v>0.75</v>
      </c>
      <c r="F5" s="1">
        <f>COUNTIFS(Table2[Sub-Sector],Table3[[#This Row],[Sub-Sector]],Table2[6M Return vs Nifty],"&gt;=10")/Table3[[#This Row],[Count]]</f>
        <v>0.75</v>
      </c>
      <c r="G5" s="1">
        <f>COUNTIFS(Table2[Sub-Sector],Table3[[#This Row],[Sub-Sector]],Table2[1Y Return vs Nifty],"&gt;=10")/Table3[[#This Row],[Count]]</f>
        <v>0.75</v>
      </c>
      <c r="H5" s="1">
        <f>COUNTIFS(Table2[Sub-Sector],Table3[[#This Row],[Sub-Sector]],Table2[RSI Exponential â€“ 14D],"&gt;=50")/Table3[[#This Row],[Count]]</f>
        <v>1</v>
      </c>
      <c r="I5" s="1">
        <f>COUNTIFS(Table2[Sub-Sector],Table3[[#This Row],[Sub-Sector]],Table2[Relative Volume],"&gt;=1")/Table3[[#This Row],[Count]]</f>
        <v>0.75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0.25</v>
      </c>
      <c r="M5" s="1">
        <f>COUNTIFS(Table2[Sub-Sector],Table3[[#This Row],[Sub-Sector]],Table2[% Away From Current Week High],"&lt;=0.05")/Table3[[#This Row],[Count]]</f>
        <v>0.75</v>
      </c>
      <c r="N5" s="1">
        <f>COUNTIFS(Table2[Sub-Sector],Table3[[#This Row],[Sub-Sector]],Table2[% Away From Current Month Low],"&gt;=0.05")/Table3[[#This Row],[Count]]</f>
        <v>1</v>
      </c>
      <c r="O5" s="1">
        <f>COUNTIFS(Table2[Sub-Sector],Table3[[#This Row],[Sub-Sector]],Table2[% Away From Current Month High],"&lt;=0.05")/Table3[[#This Row],[Count]]</f>
        <v>0.75</v>
      </c>
      <c r="P5" s="1">
        <f>COUNTIFS(Table2[Sub-Sector],Table3[[#This Row],[Sub-Sector]],Table2[% Away From 52W High],"&lt;=10")/Table3[[#This Row],[Count]]</f>
        <v>0.5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1</v>
      </c>
      <c r="S5" s="1">
        <f>COUNTIFS(Table2[Sub-Sector],Table3[[#This Row],[Sub-Sector]],Table2[% Price above 50 EMA],"&gt;=0")/Table3[[#This Row],[Count]]</f>
        <v>1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1</v>
      </c>
      <c r="V5" s="1">
        <f>COUNTIFS(Table2[Sub-Sector],Table3[[#This Row],[Sub-Sector]],Table2[Sharpe Ratio],"&gt;=0.10")/Table3[[#This Row],[Count]]</f>
        <v>0.75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103</v>
      </c>
      <c r="X5">
        <f>_xlfn.RANK.AVG(Table3[[#This Row],[Score]],Table3[Score],1)</f>
        <v>2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76.5</v>
      </c>
      <c r="Z5">
        <f>_xlfn.RANK.AVG(Table3[[#This Row],[Score 2 ]],Table3[[Score 2 ]],1)</f>
        <v>4</v>
      </c>
    </row>
    <row r="6" spans="1:26" x14ac:dyDescent="0.3">
      <c r="A6" t="s">
        <v>322</v>
      </c>
      <c r="B6">
        <f>COUNTIFS(Table2[Sub-Sector],Table3[[#This Row],[Sub-Sector]])</f>
        <v>3</v>
      </c>
      <c r="C6" s="1">
        <f>COUNTIFS(Table2[Sub-Sector],Table3[[#This Row],[Sub-Sector]],Table2[Uptrend],"Uptrend")/Table3[[#This Row],[Count]]</f>
        <v>0</v>
      </c>
      <c r="D6" s="1">
        <f>COUNTIFS(Table2[Sub-Sector],Table3[[#This Row],[Sub-Sector]],Table2[1W Return vs Nifty],"&gt;=5")/Table3[[#This Row],[Count]]</f>
        <v>0.66666666666666663</v>
      </c>
      <c r="E6" s="1">
        <f>COUNTIFS(Table2[Sub-Sector],Table3[[#This Row],[Sub-Sector]],Table2[1M Return vs Nifty],"&gt;=5")/Table3[[#This Row],[Count]]</f>
        <v>0</v>
      </c>
      <c r="F6" s="1">
        <f>COUNTIFS(Table2[Sub-Sector],Table3[[#This Row],[Sub-Sector]],Table2[6M Return vs Nifty],"&gt;=10")/Table3[[#This Row],[Count]]</f>
        <v>1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0.66666666666666663</v>
      </c>
      <c r="I6" s="1">
        <f>COUNTIFS(Table2[Sub-Sector],Table3[[#This Row],[Sub-Sector]],Table2[Relative Volume],"&gt;=1")/Table3[[#This Row],[Count]]</f>
        <v>0.33333333333333331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0.33333333333333331</v>
      </c>
      <c r="M6" s="1">
        <f>COUNTIFS(Table2[Sub-Sector],Table3[[#This Row],[Sub-Sector]],Table2[% Away From Current Week High],"&lt;=0.05")/Table3[[#This Row],[Count]]</f>
        <v>0.33333333333333331</v>
      </c>
      <c r="N6" s="1">
        <f>COUNTIFS(Table2[Sub-Sector],Table3[[#This Row],[Sub-Sector]],Table2[% Away From Current Month Low],"&gt;=0.05")/Table3[[#This Row],[Count]]</f>
        <v>1</v>
      </c>
      <c r="O6" s="1">
        <f>COUNTIFS(Table2[Sub-Sector],Table3[[#This Row],[Sub-Sector]],Table2[% Away From Current Month High],"&lt;=0.05")/Table3[[#This Row],[Count]]</f>
        <v>0.33333333333333331</v>
      </c>
      <c r="P6" s="1">
        <f>COUNTIFS(Table2[Sub-Sector],Table3[[#This Row],[Sub-Sector]],Table2[% Away From 52W High],"&lt;=10")/Table3[[#This Row],[Count]]</f>
        <v>0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0.66666666666666663</v>
      </c>
      <c r="S6" s="1">
        <f>COUNTIFS(Table2[Sub-Sector],Table3[[#This Row],[Sub-Sector]],Table2[% Price above 50 EMA],"&gt;=0")/Table3[[#This Row],[Count]]</f>
        <v>0.33333333333333331</v>
      </c>
      <c r="T6" s="1">
        <f>COUNTIFS(Table2[Sub-Sector],Table3[[#This Row],[Sub-Sector]],Table2[% Price above 200 EMA],"&gt;=0")/Table3[[#This Row],[Count]]</f>
        <v>0.66666666666666663</v>
      </c>
      <c r="U6" s="1">
        <f>COUNTIFS(Table2[Sub-Sector],Table3[[#This Row],[Sub-Sector]],Table2[Rate of Change - Zone],"Positive")/Table3[[#This Row],[Count]]</f>
        <v>0.66666666666666663</v>
      </c>
      <c r="V6" s="1">
        <f>COUNTIFS(Table2[Sub-Sector],Table3[[#This Row],[Sub-Sector]],Table2[Sharpe Ratio],"&gt;=0.10")/Table3[[#This Row],[Count]]</f>
        <v>1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298</v>
      </c>
      <c r="X6">
        <f>_xlfn.RANK.AVG(Table3[[#This Row],[Score]],Table3[Score],1)</f>
        <v>28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82</v>
      </c>
      <c r="Z6">
        <f>_xlfn.RANK.AVG(Table3[[#This Row],[Score 2 ]],Table3[[Score 2 ]],1)</f>
        <v>5</v>
      </c>
    </row>
    <row r="7" spans="1:26" x14ac:dyDescent="0.3">
      <c r="A7" t="s">
        <v>822</v>
      </c>
      <c r="B7">
        <f>COUNTIFS(Table2[Sub-Sector],Table3[[#This Row],[Sub-Sector]])</f>
        <v>3</v>
      </c>
      <c r="C7" s="1">
        <f>COUNTIFS(Table2[Sub-Sector],Table3[[#This Row],[Sub-Sector]],Table2[Uptrend],"Uptrend")/Table3[[#This Row],[Count]]</f>
        <v>1</v>
      </c>
      <c r="D7" s="1">
        <f>COUNTIFS(Table2[Sub-Sector],Table3[[#This Row],[Sub-Sector]],Table2[1W Return vs Nifty],"&gt;=5")/Table3[[#This Row],[Count]]</f>
        <v>0</v>
      </c>
      <c r="E7" s="1">
        <f>COUNTIFS(Table2[Sub-Sector],Table3[[#This Row],[Sub-Sector]],Table2[1M Return vs Nifty],"&gt;=5")/Table3[[#This Row],[Count]]</f>
        <v>0.66666666666666663</v>
      </c>
      <c r="F7" s="1">
        <f>COUNTIFS(Table2[Sub-Sector],Table3[[#This Row],[Sub-Sector]],Table2[6M Return vs Nifty],"&gt;=10")/Table3[[#This Row],[Count]]</f>
        <v>1</v>
      </c>
      <c r="G7" s="1">
        <f>COUNTIFS(Table2[Sub-Sector],Table3[[#This Row],[Sub-Sector]],Table2[1Y Return vs Nifty],"&gt;=10")/Table3[[#This Row],[Count]]</f>
        <v>0.66666666666666663</v>
      </c>
      <c r="H7" s="1">
        <f>COUNTIFS(Table2[Sub-Sector],Table3[[#This Row],[Sub-Sector]],Table2[RSI Exponential â€“ 14D],"&gt;=50")/Table3[[#This Row],[Count]]</f>
        <v>1</v>
      </c>
      <c r="I7" s="1">
        <f>COUNTIFS(Table2[Sub-Sector],Table3[[#This Row],[Sub-Sector]],Table2[Relative Volume],"&gt;=1")/Table3[[#This Row],[Count]]</f>
        <v>0.33333333333333331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0.33333333333333331</v>
      </c>
      <c r="M7" s="1">
        <f>COUNTIFS(Table2[Sub-Sector],Table3[[#This Row],[Sub-Sector]],Table2[% Away From Current Week High],"&lt;=0.05")/Table3[[#This Row],[Count]]</f>
        <v>1</v>
      </c>
      <c r="N7" s="1">
        <f>COUNTIFS(Table2[Sub-Sector],Table3[[#This Row],[Sub-Sector]],Table2[% Away From Current Month Low],"&gt;=0.05")/Table3[[#This Row],[Count]]</f>
        <v>1</v>
      </c>
      <c r="O7" s="1">
        <f>COUNTIFS(Table2[Sub-Sector],Table3[[#This Row],[Sub-Sector]],Table2[% Away From Current Month High],"&lt;=0.05")/Table3[[#This Row],[Count]]</f>
        <v>1</v>
      </c>
      <c r="P7" s="1">
        <f>COUNTIFS(Table2[Sub-Sector],Table3[[#This Row],[Sub-Sector]],Table2[% Away From 52W High],"&lt;=10")/Table3[[#This Row],[Count]]</f>
        <v>1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1</v>
      </c>
      <c r="S7" s="1">
        <f>COUNTIFS(Table2[Sub-Sector],Table3[[#This Row],[Sub-Sector]],Table2[% Price above 50 EMA],"&gt;=0")/Table3[[#This Row],[Count]]</f>
        <v>1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1</v>
      </c>
      <c r="V7" s="1">
        <f>COUNTIFS(Table2[Sub-Sector],Table3[[#This Row],[Sub-Sector]],Table2[Sharpe Ratio],"&gt;=0.10")/Table3[[#This Row],[Count]]</f>
        <v>0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211</v>
      </c>
      <c r="X7">
        <f>_xlfn.RANK.AVG(Table3[[#This Row],[Score]],Table3[Score],1)</f>
        <v>14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95</v>
      </c>
      <c r="Z7">
        <f>_xlfn.RANK.AVG(Table3[[#This Row],[Score 2 ]],Table3[[Score 2 ]],1)</f>
        <v>6</v>
      </c>
    </row>
    <row r="8" spans="1:26" x14ac:dyDescent="0.3">
      <c r="A8" t="s">
        <v>1348</v>
      </c>
      <c r="B8">
        <f>COUNTIFS(Table2[Sub-Sector],Table3[[#This Row],[Sub-Sector]])</f>
        <v>2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0.5</v>
      </c>
      <c r="E8" s="1">
        <f>COUNTIFS(Table2[Sub-Sector],Table3[[#This Row],[Sub-Sector]],Table2[1M Return vs Nifty],"&gt;=5")/Table3[[#This Row],[Count]]</f>
        <v>1</v>
      </c>
      <c r="F8" s="1">
        <f>COUNTIFS(Table2[Sub-Sector],Table3[[#This Row],[Sub-Sector]],Table2[6M Return vs Nifty],"&gt;=10")/Table3[[#This Row],[Count]]</f>
        <v>1</v>
      </c>
      <c r="G8" s="1">
        <f>COUNTIFS(Table2[Sub-Sector],Table3[[#This Row],[Sub-Sector]],Table2[1Y Return vs Nifty],"&gt;=10")/Table3[[#This Row],[Count]]</f>
        <v>0.5</v>
      </c>
      <c r="H8" s="1">
        <f>COUNTIFS(Table2[Sub-Sector],Table3[[#This Row],[Sub-Sector]],Table2[RSI Exponential â€“ 14D],"&gt;=50")/Table3[[#This Row],[Count]]</f>
        <v>1</v>
      </c>
      <c r="I8" s="1">
        <f>COUNTIFS(Table2[Sub-Sector],Table3[[#This Row],[Sub-Sector]],Table2[Relative Volume],"&gt;=1")/Table3[[#This Row],[Count]]</f>
        <v>0.5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0.5</v>
      </c>
      <c r="M8" s="1">
        <f>COUNTIFS(Table2[Sub-Sector],Table3[[#This Row],[Sub-Sector]],Table2[% Away From Current Week High],"&lt;=0.05")/Table3[[#This Row],[Count]]</f>
        <v>1</v>
      </c>
      <c r="N8" s="1">
        <f>COUNTIFS(Table2[Sub-Sector],Table3[[#This Row],[Sub-Sector]],Table2[% Away From Current Month Low],"&gt;=0.05")/Table3[[#This Row],[Count]]</f>
        <v>1</v>
      </c>
      <c r="O8" s="1">
        <f>COUNTIFS(Table2[Sub-Sector],Table3[[#This Row],[Sub-Sector]],Table2[% Away From Current Month High],"&lt;=0.05")/Table3[[#This Row],[Count]]</f>
        <v>1</v>
      </c>
      <c r="P8" s="1">
        <f>COUNTIFS(Table2[Sub-Sector],Table3[[#This Row],[Sub-Sector]],Table2[% Away From 52W High],"&lt;=10")/Table3[[#This Row],[Count]]</f>
        <v>1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1</v>
      </c>
      <c r="S8" s="1">
        <f>COUNTIFS(Table2[Sub-Sector],Table3[[#This Row],[Sub-Sector]],Table2[% Price above 50 EMA],"&gt;=0")/Table3[[#This Row],[Count]]</f>
        <v>1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1</v>
      </c>
      <c r="V8" s="1">
        <f>COUNTIFS(Table2[Sub-Sector],Table3[[#This Row],[Sub-Sector]],Table2[Sharpe Ratio],"&gt;=0.10")/Table3[[#This Row],[Count]]</f>
        <v>0.5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136</v>
      </c>
      <c r="X8">
        <f>_xlfn.RANK.AVG(Table3[[#This Row],[Score]],Table3[Score],1)</f>
        <v>6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102</v>
      </c>
      <c r="Z8">
        <f>_xlfn.RANK.AVG(Table3[[#This Row],[Score 2 ]],Table3[[Score 2 ]],1)</f>
        <v>7</v>
      </c>
    </row>
    <row r="9" spans="1:26" x14ac:dyDescent="0.3">
      <c r="A9" t="s">
        <v>368</v>
      </c>
      <c r="B9">
        <f>COUNTIFS(Table2[Sub-Sector],Table3[[#This Row],[Sub-Sector]])</f>
        <v>2</v>
      </c>
      <c r="C9" s="1">
        <f>COUNTIFS(Table2[Sub-Sector],Table3[[#This Row],[Sub-Sector]],Table2[Uptrend],"Uptrend")/Table3[[#This Row],[Count]]</f>
        <v>1</v>
      </c>
      <c r="D9" s="1">
        <f>COUNTIFS(Table2[Sub-Sector],Table3[[#This Row],[Sub-Sector]],Table2[1W Return vs Nifty],"&gt;=5")/Table3[[#This Row],[Count]]</f>
        <v>1</v>
      </c>
      <c r="E9" s="1">
        <f>COUNTIFS(Table2[Sub-Sector],Table3[[#This Row],[Sub-Sector]],Table2[1M Return vs Nifty],"&gt;=5")/Table3[[#This Row],[Count]]</f>
        <v>1</v>
      </c>
      <c r="F9" s="1">
        <f>COUNTIFS(Table2[Sub-Sector],Table3[[#This Row],[Sub-Sector]],Table2[6M Return vs Nifty],"&gt;=10")/Table3[[#This Row],[Count]]</f>
        <v>0.5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1</v>
      </c>
      <c r="I9" s="1">
        <f>COUNTIFS(Table2[Sub-Sector],Table3[[#This Row],[Sub-Sector]],Table2[Relative Volume],"&gt;=1")/Table3[[#This Row],[Count]]</f>
        <v>1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1</v>
      </c>
      <c r="O9" s="1">
        <f>COUNTIFS(Table2[Sub-Sector],Table3[[#This Row],[Sub-Sector]],Table2[% Away From Current Month High],"&lt;=0.05")/Table3[[#This Row],[Count]]</f>
        <v>0.5</v>
      </c>
      <c r="P9" s="1">
        <f>COUNTIFS(Table2[Sub-Sector],Table3[[#This Row],[Sub-Sector]],Table2[% Away From 52W High],"&lt;=10")/Table3[[#This Row],[Count]]</f>
        <v>0.5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1</v>
      </c>
      <c r="S9" s="1">
        <f>COUNTIFS(Table2[Sub-Sector],Table3[[#This Row],[Sub-Sector]],Table2[% Price above 50 EMA],"&gt;=0")/Table3[[#This Row],[Count]]</f>
        <v>1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0.5</v>
      </c>
      <c r="V9" s="1">
        <f>COUNTIFS(Table2[Sub-Sector],Table3[[#This Row],[Sub-Sector]],Table2[Sharpe Ratio],"&gt;=0.10")/Table3[[#This Row],[Count]]</f>
        <v>0.5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126</v>
      </c>
      <c r="X9">
        <f>_xlfn.RANK.AVG(Table3[[#This Row],[Score]],Table3[Score],1)</f>
        <v>5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107.5</v>
      </c>
      <c r="Z9">
        <f>_xlfn.RANK.AVG(Table3[[#This Row],[Score 2 ]],Table3[[Score 2 ]],1)</f>
        <v>8</v>
      </c>
    </row>
    <row r="10" spans="1:26" x14ac:dyDescent="0.3">
      <c r="A10" t="s">
        <v>108</v>
      </c>
      <c r="B10">
        <f>COUNTIFS(Table2[Sub-Sector],Table3[[#This Row],[Sub-Sector]])</f>
        <v>3</v>
      </c>
      <c r="C10" s="1">
        <f>COUNTIFS(Table2[Sub-Sector],Table3[[#This Row],[Sub-Sector]],Table2[Uptrend],"Uptrend")/Table3[[#This Row],[Count]]</f>
        <v>1</v>
      </c>
      <c r="D10" s="1">
        <f>COUNTIFS(Table2[Sub-Sector],Table3[[#This Row],[Sub-Sector]],Table2[1W Return vs Nifty],"&gt;=5")/Table3[[#This Row],[Count]]</f>
        <v>0.33333333333333331</v>
      </c>
      <c r="E10" s="1">
        <f>COUNTIFS(Table2[Sub-Sector],Table3[[#This Row],[Sub-Sector]],Table2[1M Return vs Nifty],"&gt;=5")/Table3[[#This Row],[Count]]</f>
        <v>1</v>
      </c>
      <c r="F10" s="1">
        <f>COUNTIFS(Table2[Sub-Sector],Table3[[#This Row],[Sub-Sector]],Table2[6M Return vs Nifty],"&gt;=10")/Table3[[#This Row],[Count]]</f>
        <v>1</v>
      </c>
      <c r="G10" s="1">
        <f>COUNTIFS(Table2[Sub-Sector],Table3[[#This Row],[Sub-Sector]],Table2[1Y Return vs Nifty],"&gt;=10")/Table3[[#This Row],[Count]]</f>
        <v>1</v>
      </c>
      <c r="H10" s="1">
        <f>COUNTIFS(Table2[Sub-Sector],Table3[[#This Row],[Sub-Sector]],Table2[RSI Exponential â€“ 14D],"&gt;=50")/Table3[[#This Row],[Count]]</f>
        <v>0.66666666666666663</v>
      </c>
      <c r="I10" s="1">
        <f>COUNTIFS(Table2[Sub-Sector],Table3[[#This Row],[Sub-Sector]],Table2[Relative Volume],"&gt;=1")/Table3[[#This Row],[Count]]</f>
        <v>0.33333333333333331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0.33333333333333331</v>
      </c>
      <c r="M10" s="1">
        <f>COUNTIFS(Table2[Sub-Sector],Table3[[#This Row],[Sub-Sector]],Table2[% Away From Current Week High],"&lt;=0.05")/Table3[[#This Row],[Count]]</f>
        <v>0.66666666666666663</v>
      </c>
      <c r="N10" s="1">
        <f>COUNTIFS(Table2[Sub-Sector],Table3[[#This Row],[Sub-Sector]],Table2[% Away From Current Month Low],"&gt;=0.05")/Table3[[#This Row],[Count]]</f>
        <v>1</v>
      </c>
      <c r="O10" s="1">
        <f>COUNTIFS(Table2[Sub-Sector],Table3[[#This Row],[Sub-Sector]],Table2[% Away From Current Month High],"&lt;=0.05")/Table3[[#This Row],[Count]]</f>
        <v>0.66666666666666663</v>
      </c>
      <c r="P10" s="1">
        <f>COUNTIFS(Table2[Sub-Sector],Table3[[#This Row],[Sub-Sector]],Table2[% Away From 52W High],"&lt;=10")/Table3[[#This Row],[Count]]</f>
        <v>1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1</v>
      </c>
      <c r="S10" s="1">
        <f>COUNTIFS(Table2[Sub-Sector],Table3[[#This Row],[Sub-Sector]],Table2[% Price above 50 EMA],"&gt;=0")/Table3[[#This Row],[Count]]</f>
        <v>1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0.33333333333333331</v>
      </c>
      <c r="V10" s="1">
        <f>COUNTIFS(Table2[Sub-Sector],Table3[[#This Row],[Sub-Sector]],Table2[Sharpe Ratio],"&gt;=0.10")/Table3[[#This Row],[Count]]</f>
        <v>0.33333333333333331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163</v>
      </c>
      <c r="X10">
        <f>_xlfn.RANK.AVG(Table3[[#This Row],[Score]],Table3[Score],1)</f>
        <v>9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117</v>
      </c>
      <c r="Z10">
        <f>_xlfn.RANK.AVG(Table3[[#This Row],[Score 2 ]],Table3[[Score 2 ]],1)</f>
        <v>9</v>
      </c>
    </row>
    <row r="11" spans="1:26" x14ac:dyDescent="0.3">
      <c r="A11" t="s">
        <v>103</v>
      </c>
      <c r="B11">
        <f>COUNTIFS(Table2[Sub-Sector],Table3[[#This Row],[Sub-Sector]])</f>
        <v>2</v>
      </c>
      <c r="C11" s="1">
        <f>COUNTIFS(Table2[Sub-Sector],Table3[[#This Row],[Sub-Sector]],Table2[Uptrend],"Uptrend")/Table3[[#This Row],[Count]]</f>
        <v>0.5</v>
      </c>
      <c r="D11" s="1">
        <f>COUNTIFS(Table2[Sub-Sector],Table3[[#This Row],[Sub-Sector]],Table2[1W Return vs Nifty],"&gt;=5")/Table3[[#This Row],[Count]]</f>
        <v>0.5</v>
      </c>
      <c r="E11" s="1">
        <f>COUNTIFS(Table2[Sub-Sector],Table3[[#This Row],[Sub-Sector]],Table2[1M Return vs Nifty],"&gt;=5")/Table3[[#This Row],[Count]]</f>
        <v>0.5</v>
      </c>
      <c r="F11" s="1">
        <f>COUNTIFS(Table2[Sub-Sector],Table3[[#This Row],[Sub-Sector]],Table2[6M Return vs Nifty],"&gt;=10")/Table3[[#This Row],[Count]]</f>
        <v>0.5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0.5</v>
      </c>
      <c r="I11" s="1">
        <f>COUNTIFS(Table2[Sub-Sector],Table3[[#This Row],[Sub-Sector]],Table2[Relative Volume],"&gt;=1")/Table3[[#This Row],[Count]]</f>
        <v>0.5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</v>
      </c>
      <c r="M11" s="1">
        <f>COUNTIFS(Table2[Sub-Sector],Table3[[#This Row],[Sub-Sector]],Table2[% Away From Current Week High],"&lt;=0.05")/Table3[[#This Row],[Count]]</f>
        <v>1</v>
      </c>
      <c r="N11" s="1">
        <f>COUNTIFS(Table2[Sub-Sector],Table3[[#This Row],[Sub-Sector]],Table2[% Away From Current Month Low],"&gt;=0.05")/Table3[[#This Row],[Count]]</f>
        <v>1</v>
      </c>
      <c r="O11" s="1">
        <f>COUNTIFS(Table2[Sub-Sector],Table3[[#This Row],[Sub-Sector]],Table2[% Away From Current Month High],"&lt;=0.05")/Table3[[#This Row],[Count]]</f>
        <v>0.5</v>
      </c>
      <c r="P11" s="1">
        <f>COUNTIFS(Table2[Sub-Sector],Table3[[#This Row],[Sub-Sector]],Table2[% Away From 52W High],"&lt;=10")/Table3[[#This Row],[Count]]</f>
        <v>0.5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0.5</v>
      </c>
      <c r="S11" s="1">
        <f>COUNTIFS(Table2[Sub-Sector],Table3[[#This Row],[Sub-Sector]],Table2[% Price above 50 EMA],"&gt;=0")/Table3[[#This Row],[Count]]</f>
        <v>0.5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0.5</v>
      </c>
      <c r="V11" s="1">
        <f>COUNTIFS(Table2[Sub-Sector],Table3[[#This Row],[Sub-Sector]],Table2[Sharpe Ratio],"&gt;=0.10")/Table3[[#This Row],[Count]]</f>
        <v>0.5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220.5</v>
      </c>
      <c r="X11">
        <f>_xlfn.RANK.AVG(Table3[[#This Row],[Score]],Table3[Score],1)</f>
        <v>15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121.5</v>
      </c>
      <c r="Z11">
        <f>_xlfn.RANK.AVG(Table3[[#This Row],[Score 2 ]],Table3[[Score 2 ]],1)</f>
        <v>10.5</v>
      </c>
    </row>
    <row r="12" spans="1:26" x14ac:dyDescent="0.3">
      <c r="A12" t="s">
        <v>922</v>
      </c>
      <c r="B12">
        <f>COUNTIFS(Table2[Sub-Sector],Table3[[#This Row],[Sub-Sector]])</f>
        <v>2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0.5</v>
      </c>
      <c r="E12" s="1">
        <f>COUNTIFS(Table2[Sub-Sector],Table3[[#This Row],[Sub-Sector]],Table2[1M Return vs Nifty],"&gt;=5")/Table3[[#This Row],[Count]]</f>
        <v>1</v>
      </c>
      <c r="F12" s="1">
        <f>COUNTIFS(Table2[Sub-Sector],Table3[[#This Row],[Sub-Sector]],Table2[6M Return vs Nifty],"&gt;=10")/Table3[[#This Row],[Count]]</f>
        <v>0.5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0.5</v>
      </c>
      <c r="J12" s="1">
        <f>COUNTIFS(Table2[Sub-Sector],Table3[[#This Row],[Sub-Sector]],Table2[% Away From Day Low],"&gt;=0.05")/Table3[[#This Row],[Count]]</f>
        <v>0.5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1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1</v>
      </c>
      <c r="O12" s="1">
        <f>COUNTIFS(Table2[Sub-Sector],Table3[[#This Row],[Sub-Sector]],Table2[% Away From Current Month High],"&lt;=0.05")/Table3[[#This Row],[Count]]</f>
        <v>1</v>
      </c>
      <c r="P12" s="1">
        <f>COUNTIFS(Table2[Sub-Sector],Table3[[#This Row],[Sub-Sector]],Table2[% Away From 52W High],"&lt;=10")/Table3[[#This Row],[Count]]</f>
        <v>0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0.5</v>
      </c>
      <c r="V12" s="1">
        <f>COUNTIFS(Table2[Sub-Sector],Table3[[#This Row],[Sub-Sector]],Table2[Sharpe Ratio],"&gt;=0.10")/Table3[[#This Row],[Count]]</f>
        <v>0.5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155.5</v>
      </c>
      <c r="X12">
        <f>_xlfn.RANK.AVG(Table3[[#This Row],[Score]],Table3[Score],1)</f>
        <v>8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121.5</v>
      </c>
      <c r="Z12">
        <f>_xlfn.RANK.AVG(Table3[[#This Row],[Score 2 ]],Table3[[Score 2 ]],1)</f>
        <v>10.5</v>
      </c>
    </row>
    <row r="13" spans="1:26" x14ac:dyDescent="0.3">
      <c r="A13" t="s">
        <v>305</v>
      </c>
      <c r="B13">
        <f>COUNTIFS(Table2[Sub-Sector],Table3[[#This Row],[Sub-Sector]])</f>
        <v>11</v>
      </c>
      <c r="C13" s="1">
        <f>COUNTIFS(Table2[Sub-Sector],Table3[[#This Row],[Sub-Sector]],Table2[Uptrend],"Uptrend")/Table3[[#This Row],[Count]]</f>
        <v>0.63636363636363635</v>
      </c>
      <c r="D13" s="1">
        <f>COUNTIFS(Table2[Sub-Sector],Table3[[#This Row],[Sub-Sector]],Table2[1W Return vs Nifty],"&gt;=5")/Table3[[#This Row],[Count]]</f>
        <v>0.27272727272727271</v>
      </c>
      <c r="E13" s="1">
        <f>COUNTIFS(Table2[Sub-Sector],Table3[[#This Row],[Sub-Sector]],Table2[1M Return vs Nifty],"&gt;=5")/Table3[[#This Row],[Count]]</f>
        <v>0.54545454545454541</v>
      </c>
      <c r="F13" s="1">
        <f>COUNTIFS(Table2[Sub-Sector],Table3[[#This Row],[Sub-Sector]],Table2[6M Return vs Nifty],"&gt;=10")/Table3[[#This Row],[Count]]</f>
        <v>0.72727272727272729</v>
      </c>
      <c r="G13" s="1">
        <f>COUNTIFS(Table2[Sub-Sector],Table3[[#This Row],[Sub-Sector]],Table2[1Y Return vs Nifty],"&gt;=10")/Table3[[#This Row],[Count]]</f>
        <v>0.81818181818181823</v>
      </c>
      <c r="H13" s="1">
        <f>COUNTIFS(Table2[Sub-Sector],Table3[[#This Row],[Sub-Sector]],Table2[RSI Exponential â€“ 14D],"&gt;=50")/Table3[[#This Row],[Count]]</f>
        <v>0.72727272727272729</v>
      </c>
      <c r="I13" s="1">
        <f>COUNTIFS(Table2[Sub-Sector],Table3[[#This Row],[Sub-Sector]],Table2[Relative Volume],"&gt;=1")/Table3[[#This Row],[Count]]</f>
        <v>0.27272727272727271</v>
      </c>
      <c r="J13" s="1">
        <f>COUNTIFS(Table2[Sub-Sector],Table3[[#This Row],[Sub-Sector]],Table2[% Away From Day Low],"&gt;=0.05")/Table3[[#This Row],[Count]]</f>
        <v>9.0909090909090912E-2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0.18181818181818182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0.72727272727272729</v>
      </c>
      <c r="O13" s="1">
        <f>COUNTIFS(Table2[Sub-Sector],Table3[[#This Row],[Sub-Sector]],Table2[% Away From Current Month High],"&lt;=0.05")/Table3[[#This Row],[Count]]</f>
        <v>0.72727272727272729</v>
      </c>
      <c r="P13" s="1">
        <f>COUNTIFS(Table2[Sub-Sector],Table3[[#This Row],[Sub-Sector]],Table2[% Away From 52W High],"&lt;=10")/Table3[[#This Row],[Count]]</f>
        <v>0.63636363636363635</v>
      </c>
      <c r="Q13" s="1">
        <f>COUNTIFS(Table2[Sub-Sector],Table3[[#This Row],[Sub-Sector]],Table2[% Away From 52W Low],"&gt;=10")/Table3[[#This Row],[Count]]</f>
        <v>0.90909090909090906</v>
      </c>
      <c r="R13" s="1">
        <f>COUNTIFS(Table2[Sub-Sector],Table3[[#This Row],[Sub-Sector]],Table2[% Price above 20 EMA],"&gt;=0")/Table3[[#This Row],[Count]]</f>
        <v>0.72727272727272729</v>
      </c>
      <c r="S13" s="1">
        <f>COUNTIFS(Table2[Sub-Sector],Table3[[#This Row],[Sub-Sector]],Table2[% Price above 50 EMA],"&gt;=0")/Table3[[#This Row],[Count]]</f>
        <v>0.72727272727272729</v>
      </c>
      <c r="T13" s="1">
        <f>COUNTIFS(Table2[Sub-Sector],Table3[[#This Row],[Sub-Sector]],Table2[% Price above 200 EMA],"&gt;=0")/Table3[[#This Row],[Count]]</f>
        <v>0.81818181818181823</v>
      </c>
      <c r="U13" s="1">
        <f>COUNTIFS(Table2[Sub-Sector],Table3[[#This Row],[Sub-Sector]],Table2[Rate of Change - Zone],"Positive")/Table3[[#This Row],[Count]]</f>
        <v>0.63636363636363635</v>
      </c>
      <c r="V13" s="1">
        <f>COUNTIFS(Table2[Sub-Sector],Table3[[#This Row],[Sub-Sector]],Table2[Sharpe Ratio],"&gt;=0.10")/Table3[[#This Row],[Count]]</f>
        <v>0.27272727272727271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227</v>
      </c>
      <c r="X13">
        <f>_xlfn.RANK.AVG(Table3[[#This Row],[Score]],Table3[Score],1)</f>
        <v>16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128</v>
      </c>
      <c r="Z13">
        <f>_xlfn.RANK.AVG(Table3[[#This Row],[Score 2 ]],Table3[[Score 2 ]],1)</f>
        <v>12</v>
      </c>
    </row>
    <row r="14" spans="1:26" x14ac:dyDescent="0.3">
      <c r="A14" t="s">
        <v>1157</v>
      </c>
      <c r="B14">
        <f>COUNTIFS(Table2[Sub-Sector],Table3[[#This Row],[Sub-Sector]])</f>
        <v>2</v>
      </c>
      <c r="C14" s="1">
        <f>COUNTIFS(Table2[Sub-Sector],Table3[[#This Row],[Sub-Sector]],Table2[Uptrend],"Uptrend")/Table3[[#This Row],[Count]]</f>
        <v>0.5</v>
      </c>
      <c r="D14" s="1">
        <f>COUNTIFS(Table2[Sub-Sector],Table3[[#This Row],[Sub-Sector]],Table2[1W Return vs Nifty],"&gt;=5")/Table3[[#This Row],[Count]]</f>
        <v>0.5</v>
      </c>
      <c r="E14" s="1">
        <f>COUNTIFS(Table2[Sub-Sector],Table3[[#This Row],[Sub-Sector]],Table2[1M Return vs Nifty],"&gt;=5")/Table3[[#This Row],[Count]]</f>
        <v>0.5</v>
      </c>
      <c r="F14" s="1">
        <f>COUNTIFS(Table2[Sub-Sector],Table3[[#This Row],[Sub-Sector]],Table2[6M Return vs Nifty],"&gt;=10")/Table3[[#This Row],[Count]]</f>
        <v>0.5</v>
      </c>
      <c r="G14" s="1">
        <f>COUNTIFS(Table2[Sub-Sector],Table3[[#This Row],[Sub-Sector]],Table2[1Y Return vs Nifty],"&gt;=10")/Table3[[#This Row],[Count]]</f>
        <v>0.5</v>
      </c>
      <c r="H14" s="1">
        <f>COUNTIFS(Table2[Sub-Sector],Table3[[#This Row],[Sub-Sector]],Table2[RSI Exponential â€“ 14D],"&gt;=50")/Table3[[#This Row],[Count]]</f>
        <v>0.5</v>
      </c>
      <c r="I14" s="1">
        <f>COUNTIFS(Table2[Sub-Sector],Table3[[#This Row],[Sub-Sector]],Table2[Relative Volume],"&gt;=1")/Table3[[#This Row],[Count]]</f>
        <v>1</v>
      </c>
      <c r="J14" s="1">
        <f>COUNTIFS(Table2[Sub-Sector],Table3[[#This Row],[Sub-Sector]],Table2[% Away From Day Low],"&gt;=0.05")/Table3[[#This Row],[Count]]</f>
        <v>0.5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1</v>
      </c>
      <c r="M14" s="1">
        <f>COUNTIFS(Table2[Sub-Sector],Table3[[#This Row],[Sub-Sector]],Table2[% Away From Current Week High],"&lt;=0.05")/Table3[[#This Row],[Count]]</f>
        <v>1</v>
      </c>
      <c r="N14" s="1">
        <f>COUNTIFS(Table2[Sub-Sector],Table3[[#This Row],[Sub-Sector]],Table2[% Away From Current Month Low],"&gt;=0.05")/Table3[[#This Row],[Count]]</f>
        <v>1</v>
      </c>
      <c r="O14" s="1">
        <f>COUNTIFS(Table2[Sub-Sector],Table3[[#This Row],[Sub-Sector]],Table2[% Away From Current Month High],"&lt;=0.05")/Table3[[#This Row],[Count]]</f>
        <v>0.5</v>
      </c>
      <c r="P14" s="1">
        <f>COUNTIFS(Table2[Sub-Sector],Table3[[#This Row],[Sub-Sector]],Table2[% Away From 52W High],"&lt;=10")/Table3[[#This Row],[Count]]</f>
        <v>0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0.5</v>
      </c>
      <c r="S14" s="1">
        <f>COUNTIFS(Table2[Sub-Sector],Table3[[#This Row],[Sub-Sector]],Table2[% Price above 50 EMA],"&gt;=0")/Table3[[#This Row],[Count]]</f>
        <v>1</v>
      </c>
      <c r="T14" s="1">
        <f>COUNTIFS(Table2[Sub-Sector],Table3[[#This Row],[Sub-Sector]],Table2[% Price above 200 EMA],"&gt;=0")/Table3[[#This Row],[Count]]</f>
        <v>0.5</v>
      </c>
      <c r="U14" s="1">
        <f>COUNTIFS(Table2[Sub-Sector],Table3[[#This Row],[Sub-Sector]],Table2[Rate of Change - Zone],"Positive")/Table3[[#This Row],[Count]]</f>
        <v>1</v>
      </c>
      <c r="V14" s="1">
        <f>COUNTIFS(Table2[Sub-Sector],Table3[[#This Row],[Sub-Sector]],Table2[Sharpe Ratio],"&gt;=0.10")/Table3[[#This Row],[Count]]</f>
        <v>0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227.5</v>
      </c>
      <c r="X14">
        <f>_xlfn.RANK.AVG(Table3[[#This Row],[Score]],Table3[Score],1)</f>
        <v>17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128.5</v>
      </c>
      <c r="Z14">
        <f>_xlfn.RANK.AVG(Table3[[#This Row],[Score 2 ]],Table3[[Score 2 ]],1)</f>
        <v>13</v>
      </c>
    </row>
    <row r="15" spans="1:26" x14ac:dyDescent="0.3">
      <c r="A15" t="s">
        <v>405</v>
      </c>
      <c r="B15">
        <f>COUNTIFS(Table2[Sub-Sector],Table3[[#This Row],[Sub-Sector]])</f>
        <v>9</v>
      </c>
      <c r="C15" s="1">
        <f>COUNTIFS(Table2[Sub-Sector],Table3[[#This Row],[Sub-Sector]],Table2[Uptrend],"Uptrend")/Table3[[#This Row],[Count]]</f>
        <v>0.88888888888888884</v>
      </c>
      <c r="D15" s="1">
        <f>COUNTIFS(Table2[Sub-Sector],Table3[[#This Row],[Sub-Sector]],Table2[1W Return vs Nifty],"&gt;=5")/Table3[[#This Row],[Count]]</f>
        <v>0.66666666666666663</v>
      </c>
      <c r="E15" s="1">
        <f>COUNTIFS(Table2[Sub-Sector],Table3[[#This Row],[Sub-Sector]],Table2[1M Return vs Nifty],"&gt;=5")/Table3[[#This Row],[Count]]</f>
        <v>0.33333333333333331</v>
      </c>
      <c r="F15" s="1">
        <f>COUNTIFS(Table2[Sub-Sector],Table3[[#This Row],[Sub-Sector]],Table2[6M Return vs Nifty],"&gt;=10")/Table3[[#This Row],[Count]]</f>
        <v>0.77777777777777779</v>
      </c>
      <c r="G15" s="1">
        <f>COUNTIFS(Table2[Sub-Sector],Table3[[#This Row],[Sub-Sector]],Table2[1Y Return vs Nifty],"&gt;=10")/Table3[[#This Row],[Count]]</f>
        <v>0.66666666666666663</v>
      </c>
      <c r="H15" s="1">
        <f>COUNTIFS(Table2[Sub-Sector],Table3[[#This Row],[Sub-Sector]],Table2[RSI Exponential â€“ 14D],"&gt;=50")/Table3[[#This Row],[Count]]</f>
        <v>0.66666666666666663</v>
      </c>
      <c r="I15" s="1">
        <f>COUNTIFS(Table2[Sub-Sector],Table3[[#This Row],[Sub-Sector]],Table2[Relative Volume],"&gt;=1")/Table3[[#This Row],[Count]]</f>
        <v>0.33333333333333331</v>
      </c>
      <c r="J15" s="1">
        <f>COUNTIFS(Table2[Sub-Sector],Table3[[#This Row],[Sub-Sector]],Table2[% Away From Day Low],"&gt;=0.05")/Table3[[#This Row],[Count]]</f>
        <v>0.33333333333333331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0.55555555555555558</v>
      </c>
      <c r="M15" s="1">
        <f>COUNTIFS(Table2[Sub-Sector],Table3[[#This Row],[Sub-Sector]],Table2[% Away From Current Week High],"&lt;=0.05")/Table3[[#This Row],[Count]]</f>
        <v>0.88888888888888884</v>
      </c>
      <c r="N15" s="1">
        <f>COUNTIFS(Table2[Sub-Sector],Table3[[#This Row],[Sub-Sector]],Table2[% Away From Current Month Low],"&gt;=0.05")/Table3[[#This Row],[Count]]</f>
        <v>0.77777777777777779</v>
      </c>
      <c r="O15" s="1">
        <f>COUNTIFS(Table2[Sub-Sector],Table3[[#This Row],[Sub-Sector]],Table2[% Away From Current Month High],"&lt;=0.05")/Table3[[#This Row],[Count]]</f>
        <v>0.55555555555555558</v>
      </c>
      <c r="P15" s="1">
        <f>COUNTIFS(Table2[Sub-Sector],Table3[[#This Row],[Sub-Sector]],Table2[% Away From 52W High],"&lt;=10")/Table3[[#This Row],[Count]]</f>
        <v>0.77777777777777779</v>
      </c>
      <c r="Q15" s="1">
        <f>COUNTIFS(Table2[Sub-Sector],Table3[[#This Row],[Sub-Sector]],Table2[% Away From 52W Low],"&gt;=10")/Table3[[#This Row],[Count]]</f>
        <v>0.88888888888888884</v>
      </c>
      <c r="R15" s="1">
        <f>COUNTIFS(Table2[Sub-Sector],Table3[[#This Row],[Sub-Sector]],Table2[% Price above 20 EMA],"&gt;=0")/Table3[[#This Row],[Count]]</f>
        <v>0.66666666666666663</v>
      </c>
      <c r="S15" s="1">
        <f>COUNTIFS(Table2[Sub-Sector],Table3[[#This Row],[Sub-Sector]],Table2[% Price above 50 EMA],"&gt;=0")/Table3[[#This Row],[Count]]</f>
        <v>0.88888888888888884</v>
      </c>
      <c r="T15" s="1">
        <f>COUNTIFS(Table2[Sub-Sector],Table3[[#This Row],[Sub-Sector]],Table2[% Price above 200 EMA],"&gt;=0")/Table3[[#This Row],[Count]]</f>
        <v>0.88888888888888884</v>
      </c>
      <c r="U15" s="1">
        <f>COUNTIFS(Table2[Sub-Sector],Table3[[#This Row],[Sub-Sector]],Table2[Rate of Change - Zone],"Positive")/Table3[[#This Row],[Count]]</f>
        <v>0.55555555555555558</v>
      </c>
      <c r="V15" s="1">
        <f>COUNTIFS(Table2[Sub-Sector],Table3[[#This Row],[Sub-Sector]],Table2[Sharpe Ratio],"&gt;=0.10")/Table3[[#This Row],[Count]]</f>
        <v>0.55555555555555558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191.5</v>
      </c>
      <c r="X15">
        <f>_xlfn.RANK.AVG(Table3[[#This Row],[Score]],Table3[Score],1)</f>
        <v>10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</v>
      </c>
      <c r="Z15">
        <f>_xlfn.RANK.AVG(Table3[[#This Row],[Score 2 ]],Table3[[Score 2 ]],1)</f>
        <v>14</v>
      </c>
    </row>
    <row r="16" spans="1:26" x14ac:dyDescent="0.3">
      <c r="A16" t="s">
        <v>731</v>
      </c>
      <c r="B16">
        <f>COUNTIFS(Table2[Sub-Sector],Table3[[#This Row],[Sub-Sector]])</f>
        <v>1</v>
      </c>
      <c r="C16" s="1">
        <f>COUNTIFS(Table2[Sub-Sector],Table3[[#This Row],[Sub-Sector]],Table2[Uptrend],"Uptrend")/Table3[[#This Row],[Count]]</f>
        <v>1</v>
      </c>
      <c r="D16" s="1">
        <f>COUNTIFS(Table2[Sub-Sector],Table3[[#This Row],[Sub-Sector]],Table2[1W Return vs Nifty],"&gt;=5")/Table3[[#This Row],[Count]]</f>
        <v>1</v>
      </c>
      <c r="E16" s="1">
        <f>COUNTIFS(Table2[Sub-Sector],Table3[[#This Row],[Sub-Sector]],Table2[1M Return vs Nifty],"&gt;=5")/Table3[[#This Row],[Count]]</f>
        <v>0</v>
      </c>
      <c r="F16" s="1">
        <f>COUNTIFS(Table2[Sub-Sector],Table3[[#This Row],[Sub-Sector]],Table2[6M Return vs Nifty],"&gt;=10")/Table3[[#This Row],[Count]]</f>
        <v>1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0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</v>
      </c>
      <c r="M16" s="1">
        <f>COUNTIFS(Table2[Sub-Sector],Table3[[#This Row],[Sub-Sector]],Table2[% Away From Current Week High],"&lt;=0.05")/Table3[[#This Row],[Count]]</f>
        <v>0</v>
      </c>
      <c r="N16" s="1">
        <f>COUNTIFS(Table2[Sub-Sector],Table3[[#This Row],[Sub-Sector]],Table2[% Away From Current Month Low],"&gt;=0.05")/Table3[[#This Row],[Count]]</f>
        <v>1</v>
      </c>
      <c r="O16" s="1">
        <f>COUNTIFS(Table2[Sub-Sector],Table3[[#This Row],[Sub-Sector]],Table2[% Away From Current Month High],"&lt;=0.05")/Table3[[#This Row],[Count]]</f>
        <v>0</v>
      </c>
      <c r="P16" s="1">
        <f>COUNTIFS(Table2[Sub-Sector],Table3[[#This Row],[Sub-Sector]],Table2[% Away From 52W High],"&lt;=10")/Table3[[#This Row],[Count]]</f>
        <v>0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1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1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241.5</v>
      </c>
      <c r="X16">
        <f>_xlfn.RANK.AVG(Table3[[#This Row],[Score]],Table3[Score],1)</f>
        <v>19.5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130.5</v>
      </c>
      <c r="Z16">
        <f>_xlfn.RANK.AVG(Table3[[#This Row],[Score 2 ]],Table3[[Score 2 ]],1)</f>
        <v>16</v>
      </c>
    </row>
    <row r="17" spans="1:26" x14ac:dyDescent="0.3">
      <c r="A17" t="s">
        <v>319</v>
      </c>
      <c r="B17">
        <f>COUNTIFS(Table2[Sub-Sector],Table3[[#This Row],[Sub-Sector]])</f>
        <v>1</v>
      </c>
      <c r="C17" s="1">
        <f>COUNTIFS(Table2[Sub-Sector],Table3[[#This Row],[Sub-Sector]],Table2[Uptrend],"Uptrend")/Table3[[#This Row],[Count]]</f>
        <v>1</v>
      </c>
      <c r="D17" s="1">
        <f>COUNTIFS(Table2[Sub-Sector],Table3[[#This Row],[Sub-Sector]],Table2[1W Return vs Nifty],"&gt;=5")/Table3[[#This Row],[Count]]</f>
        <v>1</v>
      </c>
      <c r="E17" s="1">
        <f>COUNTIFS(Table2[Sub-Sector],Table3[[#This Row],[Sub-Sector]],Table2[1M Return vs Nifty],"&gt;=5")/Table3[[#This Row],[Count]]</f>
        <v>1</v>
      </c>
      <c r="F17" s="1">
        <f>COUNTIFS(Table2[Sub-Sector],Table3[[#This Row],[Sub-Sector]],Table2[6M Return vs Nifty],"&gt;=10")/Table3[[#This Row],[Count]]</f>
        <v>1</v>
      </c>
      <c r="G17" s="1">
        <f>COUNTIFS(Table2[Sub-Sector],Table3[[#This Row],[Sub-Sector]],Table2[1Y Return vs Nifty],"&gt;=10")/Table3[[#This Row],[Count]]</f>
        <v>1</v>
      </c>
      <c r="H17" s="1">
        <f>COUNTIFS(Table2[Sub-Sector],Table3[[#This Row],[Sub-Sector]],Table2[RSI Exponential â€“ 14D],"&gt;=50")/Table3[[#This Row],[Count]]</f>
        <v>1</v>
      </c>
      <c r="I17" s="1">
        <f>COUNTIFS(Table2[Sub-Sector],Table3[[#This Row],[Sub-Sector]],Table2[Relative Volume],"&gt;=1")/Table3[[#This Row],[Count]]</f>
        <v>0</v>
      </c>
      <c r="J17" s="1">
        <f>COUNTIFS(Table2[Sub-Sector],Table3[[#This Row],[Sub-Sector]],Table2[% Away From Day Low],"&gt;=0.05")/Table3[[#This Row],[Count]]</f>
        <v>1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1</v>
      </c>
      <c r="M17" s="1">
        <f>COUNTIFS(Table2[Sub-Sector],Table3[[#This Row],[Sub-Sector]],Table2[% Away From Current Week High],"&lt;=0.05")/Table3[[#This Row],[Count]]</f>
        <v>1</v>
      </c>
      <c r="N17" s="1">
        <f>COUNTIFS(Table2[Sub-Sector],Table3[[#This Row],[Sub-Sector]],Table2[% Away From Current Month Low],"&gt;=0.05")/Table3[[#This Row],[Count]]</f>
        <v>1</v>
      </c>
      <c r="O17" s="1">
        <f>COUNTIFS(Table2[Sub-Sector],Table3[[#This Row],[Sub-Sector]],Table2[% Away From Current Month High],"&lt;=0.05")/Table3[[#This Row],[Count]]</f>
        <v>1</v>
      </c>
      <c r="P17" s="1">
        <f>COUNTIFS(Table2[Sub-Sector],Table3[[#This Row],[Sub-Sector]],Table2[% Away From 52W High],"&lt;=10")/Table3[[#This Row],[Count]]</f>
        <v>1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1</v>
      </c>
      <c r="S17" s="1">
        <f>COUNTIFS(Table2[Sub-Sector],Table3[[#This Row],[Sub-Sector]],Table2[% Price above 50 EMA],"&gt;=0")/Table3[[#This Row],[Count]]</f>
        <v>1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1</v>
      </c>
      <c r="V17" s="1">
        <f>COUNTIFS(Table2[Sub-Sector],Table3[[#This Row],[Sub-Sector]],Table2[Sharpe Ratio],"&gt;=0.10")/Table3[[#This Row],[Count]]</f>
        <v>1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149</v>
      </c>
      <c r="X17">
        <f>_xlfn.RANK.AVG(Table3[[#This Row],[Score]],Table3[Score],1)</f>
        <v>7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130.5</v>
      </c>
      <c r="Z17">
        <f>_xlfn.RANK.AVG(Table3[[#This Row],[Score 2 ]],Table3[[Score 2 ]],1)</f>
        <v>16</v>
      </c>
    </row>
    <row r="18" spans="1:26" x14ac:dyDescent="0.3">
      <c r="A18" t="s">
        <v>917</v>
      </c>
      <c r="B18">
        <f>COUNTIFS(Table2[Sub-Sector],Table3[[#This Row],[Sub-Sector]])</f>
        <v>1</v>
      </c>
      <c r="C18" s="1">
        <f>COUNTIFS(Table2[Sub-Sector],Table3[[#This Row],[Sub-Sector]],Table2[Uptrend],"Uptrend")/Table3[[#This Row],[Count]]</f>
        <v>1</v>
      </c>
      <c r="D18" s="1">
        <f>COUNTIFS(Table2[Sub-Sector],Table3[[#This Row],[Sub-Sector]],Table2[1W Return vs Nifty],"&gt;=5")/Table3[[#This Row],[Count]]</f>
        <v>1</v>
      </c>
      <c r="E18" s="1">
        <f>COUNTIFS(Table2[Sub-Sector],Table3[[#This Row],[Sub-Sector]],Table2[1M Return vs Nifty],"&gt;=5")/Table3[[#This Row],[Count]]</f>
        <v>0</v>
      </c>
      <c r="F18" s="1">
        <f>COUNTIFS(Table2[Sub-Sector],Table3[[#This Row],[Sub-Sector]],Table2[6M Return vs Nifty],"&gt;=10")/Table3[[#This Row],[Count]]</f>
        <v>1</v>
      </c>
      <c r="G18" s="1">
        <f>COUNTIFS(Table2[Sub-Sector],Table3[[#This Row],[Sub-Sector]],Table2[1Y Return vs Nifty],"&gt;=10")/Table3[[#This Row],[Count]]</f>
        <v>1</v>
      </c>
      <c r="H18" s="1">
        <f>COUNTIFS(Table2[Sub-Sector],Table3[[#This Row],[Sub-Sector]],Table2[RSI Exponential â€“ 14D],"&gt;=50")/Table3[[#This Row],[Count]]</f>
        <v>1</v>
      </c>
      <c r="I18" s="1">
        <f>COUNTIFS(Table2[Sub-Sector],Table3[[#This Row],[Sub-Sector]],Table2[Relative Volume],"&gt;=1")/Table3[[#This Row],[Count]]</f>
        <v>0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1</v>
      </c>
      <c r="O18" s="1">
        <f>COUNTIFS(Table2[Sub-Sector],Table3[[#This Row],[Sub-Sector]],Table2[% Away From Current Month High],"&lt;=0.05")/Table3[[#This Row],[Count]]</f>
        <v>1</v>
      </c>
      <c r="P18" s="1">
        <f>COUNTIFS(Table2[Sub-Sector],Table3[[#This Row],[Sub-Sector]],Table2[% Away From 52W High],"&lt;=10")/Table3[[#This Row],[Count]]</f>
        <v>1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1</v>
      </c>
      <c r="S18" s="1">
        <f>COUNTIFS(Table2[Sub-Sector],Table3[[#This Row],[Sub-Sector]],Table2[% Price above 50 EMA],"&gt;=0")/Table3[[#This Row],[Count]]</f>
        <v>1</v>
      </c>
      <c r="T18" s="1">
        <f>COUNTIFS(Table2[Sub-Sector],Table3[[#This Row],[Sub-Sector]],Table2[% Price above 200 EMA],"&gt;=0")/Table3[[#This Row],[Count]]</f>
        <v>1</v>
      </c>
      <c r="U18" s="1">
        <f>COUNTIFS(Table2[Sub-Sector],Table3[[#This Row],[Sub-Sector]],Table2[Rate of Change - Zone],"Positive")/Table3[[#This Row],[Count]]</f>
        <v>1</v>
      </c>
      <c r="V18" s="1">
        <f>COUNTIFS(Table2[Sub-Sector],Table3[[#This Row],[Sub-Sector]],Table2[Sharpe Ratio],"&gt;=0.10")/Table3[[#This Row],[Count]]</f>
        <v>0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241.5</v>
      </c>
      <c r="X18">
        <f>_xlfn.RANK.AVG(Table3[[#This Row],[Score]],Table3[Score],1)</f>
        <v>19.5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130.5</v>
      </c>
      <c r="Z18">
        <f>_xlfn.RANK.AVG(Table3[[#This Row],[Score 2 ]],Table3[[Score 2 ]],1)</f>
        <v>16</v>
      </c>
    </row>
    <row r="19" spans="1:26" x14ac:dyDescent="0.3">
      <c r="A19" t="s">
        <v>533</v>
      </c>
      <c r="B19">
        <f>COUNTIFS(Table2[Sub-Sector],Table3[[#This Row],[Sub-Sector]])</f>
        <v>9</v>
      </c>
      <c r="C19" s="1">
        <f>COUNTIFS(Table2[Sub-Sector],Table3[[#This Row],[Sub-Sector]],Table2[Uptrend],"Uptrend")/Table3[[#This Row],[Count]]</f>
        <v>0.77777777777777779</v>
      </c>
      <c r="D19" s="1">
        <f>COUNTIFS(Table2[Sub-Sector],Table3[[#This Row],[Sub-Sector]],Table2[1W Return vs Nifty],"&gt;=5")/Table3[[#This Row],[Count]]</f>
        <v>0.55555555555555558</v>
      </c>
      <c r="E19" s="1">
        <f>COUNTIFS(Table2[Sub-Sector],Table3[[#This Row],[Sub-Sector]],Table2[1M Return vs Nifty],"&gt;=5")/Table3[[#This Row],[Count]]</f>
        <v>0.55555555555555558</v>
      </c>
      <c r="F19" s="1">
        <f>COUNTIFS(Table2[Sub-Sector],Table3[[#This Row],[Sub-Sector]],Table2[6M Return vs Nifty],"&gt;=10")/Table3[[#This Row],[Count]]</f>
        <v>0.55555555555555558</v>
      </c>
      <c r="G19" s="1">
        <f>COUNTIFS(Table2[Sub-Sector],Table3[[#This Row],[Sub-Sector]],Table2[1Y Return vs Nifty],"&gt;=10")/Table3[[#This Row],[Count]]</f>
        <v>0.55555555555555558</v>
      </c>
      <c r="H19" s="1">
        <f>COUNTIFS(Table2[Sub-Sector],Table3[[#This Row],[Sub-Sector]],Table2[RSI Exponential â€“ 14D],"&gt;=50")/Table3[[#This Row],[Count]]</f>
        <v>0.77777777777777779</v>
      </c>
      <c r="I19" s="1">
        <f>COUNTIFS(Table2[Sub-Sector],Table3[[#This Row],[Sub-Sector]],Table2[Relative Volume],"&gt;=1")/Table3[[#This Row],[Count]]</f>
        <v>0.55555555555555558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0.55555555555555558</v>
      </c>
      <c r="M19" s="1">
        <f>COUNTIFS(Table2[Sub-Sector],Table3[[#This Row],[Sub-Sector]],Table2[% Away From Current Week High],"&lt;=0.05")/Table3[[#This Row],[Count]]</f>
        <v>0.88888888888888884</v>
      </c>
      <c r="N19" s="1">
        <f>COUNTIFS(Table2[Sub-Sector],Table3[[#This Row],[Sub-Sector]],Table2[% Away From Current Month Low],"&gt;=0.05")/Table3[[#This Row],[Count]]</f>
        <v>1</v>
      </c>
      <c r="O19" s="1">
        <f>COUNTIFS(Table2[Sub-Sector],Table3[[#This Row],[Sub-Sector]],Table2[% Away From Current Month High],"&lt;=0.05")/Table3[[#This Row],[Count]]</f>
        <v>0.77777777777777779</v>
      </c>
      <c r="P19" s="1">
        <f>COUNTIFS(Table2[Sub-Sector],Table3[[#This Row],[Sub-Sector]],Table2[% Away From 52W High],"&lt;=10")/Table3[[#This Row],[Count]]</f>
        <v>0.66666666666666663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0.77777777777777779</v>
      </c>
      <c r="S19" s="1">
        <f>COUNTIFS(Table2[Sub-Sector],Table3[[#This Row],[Sub-Sector]],Table2[% Price above 50 EMA],"&gt;=0")/Table3[[#This Row],[Count]]</f>
        <v>0.88888888888888884</v>
      </c>
      <c r="T19" s="1">
        <f>COUNTIFS(Table2[Sub-Sector],Table3[[#This Row],[Sub-Sector]],Table2[% Price above 200 EMA],"&gt;=0")/Table3[[#This Row],[Count]]</f>
        <v>0.88888888888888884</v>
      </c>
      <c r="U19" s="1">
        <f>COUNTIFS(Table2[Sub-Sector],Table3[[#This Row],[Sub-Sector]],Table2[Rate of Change - Zone],"Positive")/Table3[[#This Row],[Count]]</f>
        <v>0.66666666666666663</v>
      </c>
      <c r="V19" s="1">
        <f>COUNTIFS(Table2[Sub-Sector],Table3[[#This Row],[Sub-Sector]],Table2[Sharpe Ratio],"&gt;=0.10")/Table3[[#This Row],[Count]]</f>
        <v>0.22222222222222221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193</v>
      </c>
      <c r="X19">
        <f>_xlfn.RANK.AVG(Table3[[#This Row],[Score]],Table3[Score],1)</f>
        <v>11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</v>
      </c>
      <c r="Z19">
        <f>_xlfn.RANK.AVG(Table3[[#This Row],[Score 2 ]],Table3[[Score 2 ]],1)</f>
        <v>18</v>
      </c>
    </row>
    <row r="20" spans="1:26" x14ac:dyDescent="0.3">
      <c r="A20" t="s">
        <v>273</v>
      </c>
      <c r="B20">
        <f>COUNTIFS(Table2[Sub-Sector],Table3[[#This Row],[Sub-Sector]])</f>
        <v>3</v>
      </c>
      <c r="C20" s="1">
        <f>COUNTIFS(Table2[Sub-Sector],Table3[[#This Row],[Sub-Sector]],Table2[Uptrend],"Uptrend")/Table3[[#This Row],[Count]]</f>
        <v>0.33333333333333331</v>
      </c>
      <c r="D20" s="1">
        <f>COUNTIFS(Table2[Sub-Sector],Table3[[#This Row],[Sub-Sector]],Table2[1W Return vs Nifty],"&gt;=5")/Table3[[#This Row],[Count]]</f>
        <v>0.66666666666666663</v>
      </c>
      <c r="E20" s="1">
        <f>COUNTIFS(Table2[Sub-Sector],Table3[[#This Row],[Sub-Sector]],Table2[1M Return vs Nifty],"&gt;=5")/Table3[[#This Row],[Count]]</f>
        <v>0</v>
      </c>
      <c r="F20" s="1">
        <f>COUNTIFS(Table2[Sub-Sector],Table3[[#This Row],[Sub-Sector]],Table2[6M Return vs Nifty],"&gt;=10")/Table3[[#This Row],[Count]]</f>
        <v>0.66666666666666663</v>
      </c>
      <c r="G20" s="1">
        <f>COUNTIFS(Table2[Sub-Sector],Table3[[#This Row],[Sub-Sector]],Table2[1Y Return vs Nifty],"&gt;=10")/Table3[[#This Row],[Count]]</f>
        <v>1</v>
      </c>
      <c r="H20" s="1">
        <f>COUNTIFS(Table2[Sub-Sector],Table3[[#This Row],[Sub-Sector]],Table2[RSI Exponential â€“ 14D],"&gt;=50")/Table3[[#This Row],[Count]]</f>
        <v>0.66666666666666663</v>
      </c>
      <c r="I20" s="1">
        <f>COUNTIFS(Table2[Sub-Sector],Table3[[#This Row],[Sub-Sector]],Table2[Relative Volume],"&gt;=1")/Table3[[#This Row],[Count]]</f>
        <v>0.33333333333333331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0.33333333333333331</v>
      </c>
      <c r="M20" s="1">
        <f>COUNTIFS(Table2[Sub-Sector],Table3[[#This Row],[Sub-Sector]],Table2[% Away From Current Week High],"&lt;=0.05")/Table3[[#This Row],[Count]]</f>
        <v>1</v>
      </c>
      <c r="N20" s="1">
        <f>COUNTIFS(Table2[Sub-Sector],Table3[[#This Row],[Sub-Sector]],Table2[% Away From Current Month Low],"&gt;=0.05")/Table3[[#This Row],[Count]]</f>
        <v>1</v>
      </c>
      <c r="O20" s="1">
        <f>COUNTIFS(Table2[Sub-Sector],Table3[[#This Row],[Sub-Sector]],Table2[% Away From Current Month High],"&lt;=0.05")/Table3[[#This Row],[Count]]</f>
        <v>0.66666666666666663</v>
      </c>
      <c r="P20" s="1">
        <f>COUNTIFS(Table2[Sub-Sector],Table3[[#This Row],[Sub-Sector]],Table2[% Away From 52W High],"&lt;=10")/Table3[[#This Row],[Count]]</f>
        <v>0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0.66666666666666663</v>
      </c>
      <c r="S20" s="1">
        <f>COUNTIFS(Table2[Sub-Sector],Table3[[#This Row],[Sub-Sector]],Table2[% Price above 50 EMA],"&gt;=0")/Table3[[#This Row],[Count]]</f>
        <v>0.66666666666666663</v>
      </c>
      <c r="T20" s="1">
        <f>COUNTIFS(Table2[Sub-Sector],Table3[[#This Row],[Sub-Sector]],Table2[% Price above 200 EMA],"&gt;=0")/Table3[[#This Row],[Count]]</f>
        <v>1</v>
      </c>
      <c r="U20" s="1">
        <f>COUNTIFS(Table2[Sub-Sector],Table3[[#This Row],[Sub-Sector]],Table2[Rate of Change - Zone],"Positive")/Table3[[#This Row],[Count]]</f>
        <v>0.33333333333333331</v>
      </c>
      <c r="V20" s="1">
        <f>COUNTIFS(Table2[Sub-Sector],Table3[[#This Row],[Sub-Sector]],Table2[Sharpe Ratio],"&gt;=0.10")/Table3[[#This Row],[Count]]</f>
        <v>0.33333333333333331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321.5</v>
      </c>
      <c r="X20">
        <f>_xlfn.RANK.AVG(Table3[[#This Row],[Score]],Table3[Score],1)</f>
        <v>31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135.5</v>
      </c>
      <c r="Z20">
        <f>_xlfn.RANK.AVG(Table3[[#This Row],[Score 2 ]],Table3[[Score 2 ]],1)</f>
        <v>19</v>
      </c>
    </row>
    <row r="21" spans="1:26" x14ac:dyDescent="0.3">
      <c r="A21" t="s">
        <v>218</v>
      </c>
      <c r="B21">
        <f>COUNTIFS(Table2[Sub-Sector],Table3[[#This Row],[Sub-Sector]])</f>
        <v>8</v>
      </c>
      <c r="C21" s="1">
        <f>COUNTIFS(Table2[Sub-Sector],Table3[[#This Row],[Sub-Sector]],Table2[Uptrend],"Uptrend")/Table3[[#This Row],[Count]]</f>
        <v>0.875</v>
      </c>
      <c r="D21" s="1">
        <f>COUNTIFS(Table2[Sub-Sector],Table3[[#This Row],[Sub-Sector]],Table2[1W Return vs Nifty],"&gt;=5")/Table3[[#This Row],[Count]]</f>
        <v>0.375</v>
      </c>
      <c r="E21" s="1">
        <f>COUNTIFS(Table2[Sub-Sector],Table3[[#This Row],[Sub-Sector]],Table2[1M Return vs Nifty],"&gt;=5")/Table3[[#This Row],[Count]]</f>
        <v>0.75</v>
      </c>
      <c r="F21" s="1">
        <f>COUNTIFS(Table2[Sub-Sector],Table3[[#This Row],[Sub-Sector]],Table2[6M Return vs Nifty],"&gt;=10")/Table3[[#This Row],[Count]]</f>
        <v>0.625</v>
      </c>
      <c r="G21" s="1">
        <f>COUNTIFS(Table2[Sub-Sector],Table3[[#This Row],[Sub-Sector]],Table2[1Y Return vs Nifty],"&gt;=10")/Table3[[#This Row],[Count]]</f>
        <v>0.75</v>
      </c>
      <c r="H21" s="1">
        <f>COUNTIFS(Table2[Sub-Sector],Table3[[#This Row],[Sub-Sector]],Table2[RSI Exponential â€“ 14D],"&gt;=50")/Table3[[#This Row],[Count]]</f>
        <v>0.625</v>
      </c>
      <c r="I21" s="1">
        <f>COUNTIFS(Table2[Sub-Sector],Table3[[#This Row],[Sub-Sector]],Table2[Relative Volume],"&gt;=1")/Table3[[#This Row],[Count]]</f>
        <v>0.25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</v>
      </c>
      <c r="M21" s="1">
        <f>COUNTIFS(Table2[Sub-Sector],Table3[[#This Row],[Sub-Sector]],Table2[% Away From Current Week High],"&lt;=0.05")/Table3[[#This Row],[Count]]</f>
        <v>0.75</v>
      </c>
      <c r="N21" s="1">
        <f>COUNTIFS(Table2[Sub-Sector],Table3[[#This Row],[Sub-Sector]],Table2[% Away From Current Month Low],"&gt;=0.05")/Table3[[#This Row],[Count]]</f>
        <v>0.625</v>
      </c>
      <c r="O21" s="1">
        <f>COUNTIFS(Table2[Sub-Sector],Table3[[#This Row],[Sub-Sector]],Table2[% Away From Current Month High],"&lt;=0.05")/Table3[[#This Row],[Count]]</f>
        <v>0.625</v>
      </c>
      <c r="P21" s="1">
        <f>COUNTIFS(Table2[Sub-Sector],Table3[[#This Row],[Sub-Sector]],Table2[% Away From 52W High],"&lt;=10")/Table3[[#This Row],[Count]]</f>
        <v>0.5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0.75</v>
      </c>
      <c r="S21" s="1">
        <f>COUNTIFS(Table2[Sub-Sector],Table3[[#This Row],[Sub-Sector]],Table2[% Price above 50 EMA],"&gt;=0")/Table3[[#This Row],[Count]]</f>
        <v>0.875</v>
      </c>
      <c r="T21" s="1">
        <f>COUNTIFS(Table2[Sub-Sector],Table3[[#This Row],[Sub-Sector]],Table2[% Price above 200 EMA],"&gt;=0")/Table3[[#This Row],[Count]]</f>
        <v>1</v>
      </c>
      <c r="U21" s="1">
        <f>COUNTIFS(Table2[Sub-Sector],Table3[[#This Row],[Sub-Sector]],Table2[Rate of Change - Zone],"Positive")/Table3[[#This Row],[Count]]</f>
        <v>0.75</v>
      </c>
      <c r="V21" s="1">
        <f>COUNTIFS(Table2[Sub-Sector],Table3[[#This Row],[Sub-Sector]],Table2[Sharpe Ratio],"&gt;=0.10")/Table3[[#This Row],[Count]]</f>
        <v>0.375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199</v>
      </c>
      <c r="X21">
        <f>_xlfn.RANK.AVG(Table3[[#This Row],[Score]],Table3[Score],1)</f>
        <v>12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139.5</v>
      </c>
      <c r="Z21">
        <f>_xlfn.RANK.AVG(Table3[[#This Row],[Score 2 ]],Table3[[Score 2 ]],1)</f>
        <v>20</v>
      </c>
    </row>
    <row r="22" spans="1:26" x14ac:dyDescent="0.3">
      <c r="A22" t="s">
        <v>438</v>
      </c>
      <c r="B22">
        <f>COUNTIFS(Table2[Sub-Sector],Table3[[#This Row],[Sub-Sector]])</f>
        <v>4</v>
      </c>
      <c r="C22" s="1">
        <f>COUNTIFS(Table2[Sub-Sector],Table3[[#This Row],[Sub-Sector]],Table2[Uptrend],"Uptrend")/Table3[[#This Row],[Count]]</f>
        <v>0.25</v>
      </c>
      <c r="D22" s="1">
        <f>COUNTIFS(Table2[Sub-Sector],Table3[[#This Row],[Sub-Sector]],Table2[1W Return vs Nifty],"&gt;=5")/Table3[[#This Row],[Count]]</f>
        <v>0.25</v>
      </c>
      <c r="E22" s="1">
        <f>COUNTIFS(Table2[Sub-Sector],Table3[[#This Row],[Sub-Sector]],Table2[1M Return vs Nifty],"&gt;=5")/Table3[[#This Row],[Count]]</f>
        <v>0.25</v>
      </c>
      <c r="F22" s="1">
        <f>COUNTIFS(Table2[Sub-Sector],Table3[[#This Row],[Sub-Sector]],Table2[6M Return vs Nifty],"&gt;=10")/Table3[[#This Row],[Count]]</f>
        <v>0.5</v>
      </c>
      <c r="G22" s="1">
        <f>COUNTIFS(Table2[Sub-Sector],Table3[[#This Row],[Sub-Sector]],Table2[1Y Return vs Nifty],"&gt;=10")/Table3[[#This Row],[Count]]</f>
        <v>0.75</v>
      </c>
      <c r="H22" s="1">
        <f>COUNTIFS(Table2[Sub-Sector],Table3[[#This Row],[Sub-Sector]],Table2[RSI Exponential â€“ 14D],"&gt;=50")/Table3[[#This Row],[Count]]</f>
        <v>0.75</v>
      </c>
      <c r="I22" s="1">
        <f>COUNTIFS(Table2[Sub-Sector],Table3[[#This Row],[Sub-Sector]],Table2[Relative Volume],"&gt;=1")/Table3[[#This Row],[Count]]</f>
        <v>0.5</v>
      </c>
      <c r="J22" s="1">
        <f>COUNTIFS(Table2[Sub-Sector],Table3[[#This Row],[Sub-Sector]],Table2[% Away From Day Low],"&gt;=0.05")/Table3[[#This Row],[Count]]</f>
        <v>0.25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0.5</v>
      </c>
      <c r="M22" s="1">
        <f>COUNTIFS(Table2[Sub-Sector],Table3[[#This Row],[Sub-Sector]],Table2[% Away From Current Week High],"&lt;=0.05")/Table3[[#This Row],[Count]]</f>
        <v>0.75</v>
      </c>
      <c r="N22" s="1">
        <f>COUNTIFS(Table2[Sub-Sector],Table3[[#This Row],[Sub-Sector]],Table2[% Away From Current Month Low],"&gt;=0.05")/Table3[[#This Row],[Count]]</f>
        <v>0.75</v>
      </c>
      <c r="O22" s="1">
        <f>COUNTIFS(Table2[Sub-Sector],Table3[[#This Row],[Sub-Sector]],Table2[% Away From Current Month High],"&lt;=0.05")/Table3[[#This Row],[Count]]</f>
        <v>0.5</v>
      </c>
      <c r="P22" s="1">
        <f>COUNTIFS(Table2[Sub-Sector],Table3[[#This Row],[Sub-Sector]],Table2[% Away From 52W High],"&lt;=10")/Table3[[#This Row],[Count]]</f>
        <v>0.25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0.5</v>
      </c>
      <c r="S22" s="1">
        <f>COUNTIFS(Table2[Sub-Sector],Table3[[#This Row],[Sub-Sector]],Table2[% Price above 50 EMA],"&gt;=0")/Table3[[#This Row],[Count]]</f>
        <v>0.5</v>
      </c>
      <c r="T22" s="1">
        <f>COUNTIFS(Table2[Sub-Sector],Table3[[#This Row],[Sub-Sector]],Table2[% Price above 200 EMA],"&gt;=0")/Table3[[#This Row],[Count]]</f>
        <v>0.75</v>
      </c>
      <c r="U22" s="1">
        <f>COUNTIFS(Table2[Sub-Sector],Table3[[#This Row],[Sub-Sector]],Table2[Rate of Change - Zone],"Positive")/Table3[[#This Row],[Count]]</f>
        <v>0.5</v>
      </c>
      <c r="V22" s="1">
        <f>COUNTIFS(Table2[Sub-Sector],Table3[[#This Row],[Sub-Sector]],Table2[Sharpe Ratio],"&gt;=0.10")/Table3[[#This Row],[Count]]</f>
        <v>0.5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312.5</v>
      </c>
      <c r="X22">
        <f>_xlfn.RANK.AVG(Table3[[#This Row],[Score]],Table3[Score],1)</f>
        <v>30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142.5</v>
      </c>
      <c r="Z22">
        <f>_xlfn.RANK.AVG(Table3[[#This Row],[Score 2 ]],Table3[[Score 2 ]],1)</f>
        <v>21.5</v>
      </c>
    </row>
    <row r="23" spans="1:26" x14ac:dyDescent="0.3">
      <c r="A23" t="s">
        <v>979</v>
      </c>
      <c r="B23">
        <f>COUNTIFS(Table2[Sub-Sector],Table3[[#This Row],[Sub-Sector]])</f>
        <v>2</v>
      </c>
      <c r="C23" s="1">
        <f>COUNTIFS(Table2[Sub-Sector],Table3[[#This Row],[Sub-Sector]],Table2[Uptrend],"Uptrend")/Table3[[#This Row],[Count]]</f>
        <v>0</v>
      </c>
      <c r="D23" s="1">
        <f>COUNTIFS(Table2[Sub-Sector],Table3[[#This Row],[Sub-Sector]],Table2[1W Return vs Nifty],"&gt;=5")/Table3[[#This Row],[Count]]</f>
        <v>0.5</v>
      </c>
      <c r="E23" s="1">
        <f>COUNTIFS(Table2[Sub-Sector],Table3[[#This Row],[Sub-Sector]],Table2[1M Return vs Nifty],"&gt;=5")/Table3[[#This Row],[Count]]</f>
        <v>0</v>
      </c>
      <c r="F23" s="1">
        <f>COUNTIFS(Table2[Sub-Sector],Table3[[#This Row],[Sub-Sector]],Table2[6M Return vs Nifty],"&gt;=10")/Table3[[#This Row],[Count]]</f>
        <v>0.5</v>
      </c>
      <c r="G23" s="1">
        <f>COUNTIFS(Table2[Sub-Sector],Table3[[#This Row],[Sub-Sector]],Table2[1Y Return vs Nifty],"&gt;=10")/Table3[[#This Row],[Count]]</f>
        <v>0.5</v>
      </c>
      <c r="H23" s="1">
        <f>COUNTIFS(Table2[Sub-Sector],Table3[[#This Row],[Sub-Sector]],Table2[RSI Exponential â€“ 14D],"&gt;=50")/Table3[[#This Row],[Count]]</f>
        <v>1</v>
      </c>
      <c r="I23" s="1">
        <f>COUNTIFS(Table2[Sub-Sector],Table3[[#This Row],[Sub-Sector]],Table2[Relative Volume],"&gt;=1")/Table3[[#This Row],[Count]]</f>
        <v>0.5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</v>
      </c>
      <c r="M23" s="1">
        <f>COUNTIFS(Table2[Sub-Sector],Table3[[#This Row],[Sub-Sector]],Table2[% Away From Current Week High],"&lt;=0.05")/Table3[[#This Row],[Count]]</f>
        <v>1</v>
      </c>
      <c r="N23" s="1">
        <f>COUNTIFS(Table2[Sub-Sector],Table3[[#This Row],[Sub-Sector]],Table2[% Away From Current Month Low],"&gt;=0.05")/Table3[[#This Row],[Count]]</f>
        <v>1</v>
      </c>
      <c r="O23" s="1">
        <f>COUNTIFS(Table2[Sub-Sector],Table3[[#This Row],[Sub-Sector]],Table2[% Away From Current Month High],"&lt;=0.05")/Table3[[#This Row],[Count]]</f>
        <v>1</v>
      </c>
      <c r="P23" s="1">
        <f>COUNTIFS(Table2[Sub-Sector],Table3[[#This Row],[Sub-Sector]],Table2[% Away From 52W High],"&lt;=10")/Table3[[#This Row],[Count]]</f>
        <v>0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1</v>
      </c>
      <c r="S23" s="1">
        <f>COUNTIFS(Table2[Sub-Sector],Table3[[#This Row],[Sub-Sector]],Table2[% Price above 50 EMA],"&gt;=0")/Table3[[#This Row],[Count]]</f>
        <v>1</v>
      </c>
      <c r="T23" s="1">
        <f>COUNTIFS(Table2[Sub-Sector],Table3[[#This Row],[Sub-Sector]],Table2[% Price above 200 EMA],"&gt;=0")/Table3[[#This Row],[Count]]</f>
        <v>0.5</v>
      </c>
      <c r="U23" s="1">
        <f>COUNTIFS(Table2[Sub-Sector],Table3[[#This Row],[Sub-Sector]],Table2[Rate of Change - Zone],"Positive")/Table3[[#This Row],[Count]]</f>
        <v>1</v>
      </c>
      <c r="V23" s="1">
        <f>COUNTIFS(Table2[Sub-Sector],Table3[[#This Row],[Sub-Sector]],Table2[Sharpe Ratio],"&gt;=0.10")/Table3[[#This Row],[Count]]</f>
        <v>0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368.5</v>
      </c>
      <c r="X23">
        <f>_xlfn.RANK.AVG(Table3[[#This Row],[Score]],Table3[Score],1)</f>
        <v>42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142.5</v>
      </c>
      <c r="Z23">
        <f>_xlfn.RANK.AVG(Table3[[#This Row],[Score 2 ]],Table3[[Score 2 ]],1)</f>
        <v>21.5</v>
      </c>
    </row>
    <row r="24" spans="1:26" x14ac:dyDescent="0.3">
      <c r="A24" t="s">
        <v>481</v>
      </c>
      <c r="B24">
        <f>COUNTIFS(Table2[Sub-Sector],Table3[[#This Row],[Sub-Sector]])</f>
        <v>4</v>
      </c>
      <c r="C24" s="1">
        <f>COUNTIFS(Table2[Sub-Sector],Table3[[#This Row],[Sub-Sector]],Table2[Uptrend],"Uptrend")/Table3[[#This Row],[Count]]</f>
        <v>0.5</v>
      </c>
      <c r="D24" s="1">
        <f>COUNTIFS(Table2[Sub-Sector],Table3[[#This Row],[Sub-Sector]],Table2[1W Return vs Nifty],"&gt;=5")/Table3[[#This Row],[Count]]</f>
        <v>0.5</v>
      </c>
      <c r="E24" s="1">
        <f>COUNTIFS(Table2[Sub-Sector],Table3[[#This Row],[Sub-Sector]],Table2[1M Return vs Nifty],"&gt;=5")/Table3[[#This Row],[Count]]</f>
        <v>0.5</v>
      </c>
      <c r="F24" s="1">
        <f>COUNTIFS(Table2[Sub-Sector],Table3[[#This Row],[Sub-Sector]],Table2[6M Return vs Nifty],"&gt;=10")/Table3[[#This Row],[Count]]</f>
        <v>0.5</v>
      </c>
      <c r="G24" s="1">
        <f>COUNTIFS(Table2[Sub-Sector],Table3[[#This Row],[Sub-Sector]],Table2[1Y Return vs Nifty],"&gt;=10")/Table3[[#This Row],[Count]]</f>
        <v>0.5</v>
      </c>
      <c r="H24" s="1">
        <f>COUNTIFS(Table2[Sub-Sector],Table3[[#This Row],[Sub-Sector]],Table2[RSI Exponential â€“ 14D],"&gt;=50")/Table3[[#This Row],[Count]]</f>
        <v>0.75</v>
      </c>
      <c r="I24" s="1">
        <f>COUNTIFS(Table2[Sub-Sector],Table3[[#This Row],[Sub-Sector]],Table2[Relative Volume],"&gt;=1")/Table3[[#This Row],[Count]]</f>
        <v>0.75</v>
      </c>
      <c r="J24" s="1">
        <f>COUNTIFS(Table2[Sub-Sector],Table3[[#This Row],[Sub-Sector]],Table2[% Away From Day Low],"&gt;=0.05")/Table3[[#This Row],[Count]]</f>
        <v>0.25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0.5</v>
      </c>
      <c r="M24" s="1">
        <f>COUNTIFS(Table2[Sub-Sector],Table3[[#This Row],[Sub-Sector]],Table2[% Away From Current Week High],"&lt;=0.05")/Table3[[#This Row],[Count]]</f>
        <v>1</v>
      </c>
      <c r="N24" s="1">
        <f>COUNTIFS(Table2[Sub-Sector],Table3[[#This Row],[Sub-Sector]],Table2[% Away From Current Month Low],"&gt;=0.05")/Table3[[#This Row],[Count]]</f>
        <v>0.75</v>
      </c>
      <c r="O24" s="1">
        <f>COUNTIFS(Table2[Sub-Sector],Table3[[#This Row],[Sub-Sector]],Table2[% Away From Current Month High],"&lt;=0.05")/Table3[[#This Row],[Count]]</f>
        <v>0.5</v>
      </c>
      <c r="P24" s="1">
        <f>COUNTIFS(Table2[Sub-Sector],Table3[[#This Row],[Sub-Sector]],Table2[% Away From 52W High],"&lt;=10")/Table3[[#This Row],[Count]]</f>
        <v>0.25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0.75</v>
      </c>
      <c r="S24" s="1">
        <f>COUNTIFS(Table2[Sub-Sector],Table3[[#This Row],[Sub-Sector]],Table2[% Price above 50 EMA],"&gt;=0")/Table3[[#This Row],[Count]]</f>
        <v>0.75</v>
      </c>
      <c r="T24" s="1">
        <f>COUNTIFS(Table2[Sub-Sector],Table3[[#This Row],[Sub-Sector]],Table2[% Price above 200 EMA],"&gt;=0")/Table3[[#This Row],[Count]]</f>
        <v>0.5</v>
      </c>
      <c r="U24" s="1">
        <f>COUNTIFS(Table2[Sub-Sector],Table3[[#This Row],[Sub-Sector]],Table2[Rate of Change - Zone],"Positive")/Table3[[#This Row],[Count]]</f>
        <v>0.75</v>
      </c>
      <c r="V24" s="1">
        <f>COUNTIFS(Table2[Sub-Sector],Table3[[#This Row],[Sub-Sector]],Table2[Sharpe Ratio],"&gt;=0.10")/Table3[[#This Row],[Count]]</f>
        <v>0.25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245</v>
      </c>
      <c r="X24">
        <f>_xlfn.RANK.AVG(Table3[[#This Row],[Score]],Table3[Score],1)</f>
        <v>21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</v>
      </c>
      <c r="Z24">
        <f>_xlfn.RANK.AVG(Table3[[#This Row],[Score 2 ]],Table3[[Score 2 ]],1)</f>
        <v>23</v>
      </c>
    </row>
    <row r="25" spans="1:26" x14ac:dyDescent="0.3">
      <c r="A25" t="s">
        <v>745</v>
      </c>
      <c r="B25">
        <f>COUNTIFS(Table2[Sub-Sector],Table3[[#This Row],[Sub-Sector]])</f>
        <v>3</v>
      </c>
      <c r="C25" s="1">
        <f>COUNTIFS(Table2[Sub-Sector],Table3[[#This Row],[Sub-Sector]],Table2[Uptrend],"Uptrend")/Table3[[#This Row],[Count]]</f>
        <v>0.66666666666666663</v>
      </c>
      <c r="D25" s="1">
        <f>COUNTIFS(Table2[Sub-Sector],Table3[[#This Row],[Sub-Sector]],Table2[1W Return vs Nifty],"&gt;=5")/Table3[[#This Row],[Count]]</f>
        <v>0.66666666666666663</v>
      </c>
      <c r="E25" s="1">
        <f>COUNTIFS(Table2[Sub-Sector],Table3[[#This Row],[Sub-Sector]],Table2[1M Return vs Nifty],"&gt;=5")/Table3[[#This Row],[Count]]</f>
        <v>0.66666666666666663</v>
      </c>
      <c r="F25" s="1">
        <f>COUNTIFS(Table2[Sub-Sector],Table3[[#This Row],[Sub-Sector]],Table2[6M Return vs Nifty],"&gt;=10")/Table3[[#This Row],[Count]]</f>
        <v>0.33333333333333331</v>
      </c>
      <c r="G25" s="1">
        <f>COUNTIFS(Table2[Sub-Sector],Table3[[#This Row],[Sub-Sector]],Table2[1Y Return vs Nifty],"&gt;=10")/Table3[[#This Row],[Count]]</f>
        <v>1</v>
      </c>
      <c r="H25" s="1">
        <f>COUNTIFS(Table2[Sub-Sector],Table3[[#This Row],[Sub-Sector]],Table2[RSI Exponential â€“ 14D],"&gt;=50")/Table3[[#This Row],[Count]]</f>
        <v>0.66666666666666663</v>
      </c>
      <c r="I25" s="1">
        <f>COUNTIFS(Table2[Sub-Sector],Table3[[#This Row],[Sub-Sector]],Table2[Relative Volume],"&gt;=1")/Table3[[#This Row],[Count]]</f>
        <v>0.33333333333333331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0.33333333333333331</v>
      </c>
      <c r="M25" s="1">
        <f>COUNTIFS(Table2[Sub-Sector],Table3[[#This Row],[Sub-Sector]],Table2[% Away From Current Week High],"&lt;=0.05")/Table3[[#This Row],[Count]]</f>
        <v>1</v>
      </c>
      <c r="N25" s="1">
        <f>COUNTIFS(Table2[Sub-Sector],Table3[[#This Row],[Sub-Sector]],Table2[% Away From Current Month Low],"&gt;=0.05")/Table3[[#This Row],[Count]]</f>
        <v>0.66666666666666663</v>
      </c>
      <c r="O25" s="1">
        <f>COUNTIFS(Table2[Sub-Sector],Table3[[#This Row],[Sub-Sector]],Table2[% Away From Current Month High],"&lt;=0.05")/Table3[[#This Row],[Count]]</f>
        <v>0.66666666666666663</v>
      </c>
      <c r="P25" s="1">
        <f>COUNTIFS(Table2[Sub-Sector],Table3[[#This Row],[Sub-Sector]],Table2[% Away From 52W High],"&lt;=10")/Table3[[#This Row],[Count]]</f>
        <v>0.66666666666666663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1</v>
      </c>
      <c r="S25" s="1">
        <f>COUNTIFS(Table2[Sub-Sector],Table3[[#This Row],[Sub-Sector]],Table2[% Price above 50 EMA],"&gt;=0")/Table3[[#This Row],[Count]]</f>
        <v>0.66666666666666663</v>
      </c>
      <c r="T25" s="1">
        <f>COUNTIFS(Table2[Sub-Sector],Table3[[#This Row],[Sub-Sector]],Table2[% Price above 200 EMA],"&gt;=0")/Table3[[#This Row],[Count]]</f>
        <v>1</v>
      </c>
      <c r="U25" s="1">
        <f>COUNTIFS(Table2[Sub-Sector],Table3[[#This Row],[Sub-Sector]],Table2[Rate of Change - Zone],"Positive")/Table3[[#This Row],[Count]]</f>
        <v>0.66666666666666663</v>
      </c>
      <c r="V25" s="1">
        <f>COUNTIFS(Table2[Sub-Sector],Table3[[#This Row],[Sub-Sector]],Table2[Sharpe Ratio],"&gt;=0.10")/Table3[[#This Row],[Count]]</f>
        <v>0.33333333333333331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209.5</v>
      </c>
      <c r="X25">
        <f>_xlfn.RANK.AVG(Table3[[#This Row],[Score]],Table3[Score],1)</f>
        <v>13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146.5</v>
      </c>
      <c r="Z25">
        <f>_xlfn.RANK.AVG(Table3[[#This Row],[Score 2 ]],Table3[[Score 2 ]],1)</f>
        <v>24</v>
      </c>
    </row>
    <row r="26" spans="1:26" x14ac:dyDescent="0.3">
      <c r="A26" t="s">
        <v>167</v>
      </c>
      <c r="B26">
        <f>COUNTIFS(Table2[Sub-Sector],Table3[[#This Row],[Sub-Sector]])</f>
        <v>4</v>
      </c>
      <c r="C26" s="1">
        <f>COUNTIFS(Table2[Sub-Sector],Table3[[#This Row],[Sub-Sector]],Table2[Uptrend],"Uptrend")/Table3[[#This Row],[Count]]</f>
        <v>0.5</v>
      </c>
      <c r="D26" s="1">
        <f>COUNTIFS(Table2[Sub-Sector],Table3[[#This Row],[Sub-Sector]],Table2[1W Return vs Nifty],"&gt;=5")/Table3[[#This Row],[Count]]</f>
        <v>0.5</v>
      </c>
      <c r="E26" s="1">
        <f>COUNTIFS(Table2[Sub-Sector],Table3[[#This Row],[Sub-Sector]],Table2[1M Return vs Nifty],"&gt;=5")/Table3[[#This Row],[Count]]</f>
        <v>0.25</v>
      </c>
      <c r="F26" s="1">
        <f>COUNTIFS(Table2[Sub-Sector],Table3[[#This Row],[Sub-Sector]],Table2[6M Return vs Nifty],"&gt;=10")/Table3[[#This Row],[Count]]</f>
        <v>0.75</v>
      </c>
      <c r="G26" s="1">
        <f>COUNTIFS(Table2[Sub-Sector],Table3[[#This Row],[Sub-Sector]],Table2[1Y Return vs Nifty],"&gt;=10")/Table3[[#This Row],[Count]]</f>
        <v>0.5</v>
      </c>
      <c r="H26" s="1">
        <f>COUNTIFS(Table2[Sub-Sector],Table3[[#This Row],[Sub-Sector]],Table2[RSI Exponential â€“ 14D],"&gt;=50")/Table3[[#This Row],[Count]]</f>
        <v>1</v>
      </c>
      <c r="I26" s="1">
        <f>COUNTIFS(Table2[Sub-Sector],Table3[[#This Row],[Sub-Sector]],Table2[Relative Volume],"&gt;=1")/Table3[[#This Row],[Count]]</f>
        <v>0.25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0.25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0.75</v>
      </c>
      <c r="O26" s="1">
        <f>COUNTIFS(Table2[Sub-Sector],Table3[[#This Row],[Sub-Sector]],Table2[% Away From Current Month High],"&lt;=0.05")/Table3[[#This Row],[Count]]</f>
        <v>1</v>
      </c>
      <c r="P26" s="1">
        <f>COUNTIFS(Table2[Sub-Sector],Table3[[#This Row],[Sub-Sector]],Table2[% Away From 52W High],"&lt;=10")/Table3[[#This Row],[Count]]</f>
        <v>0.5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1</v>
      </c>
      <c r="S26" s="1">
        <f>COUNTIFS(Table2[Sub-Sector],Table3[[#This Row],[Sub-Sector]],Table2[% Price above 50 EMA],"&gt;=0")/Table3[[#This Row],[Count]]</f>
        <v>1</v>
      </c>
      <c r="T26" s="1">
        <f>COUNTIFS(Table2[Sub-Sector],Table3[[#This Row],[Sub-Sector]],Table2[% Price above 200 EMA],"&gt;=0")/Table3[[#This Row],[Count]]</f>
        <v>1</v>
      </c>
      <c r="U26" s="1">
        <f>COUNTIFS(Table2[Sub-Sector],Table3[[#This Row],[Sub-Sector]],Table2[Rate of Change - Zone],"Positive")/Table3[[#This Row],[Count]]</f>
        <v>1</v>
      </c>
      <c r="V26" s="1">
        <f>COUNTIFS(Table2[Sub-Sector],Table3[[#This Row],[Sub-Sector]],Table2[Sharpe Ratio],"&gt;=0.10")/Table3[[#This Row],[Count]]</f>
        <v>0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272.5</v>
      </c>
      <c r="X26">
        <f>_xlfn.RANK.AVG(Table3[[#This Row],[Score]],Table3[Score],1)</f>
        <v>23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149.5</v>
      </c>
      <c r="Z26">
        <f>_xlfn.RANK.AVG(Table3[[#This Row],[Score 2 ]],Table3[[Score 2 ]],1)</f>
        <v>25</v>
      </c>
    </row>
    <row r="27" spans="1:26" x14ac:dyDescent="0.3">
      <c r="A27" t="s">
        <v>276</v>
      </c>
      <c r="B27">
        <f>COUNTIFS(Table2[Sub-Sector],Table3[[#This Row],[Sub-Sector]])</f>
        <v>14</v>
      </c>
      <c r="C27" s="1">
        <f>COUNTIFS(Table2[Sub-Sector],Table3[[#This Row],[Sub-Sector]],Table2[Uptrend],"Uptrend")/Table3[[#This Row],[Count]]</f>
        <v>0.8571428571428571</v>
      </c>
      <c r="D27" s="1">
        <f>COUNTIFS(Table2[Sub-Sector],Table3[[#This Row],[Sub-Sector]],Table2[1W Return vs Nifty],"&gt;=5")/Table3[[#This Row],[Count]]</f>
        <v>0.21428571428571427</v>
      </c>
      <c r="E27" s="1">
        <f>COUNTIFS(Table2[Sub-Sector],Table3[[#This Row],[Sub-Sector]],Table2[1M Return vs Nifty],"&gt;=5")/Table3[[#This Row],[Count]]</f>
        <v>0.42857142857142855</v>
      </c>
      <c r="F27" s="1">
        <f>COUNTIFS(Table2[Sub-Sector],Table3[[#This Row],[Sub-Sector]],Table2[6M Return vs Nifty],"&gt;=10")/Table3[[#This Row],[Count]]</f>
        <v>0.42857142857142855</v>
      </c>
      <c r="G27" s="1">
        <f>COUNTIFS(Table2[Sub-Sector],Table3[[#This Row],[Sub-Sector]],Table2[1Y Return vs Nifty],"&gt;=10")/Table3[[#This Row],[Count]]</f>
        <v>0.6428571428571429</v>
      </c>
      <c r="H27" s="1">
        <f>COUNTIFS(Table2[Sub-Sector],Table3[[#This Row],[Sub-Sector]],Table2[RSI Exponential â€“ 14D],"&gt;=50")/Table3[[#This Row],[Count]]</f>
        <v>0.7857142857142857</v>
      </c>
      <c r="I27" s="1">
        <f>COUNTIFS(Table2[Sub-Sector],Table3[[#This Row],[Sub-Sector]],Table2[Relative Volume],"&gt;=1")/Table3[[#This Row],[Count]]</f>
        <v>0.42857142857142855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0.21428571428571427</v>
      </c>
      <c r="M27" s="1">
        <f>COUNTIFS(Table2[Sub-Sector],Table3[[#This Row],[Sub-Sector]],Table2[% Away From Current Week High],"&lt;=0.05")/Table3[[#This Row],[Count]]</f>
        <v>0.7857142857142857</v>
      </c>
      <c r="N27" s="1">
        <f>COUNTIFS(Table2[Sub-Sector],Table3[[#This Row],[Sub-Sector]],Table2[% Away From Current Month Low],"&gt;=0.05")/Table3[[#This Row],[Count]]</f>
        <v>0.7857142857142857</v>
      </c>
      <c r="O27" s="1">
        <f>COUNTIFS(Table2[Sub-Sector],Table3[[#This Row],[Sub-Sector]],Table2[% Away From Current Month High],"&lt;=0.05")/Table3[[#This Row],[Count]]</f>
        <v>0.7142857142857143</v>
      </c>
      <c r="P27" s="1">
        <f>COUNTIFS(Table2[Sub-Sector],Table3[[#This Row],[Sub-Sector]],Table2[% Away From 52W High],"&lt;=10")/Table3[[#This Row],[Count]]</f>
        <v>0.5714285714285714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0.8571428571428571</v>
      </c>
      <c r="S27" s="1">
        <f>COUNTIFS(Table2[Sub-Sector],Table3[[#This Row],[Sub-Sector]],Table2[% Price above 50 EMA],"&gt;=0")/Table3[[#This Row],[Count]]</f>
        <v>0.9285714285714286</v>
      </c>
      <c r="T27" s="1">
        <f>COUNTIFS(Table2[Sub-Sector],Table3[[#This Row],[Sub-Sector]],Table2[% Price above 200 EMA],"&gt;=0")/Table3[[#This Row],[Count]]</f>
        <v>0.9285714285714286</v>
      </c>
      <c r="U27" s="1">
        <f>COUNTIFS(Table2[Sub-Sector],Table3[[#This Row],[Sub-Sector]],Table2[Rate of Change - Zone],"Positive")/Table3[[#This Row],[Count]]</f>
        <v>0.7857142857142857</v>
      </c>
      <c r="V27" s="1">
        <f>COUNTIFS(Table2[Sub-Sector],Table3[[#This Row],[Sub-Sector]],Table2[Sharpe Ratio],"&gt;=0.10")/Table3[[#This Row],[Count]]</f>
        <v>0.42857142857142855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240.5</v>
      </c>
      <c r="X27">
        <f>_xlfn.RANK.AVG(Table3[[#This Row],[Score]],Table3[Score],1)</f>
        <v>18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151.5</v>
      </c>
      <c r="Z27">
        <f>_xlfn.RANK.AVG(Table3[[#This Row],[Score 2 ]],Table3[[Score 2 ]],1)</f>
        <v>26</v>
      </c>
    </row>
    <row r="28" spans="1:26" x14ac:dyDescent="0.3">
      <c r="A28" t="s">
        <v>122</v>
      </c>
      <c r="B28">
        <f>COUNTIFS(Table2[Sub-Sector],Table3[[#This Row],[Sub-Sector]])</f>
        <v>8</v>
      </c>
      <c r="C28" s="1">
        <f>COUNTIFS(Table2[Sub-Sector],Table3[[#This Row],[Sub-Sector]],Table2[Uptrend],"Uptrend")/Table3[[#This Row],[Count]]</f>
        <v>0.75</v>
      </c>
      <c r="D28" s="1">
        <f>COUNTIFS(Table2[Sub-Sector],Table3[[#This Row],[Sub-Sector]],Table2[1W Return vs Nifty],"&gt;=5")/Table3[[#This Row],[Count]]</f>
        <v>0.125</v>
      </c>
      <c r="E28" s="1">
        <f>COUNTIFS(Table2[Sub-Sector],Table3[[#This Row],[Sub-Sector]],Table2[1M Return vs Nifty],"&gt;=5")/Table3[[#This Row],[Count]]</f>
        <v>0.25</v>
      </c>
      <c r="F28" s="1">
        <f>COUNTIFS(Table2[Sub-Sector],Table3[[#This Row],[Sub-Sector]],Table2[6M Return vs Nifty],"&gt;=10")/Table3[[#This Row],[Count]]</f>
        <v>0.625</v>
      </c>
      <c r="G28" s="1">
        <f>COUNTIFS(Table2[Sub-Sector],Table3[[#This Row],[Sub-Sector]],Table2[1Y Return vs Nifty],"&gt;=10")/Table3[[#This Row],[Count]]</f>
        <v>0.625</v>
      </c>
      <c r="H28" s="1">
        <f>COUNTIFS(Table2[Sub-Sector],Table3[[#This Row],[Sub-Sector]],Table2[RSI Exponential â€“ 14D],"&gt;=50")/Table3[[#This Row],[Count]]</f>
        <v>0.625</v>
      </c>
      <c r="I28" s="1">
        <f>COUNTIFS(Table2[Sub-Sector],Table3[[#This Row],[Sub-Sector]],Table2[Relative Volume],"&gt;=1")/Table3[[#This Row],[Count]]</f>
        <v>0.25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0.125</v>
      </c>
      <c r="M28" s="1">
        <f>COUNTIFS(Table2[Sub-Sector],Table3[[#This Row],[Sub-Sector]],Table2[% Away From Current Week High],"&lt;=0.05")/Table3[[#This Row],[Count]]</f>
        <v>0.875</v>
      </c>
      <c r="N28" s="1">
        <f>COUNTIFS(Table2[Sub-Sector],Table3[[#This Row],[Sub-Sector]],Table2[% Away From Current Month Low],"&gt;=0.05")/Table3[[#This Row],[Count]]</f>
        <v>0.75</v>
      </c>
      <c r="O28" s="1">
        <f>COUNTIFS(Table2[Sub-Sector],Table3[[#This Row],[Sub-Sector]],Table2[% Away From Current Month High],"&lt;=0.05")/Table3[[#This Row],[Count]]</f>
        <v>0.75</v>
      </c>
      <c r="P28" s="1">
        <f>COUNTIFS(Table2[Sub-Sector],Table3[[#This Row],[Sub-Sector]],Table2[% Away From 52W High],"&lt;=10")/Table3[[#This Row],[Count]]</f>
        <v>0.5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0.75</v>
      </c>
      <c r="S28" s="1">
        <f>COUNTIFS(Table2[Sub-Sector],Table3[[#This Row],[Sub-Sector]],Table2[% Price above 50 EMA],"&gt;=0")/Table3[[#This Row],[Count]]</f>
        <v>0.875</v>
      </c>
      <c r="T28" s="1">
        <f>COUNTIFS(Table2[Sub-Sector],Table3[[#This Row],[Sub-Sector]],Table2[% Price above 200 EMA],"&gt;=0")/Table3[[#This Row],[Count]]</f>
        <v>0.75</v>
      </c>
      <c r="U28" s="1">
        <f>COUNTIFS(Table2[Sub-Sector],Table3[[#This Row],[Sub-Sector]],Table2[Rate of Change - Zone],"Positive")/Table3[[#This Row],[Count]]</f>
        <v>0.75</v>
      </c>
      <c r="V28" s="1">
        <f>COUNTIFS(Table2[Sub-Sector],Table3[[#This Row],[Sub-Sector]],Table2[Sharpe Ratio],"&gt;=0.10")/Table3[[#This Row],[Count]]</f>
        <v>0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</v>
      </c>
      <c r="X28">
        <f>_xlfn.RANK.AVG(Table3[[#This Row],[Score]],Table3[Score],1)</f>
        <v>24.5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</v>
      </c>
      <c r="Z28">
        <f>_xlfn.RANK.AVG(Table3[[#This Row],[Score 2 ]],Table3[[Score 2 ]],1)</f>
        <v>27</v>
      </c>
    </row>
    <row r="29" spans="1:26" x14ac:dyDescent="0.3">
      <c r="A29" t="s">
        <v>51</v>
      </c>
      <c r="B29">
        <f>COUNTIFS(Table2[Sub-Sector],Table3[[#This Row],[Sub-Sector]])</f>
        <v>45</v>
      </c>
      <c r="C29" s="1">
        <f>COUNTIFS(Table2[Sub-Sector],Table3[[#This Row],[Sub-Sector]],Table2[Uptrend],"Uptrend")/Table3[[#This Row],[Count]]</f>
        <v>0.82222222222222219</v>
      </c>
      <c r="D29" s="1">
        <f>COUNTIFS(Table2[Sub-Sector],Table3[[#This Row],[Sub-Sector]],Table2[1W Return vs Nifty],"&gt;=5")/Table3[[#This Row],[Count]]</f>
        <v>0.24444444444444444</v>
      </c>
      <c r="E29" s="1">
        <f>COUNTIFS(Table2[Sub-Sector],Table3[[#This Row],[Sub-Sector]],Table2[1M Return vs Nifty],"&gt;=5")/Table3[[#This Row],[Count]]</f>
        <v>0.22222222222222221</v>
      </c>
      <c r="F29" s="1">
        <f>COUNTIFS(Table2[Sub-Sector],Table3[[#This Row],[Sub-Sector]],Table2[6M Return vs Nifty],"&gt;=10")/Table3[[#This Row],[Count]]</f>
        <v>0.75555555555555554</v>
      </c>
      <c r="G29" s="1">
        <f>COUNTIFS(Table2[Sub-Sector],Table3[[#This Row],[Sub-Sector]],Table2[1Y Return vs Nifty],"&gt;=10")/Table3[[#This Row],[Count]]</f>
        <v>0.73333333333333328</v>
      </c>
      <c r="H29" s="1">
        <f>COUNTIFS(Table2[Sub-Sector],Table3[[#This Row],[Sub-Sector]],Table2[RSI Exponential â€“ 14D],"&gt;=50")/Table3[[#This Row],[Count]]</f>
        <v>0.64444444444444449</v>
      </c>
      <c r="I29" s="1">
        <f>COUNTIFS(Table2[Sub-Sector],Table3[[#This Row],[Sub-Sector]],Table2[Relative Volume],"&gt;=1")/Table3[[#This Row],[Count]]</f>
        <v>0.2</v>
      </c>
      <c r="J29" s="1">
        <f>COUNTIFS(Table2[Sub-Sector],Table3[[#This Row],[Sub-Sector]],Table2[% Away From Day Low],"&gt;=0.05")/Table3[[#This Row],[Count]]</f>
        <v>4.4444444444444446E-2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0.2</v>
      </c>
      <c r="M29" s="1">
        <f>COUNTIFS(Table2[Sub-Sector],Table3[[#This Row],[Sub-Sector]],Table2[% Away From Current Week High],"&lt;=0.05")/Table3[[#This Row],[Count]]</f>
        <v>0.93333333333333335</v>
      </c>
      <c r="N29" s="1">
        <f>COUNTIFS(Table2[Sub-Sector],Table3[[#This Row],[Sub-Sector]],Table2[% Away From Current Month Low],"&gt;=0.05")/Table3[[#This Row],[Count]]</f>
        <v>0.6</v>
      </c>
      <c r="O29" s="1">
        <f>COUNTIFS(Table2[Sub-Sector],Table3[[#This Row],[Sub-Sector]],Table2[% Away From Current Month High],"&lt;=0.05")/Table3[[#This Row],[Count]]</f>
        <v>0.71111111111111114</v>
      </c>
      <c r="P29" s="1">
        <f>COUNTIFS(Table2[Sub-Sector],Table3[[#This Row],[Sub-Sector]],Table2[% Away From 52W High],"&lt;=10")/Table3[[#This Row],[Count]]</f>
        <v>0.57777777777777772</v>
      </c>
      <c r="Q29" s="1">
        <f>COUNTIFS(Table2[Sub-Sector],Table3[[#This Row],[Sub-Sector]],Table2[% Away From 52W Low],"&gt;=10")/Table3[[#This Row],[Count]]</f>
        <v>0.97777777777777775</v>
      </c>
      <c r="R29" s="1">
        <f>COUNTIFS(Table2[Sub-Sector],Table3[[#This Row],[Sub-Sector]],Table2[% Price above 20 EMA],"&gt;=0")/Table3[[#This Row],[Count]]</f>
        <v>0.64444444444444449</v>
      </c>
      <c r="S29" s="1">
        <f>COUNTIFS(Table2[Sub-Sector],Table3[[#This Row],[Sub-Sector]],Table2[% Price above 50 EMA],"&gt;=0")/Table3[[#This Row],[Count]]</f>
        <v>0.84444444444444444</v>
      </c>
      <c r="T29" s="1">
        <f>COUNTIFS(Table2[Sub-Sector],Table3[[#This Row],[Sub-Sector]],Table2[% Price above 200 EMA],"&gt;=0")/Table3[[#This Row],[Count]]</f>
        <v>0.93333333333333335</v>
      </c>
      <c r="U29" s="1">
        <f>COUNTIFS(Table2[Sub-Sector],Table3[[#This Row],[Sub-Sector]],Table2[Rate of Change - Zone],"Positive")/Table3[[#This Row],[Count]]</f>
        <v>0.53333333333333333</v>
      </c>
      <c r="V29" s="1">
        <f>COUNTIFS(Table2[Sub-Sector],Table3[[#This Row],[Sub-Sector]],Table2[Sharpe Ratio],"&gt;=0.10")/Table3[[#This Row],[Count]]</f>
        <v>0.24444444444444444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269</v>
      </c>
      <c r="X29">
        <f>_xlfn.RANK.AVG(Table3[[#This Row],[Score]],Table3[Score],1)</f>
        <v>22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154</v>
      </c>
      <c r="Z29">
        <f>_xlfn.RANK.AVG(Table3[[#This Row],[Score 2 ]],Table3[[Score 2 ]],1)</f>
        <v>28</v>
      </c>
    </row>
    <row r="30" spans="1:26" x14ac:dyDescent="0.3">
      <c r="A30" t="s">
        <v>114</v>
      </c>
      <c r="B30">
        <f>COUNTIFS(Table2[Sub-Sector],Table3[[#This Row],[Sub-Sector]])</f>
        <v>2</v>
      </c>
      <c r="C30" s="1">
        <f>COUNTIFS(Table2[Sub-Sector],Table3[[#This Row],[Sub-Sector]],Table2[Uptrend],"Uptrend")/Table3[[#This Row],[Count]]</f>
        <v>0.5</v>
      </c>
      <c r="D30" s="1">
        <f>COUNTIFS(Table2[Sub-Sector],Table3[[#This Row],[Sub-Sector]],Table2[1W Return vs Nifty],"&gt;=5")/Table3[[#This Row],[Count]]</f>
        <v>0</v>
      </c>
      <c r="E30" s="1">
        <f>COUNTIFS(Table2[Sub-Sector],Table3[[#This Row],[Sub-Sector]],Table2[1M Return vs Nifty],"&gt;=5")/Table3[[#This Row],[Count]]</f>
        <v>0.5</v>
      </c>
      <c r="F30" s="1">
        <f>COUNTIFS(Table2[Sub-Sector],Table3[[#This Row],[Sub-Sector]],Table2[6M Return vs Nifty],"&gt;=10")/Table3[[#This Row],[Count]]</f>
        <v>0.5</v>
      </c>
      <c r="G30" s="1">
        <f>COUNTIFS(Table2[Sub-Sector],Table3[[#This Row],[Sub-Sector]],Table2[1Y Return vs Nifty],"&gt;=10")/Table3[[#This Row],[Count]]</f>
        <v>0.5</v>
      </c>
      <c r="H30" s="1">
        <f>COUNTIFS(Table2[Sub-Sector],Table3[[#This Row],[Sub-Sector]],Table2[RSI Exponential â€“ 14D],"&gt;=50")/Table3[[#This Row],[Count]]</f>
        <v>0.5</v>
      </c>
      <c r="I30" s="1">
        <f>COUNTIFS(Table2[Sub-Sector],Table3[[#This Row],[Sub-Sector]],Table2[Relative Volume],"&gt;=1")/Table3[[#This Row],[Count]]</f>
        <v>1</v>
      </c>
      <c r="J30" s="1">
        <f>COUNTIFS(Table2[Sub-Sector],Table3[[#This Row],[Sub-Sector]],Table2[% Away From Day Low],"&gt;=0.05")/Table3[[#This Row],[Count]]</f>
        <v>0.5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0.5</v>
      </c>
      <c r="M30" s="1">
        <f>COUNTIFS(Table2[Sub-Sector],Table3[[#This Row],[Sub-Sector]],Table2[% Away From Current Week High],"&lt;=0.05")/Table3[[#This Row],[Count]]</f>
        <v>1</v>
      </c>
      <c r="N30" s="1">
        <f>COUNTIFS(Table2[Sub-Sector],Table3[[#This Row],[Sub-Sector]],Table2[% Away From Current Month Low],"&gt;=0.05")/Table3[[#This Row],[Count]]</f>
        <v>0.5</v>
      </c>
      <c r="O30" s="1">
        <f>COUNTIFS(Table2[Sub-Sector],Table3[[#This Row],[Sub-Sector]],Table2[% Away From Current Month High],"&lt;=0.05")/Table3[[#This Row],[Count]]</f>
        <v>0.5</v>
      </c>
      <c r="P30" s="1">
        <f>COUNTIFS(Table2[Sub-Sector],Table3[[#This Row],[Sub-Sector]],Table2[% Away From 52W High],"&lt;=10")/Table3[[#This Row],[Count]]</f>
        <v>0.5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0.5</v>
      </c>
      <c r="S30" s="1">
        <f>COUNTIFS(Table2[Sub-Sector],Table3[[#This Row],[Sub-Sector]],Table2[% Price above 50 EMA],"&gt;=0")/Table3[[#This Row],[Count]]</f>
        <v>0.5</v>
      </c>
      <c r="T30" s="1">
        <f>COUNTIFS(Table2[Sub-Sector],Table3[[#This Row],[Sub-Sector]],Table2[% Price above 200 EMA],"&gt;=0")/Table3[[#This Row],[Count]]</f>
        <v>0.5</v>
      </c>
      <c r="U30" s="1">
        <f>COUNTIFS(Table2[Sub-Sector],Table3[[#This Row],[Sub-Sector]],Table2[Rate of Change - Zone],"Positive")/Table3[[#This Row],[Count]]</f>
        <v>0.5</v>
      </c>
      <c r="V30" s="1">
        <f>COUNTIFS(Table2[Sub-Sector],Table3[[#This Row],[Sub-Sector]],Table2[Sharpe Ratio],"&gt;=0.10")/Table3[[#This Row],[Count]]</f>
        <v>0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</v>
      </c>
      <c r="X30">
        <f>_xlfn.RANK.AVG(Table3[[#This Row],[Score]],Table3[Score],1)</f>
        <v>34.5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159.5</v>
      </c>
      <c r="Z30">
        <f>_xlfn.RANK.AVG(Table3[[#This Row],[Score 2 ]],Table3[[Score 2 ]],1)</f>
        <v>29</v>
      </c>
    </row>
    <row r="31" spans="1:26" x14ac:dyDescent="0.3">
      <c r="A31" t="s">
        <v>773</v>
      </c>
      <c r="B31">
        <f>COUNTIFS(Table2[Sub-Sector],Table3[[#This Row],[Sub-Sector]])</f>
        <v>5</v>
      </c>
      <c r="C31" s="1">
        <f>COUNTIFS(Table2[Sub-Sector],Table3[[#This Row],[Sub-Sector]],Table2[Uptrend],"Uptrend")/Table3[[#This Row],[Count]]</f>
        <v>0.2</v>
      </c>
      <c r="D31" s="1">
        <f>COUNTIFS(Table2[Sub-Sector],Table3[[#This Row],[Sub-Sector]],Table2[1W Return vs Nifty],"&gt;=5")/Table3[[#This Row],[Count]]</f>
        <v>0.4</v>
      </c>
      <c r="E31" s="1">
        <f>COUNTIFS(Table2[Sub-Sector],Table3[[#This Row],[Sub-Sector]],Table2[1M Return vs Nifty],"&gt;=5")/Table3[[#This Row],[Count]]</f>
        <v>0</v>
      </c>
      <c r="F31" s="1">
        <f>COUNTIFS(Table2[Sub-Sector],Table3[[#This Row],[Sub-Sector]],Table2[6M Return vs Nifty],"&gt;=10")/Table3[[#This Row],[Count]]</f>
        <v>0.6</v>
      </c>
      <c r="G31" s="1">
        <f>COUNTIFS(Table2[Sub-Sector],Table3[[#This Row],[Sub-Sector]],Table2[1Y Return vs Nifty],"&gt;=10")/Table3[[#This Row],[Count]]</f>
        <v>1</v>
      </c>
      <c r="H31" s="1">
        <f>COUNTIFS(Table2[Sub-Sector],Table3[[#This Row],[Sub-Sector]],Table2[RSI Exponential â€“ 14D],"&gt;=50")/Table3[[#This Row],[Count]]</f>
        <v>0.8</v>
      </c>
      <c r="I31" s="1">
        <f>COUNTIFS(Table2[Sub-Sector],Table3[[#This Row],[Sub-Sector]],Table2[Relative Volume],"&gt;=1")/Table3[[#This Row],[Count]]</f>
        <v>0.2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0.4</v>
      </c>
      <c r="M31" s="1">
        <f>COUNTIFS(Table2[Sub-Sector],Table3[[#This Row],[Sub-Sector]],Table2[% Away From Current Week High],"&lt;=0.05")/Table3[[#This Row],[Count]]</f>
        <v>1</v>
      </c>
      <c r="N31" s="1">
        <f>COUNTIFS(Table2[Sub-Sector],Table3[[#This Row],[Sub-Sector]],Table2[% Away From Current Month Low],"&gt;=0.05")/Table3[[#This Row],[Count]]</f>
        <v>1</v>
      </c>
      <c r="O31" s="1">
        <f>COUNTIFS(Table2[Sub-Sector],Table3[[#This Row],[Sub-Sector]],Table2[% Away From Current Month High],"&lt;=0.05")/Table3[[#This Row],[Count]]</f>
        <v>0.8</v>
      </c>
      <c r="P31" s="1">
        <f>COUNTIFS(Table2[Sub-Sector],Table3[[#This Row],[Sub-Sector]],Table2[% Away From 52W High],"&lt;=10")/Table3[[#This Row],[Count]]</f>
        <v>0.2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0.8</v>
      </c>
      <c r="S31" s="1">
        <f>COUNTIFS(Table2[Sub-Sector],Table3[[#This Row],[Sub-Sector]],Table2[% Price above 50 EMA],"&gt;=0")/Table3[[#This Row],[Count]]</f>
        <v>0.4</v>
      </c>
      <c r="T31" s="1">
        <f>COUNTIFS(Table2[Sub-Sector],Table3[[#This Row],[Sub-Sector]],Table2[% Price above 200 EMA],"&gt;=0")/Table3[[#This Row],[Count]]</f>
        <v>0.8</v>
      </c>
      <c r="U31" s="1">
        <f>COUNTIFS(Table2[Sub-Sector],Table3[[#This Row],[Sub-Sector]],Table2[Rate of Change - Zone],"Positive")/Table3[[#This Row],[Count]]</f>
        <v>0.4</v>
      </c>
      <c r="V31" s="1">
        <f>COUNTIFS(Table2[Sub-Sector],Table3[[#This Row],[Sub-Sector]],Table2[Sharpe Ratio],"&gt;=0.10")/Table3[[#This Row],[Count]]</f>
        <v>1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379.5</v>
      </c>
      <c r="X31">
        <f>_xlfn.RANK.AVG(Table3[[#This Row],[Score]],Table3[Score],1)</f>
        <v>46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162.5</v>
      </c>
      <c r="Z31">
        <f>_xlfn.RANK.AVG(Table3[[#This Row],[Score 2 ]],Table3[[Score 2 ]],1)</f>
        <v>30</v>
      </c>
    </row>
    <row r="32" spans="1:26" x14ac:dyDescent="0.3">
      <c r="A32" t="s">
        <v>83</v>
      </c>
      <c r="B32">
        <f>COUNTIFS(Table2[Sub-Sector],Table3[[#This Row],[Sub-Sector]])</f>
        <v>5</v>
      </c>
      <c r="C32" s="1">
        <f>COUNTIFS(Table2[Sub-Sector],Table3[[#This Row],[Sub-Sector]],Table2[Uptrend],"Uptrend")/Table3[[#This Row],[Count]]</f>
        <v>0</v>
      </c>
      <c r="D32" s="1">
        <f>COUNTIFS(Table2[Sub-Sector],Table3[[#This Row],[Sub-Sector]],Table2[1W Return vs Nifty],"&gt;=5")/Table3[[#This Row],[Count]]</f>
        <v>0.2</v>
      </c>
      <c r="E32" s="1">
        <f>COUNTIFS(Table2[Sub-Sector],Table3[[#This Row],[Sub-Sector]],Table2[1M Return vs Nifty],"&gt;=5")/Table3[[#This Row],[Count]]</f>
        <v>0</v>
      </c>
      <c r="F32" s="1">
        <f>COUNTIFS(Table2[Sub-Sector],Table3[[#This Row],[Sub-Sector]],Table2[6M Return vs Nifty],"&gt;=10")/Table3[[#This Row],[Count]]</f>
        <v>0.6</v>
      </c>
      <c r="G32" s="1">
        <f>COUNTIFS(Table2[Sub-Sector],Table3[[#This Row],[Sub-Sector]],Table2[1Y Return vs Nifty],"&gt;=10")/Table3[[#This Row],[Count]]</f>
        <v>0.6</v>
      </c>
      <c r="H32" s="1">
        <f>COUNTIFS(Table2[Sub-Sector],Table3[[#This Row],[Sub-Sector]],Table2[RSI Exponential â€“ 14D],"&gt;=50")/Table3[[#This Row],[Count]]</f>
        <v>0.6</v>
      </c>
      <c r="I32" s="1">
        <f>COUNTIFS(Table2[Sub-Sector],Table3[[#This Row],[Sub-Sector]],Table2[Relative Volume],"&gt;=1")/Table3[[#This Row],[Count]]</f>
        <v>0.2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</v>
      </c>
      <c r="M32" s="1">
        <f>COUNTIFS(Table2[Sub-Sector],Table3[[#This Row],[Sub-Sector]],Table2[% Away From Current Week High],"&lt;=0.05")/Table3[[#This Row],[Count]]</f>
        <v>1</v>
      </c>
      <c r="N32" s="1">
        <f>COUNTIFS(Table2[Sub-Sector],Table3[[#This Row],[Sub-Sector]],Table2[% Away From Current Month Low],"&gt;=0.05")/Table3[[#This Row],[Count]]</f>
        <v>0.8</v>
      </c>
      <c r="O32" s="1">
        <f>COUNTIFS(Table2[Sub-Sector],Table3[[#This Row],[Sub-Sector]],Table2[% Away From Current Month High],"&lt;=0.05")/Table3[[#This Row],[Count]]</f>
        <v>0.6</v>
      </c>
      <c r="P32" s="1">
        <f>COUNTIFS(Table2[Sub-Sector],Table3[[#This Row],[Sub-Sector]],Table2[% Away From 52W High],"&lt;=10")/Table3[[#This Row],[Count]]</f>
        <v>0</v>
      </c>
      <c r="Q32" s="1">
        <f>COUNTIFS(Table2[Sub-Sector],Table3[[#This Row],[Sub-Sector]],Table2[% Away From 52W Low],"&gt;=10")/Table3[[#This Row],[Count]]</f>
        <v>0.8</v>
      </c>
      <c r="R32" s="1">
        <f>COUNTIFS(Table2[Sub-Sector],Table3[[#This Row],[Sub-Sector]],Table2[% Price above 20 EMA],"&gt;=0")/Table3[[#This Row],[Count]]</f>
        <v>0.6</v>
      </c>
      <c r="S32" s="1">
        <f>COUNTIFS(Table2[Sub-Sector],Table3[[#This Row],[Sub-Sector]],Table2[% Price above 50 EMA],"&gt;=0")/Table3[[#This Row],[Count]]</f>
        <v>0.2</v>
      </c>
      <c r="T32" s="1">
        <f>COUNTIFS(Table2[Sub-Sector],Table3[[#This Row],[Sub-Sector]],Table2[% Price above 200 EMA],"&gt;=0")/Table3[[#This Row],[Count]]</f>
        <v>0.6</v>
      </c>
      <c r="U32" s="1">
        <f>COUNTIFS(Table2[Sub-Sector],Table3[[#This Row],[Sub-Sector]],Table2[Rate of Change - Zone],"Positive")/Table3[[#This Row],[Count]]</f>
        <v>0.8</v>
      </c>
      <c r="V32" s="1">
        <f>COUNTIFS(Table2[Sub-Sector],Table3[[#This Row],[Sub-Sector]],Table2[Sharpe Ratio],"&gt;=0.10")/Table3[[#This Row],[Count]]</f>
        <v>0.6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417.5</v>
      </c>
      <c r="X32">
        <f>_xlfn.RANK.AVG(Table3[[#This Row],[Score]],Table3[Score],1)</f>
        <v>54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165.5</v>
      </c>
      <c r="Z32">
        <f>_xlfn.RANK.AVG(Table3[[#This Row],[Score 2 ]],Table3[[Score 2 ]],1)</f>
        <v>31</v>
      </c>
    </row>
    <row r="33" spans="1:26" x14ac:dyDescent="0.3">
      <c r="A33" t="s">
        <v>130</v>
      </c>
      <c r="B33">
        <f>COUNTIFS(Table2[Sub-Sector],Table3[[#This Row],[Sub-Sector]])</f>
        <v>20</v>
      </c>
      <c r="C33" s="1">
        <f>COUNTIFS(Table2[Sub-Sector],Table3[[#This Row],[Sub-Sector]],Table2[Uptrend],"Uptrend")/Table3[[#This Row],[Count]]</f>
        <v>0.55000000000000004</v>
      </c>
      <c r="D33" s="1">
        <f>COUNTIFS(Table2[Sub-Sector],Table3[[#This Row],[Sub-Sector]],Table2[1W Return vs Nifty],"&gt;=5")/Table3[[#This Row],[Count]]</f>
        <v>0.4</v>
      </c>
      <c r="E33" s="1">
        <f>COUNTIFS(Table2[Sub-Sector],Table3[[#This Row],[Sub-Sector]],Table2[1M Return vs Nifty],"&gt;=5")/Table3[[#This Row],[Count]]</f>
        <v>0.2</v>
      </c>
      <c r="F33" s="1">
        <f>COUNTIFS(Table2[Sub-Sector],Table3[[#This Row],[Sub-Sector]],Table2[6M Return vs Nifty],"&gt;=10")/Table3[[#This Row],[Count]]</f>
        <v>0.4</v>
      </c>
      <c r="G33" s="1">
        <f>COUNTIFS(Table2[Sub-Sector],Table3[[#This Row],[Sub-Sector]],Table2[1Y Return vs Nifty],"&gt;=10")/Table3[[#This Row],[Count]]</f>
        <v>0.8</v>
      </c>
      <c r="H33" s="1">
        <f>COUNTIFS(Table2[Sub-Sector],Table3[[#This Row],[Sub-Sector]],Table2[RSI Exponential â€“ 14D],"&gt;=50")/Table3[[#This Row],[Count]]</f>
        <v>0.75</v>
      </c>
      <c r="I33" s="1">
        <f>COUNTIFS(Table2[Sub-Sector],Table3[[#This Row],[Sub-Sector]],Table2[Relative Volume],"&gt;=1")/Table3[[#This Row],[Count]]</f>
        <v>0.4</v>
      </c>
      <c r="J33" s="1">
        <f>COUNTIFS(Table2[Sub-Sector],Table3[[#This Row],[Sub-Sector]],Table2[% Away From Day Low],"&gt;=0.05")/Table3[[#This Row],[Count]]</f>
        <v>0.05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0.5</v>
      </c>
      <c r="M33" s="1">
        <f>COUNTIFS(Table2[Sub-Sector],Table3[[#This Row],[Sub-Sector]],Table2[% Away From Current Week High],"&lt;=0.05")/Table3[[#This Row],[Count]]</f>
        <v>0.85</v>
      </c>
      <c r="N33" s="1">
        <f>COUNTIFS(Table2[Sub-Sector],Table3[[#This Row],[Sub-Sector]],Table2[% Away From Current Month Low],"&gt;=0.05")/Table3[[#This Row],[Count]]</f>
        <v>0.85</v>
      </c>
      <c r="O33" s="1">
        <f>COUNTIFS(Table2[Sub-Sector],Table3[[#This Row],[Sub-Sector]],Table2[% Away From Current Month High],"&lt;=0.05")/Table3[[#This Row],[Count]]</f>
        <v>0.6</v>
      </c>
      <c r="P33" s="1">
        <f>COUNTIFS(Table2[Sub-Sector],Table3[[#This Row],[Sub-Sector]],Table2[% Away From 52W High],"&lt;=10")/Table3[[#This Row],[Count]]</f>
        <v>0.45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0.6</v>
      </c>
      <c r="S33" s="1">
        <f>COUNTIFS(Table2[Sub-Sector],Table3[[#This Row],[Sub-Sector]],Table2[% Price above 50 EMA],"&gt;=0")/Table3[[#This Row],[Count]]</f>
        <v>0.65</v>
      </c>
      <c r="T33" s="1">
        <f>COUNTIFS(Table2[Sub-Sector],Table3[[#This Row],[Sub-Sector]],Table2[% Price above 200 EMA],"&gt;=0")/Table3[[#This Row],[Count]]</f>
        <v>0.85</v>
      </c>
      <c r="U33" s="1">
        <f>COUNTIFS(Table2[Sub-Sector],Table3[[#This Row],[Sub-Sector]],Table2[Rate of Change - Zone],"Positive")/Table3[[#This Row],[Count]]</f>
        <v>0.45</v>
      </c>
      <c r="V33" s="1">
        <f>COUNTIFS(Table2[Sub-Sector],Table3[[#This Row],[Sub-Sector]],Table2[Sharpe Ratio],"&gt;=0.10")/Table3[[#This Row],[Count]]</f>
        <v>0.5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300</v>
      </c>
      <c r="X33">
        <f>_xlfn.RANK.AVG(Table3[[#This Row],[Score]],Table3[Score],1)</f>
        <v>29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170.5</v>
      </c>
      <c r="Z33">
        <f>_xlfn.RANK.AVG(Table3[[#This Row],[Score 2 ]],Table3[[Score 2 ]],1)</f>
        <v>32</v>
      </c>
    </row>
    <row r="34" spans="1:26" x14ac:dyDescent="0.3">
      <c r="A34" t="s">
        <v>500</v>
      </c>
      <c r="B34">
        <f>COUNTIFS(Table2[Sub-Sector],Table3[[#This Row],[Sub-Sector]])</f>
        <v>4</v>
      </c>
      <c r="C34" s="1">
        <f>COUNTIFS(Table2[Sub-Sector],Table3[[#This Row],[Sub-Sector]],Table2[Uptrend],"Uptrend")/Table3[[#This Row],[Count]]</f>
        <v>0.75</v>
      </c>
      <c r="D34" s="1">
        <f>COUNTIFS(Table2[Sub-Sector],Table3[[#This Row],[Sub-Sector]],Table2[1W Return vs Nifty],"&gt;=5")/Table3[[#This Row],[Count]]</f>
        <v>0</v>
      </c>
      <c r="E34" s="1">
        <f>COUNTIFS(Table2[Sub-Sector],Table3[[#This Row],[Sub-Sector]],Table2[1M Return vs Nifty],"&gt;=5")/Table3[[#This Row],[Count]]</f>
        <v>0.25</v>
      </c>
      <c r="F34" s="1">
        <f>COUNTIFS(Table2[Sub-Sector],Table3[[#This Row],[Sub-Sector]],Table2[6M Return vs Nifty],"&gt;=10")/Table3[[#This Row],[Count]]</f>
        <v>0.5</v>
      </c>
      <c r="G34" s="1">
        <f>COUNTIFS(Table2[Sub-Sector],Table3[[#This Row],[Sub-Sector]],Table2[1Y Return vs Nifty],"&gt;=10")/Table3[[#This Row],[Count]]</f>
        <v>0.75</v>
      </c>
      <c r="H34" s="1">
        <f>COUNTIFS(Table2[Sub-Sector],Table3[[#This Row],[Sub-Sector]],Table2[RSI Exponential â€“ 14D],"&gt;=50")/Table3[[#This Row],[Count]]</f>
        <v>0.5</v>
      </c>
      <c r="I34" s="1">
        <f>COUNTIFS(Table2[Sub-Sector],Table3[[#This Row],[Sub-Sector]],Table2[Relative Volume],"&gt;=1")/Table3[[#This Row],[Count]]</f>
        <v>0.25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</v>
      </c>
      <c r="M34" s="1">
        <f>COUNTIFS(Table2[Sub-Sector],Table3[[#This Row],[Sub-Sector]],Table2[% Away From Current Week High],"&lt;=0.05")/Table3[[#This Row],[Count]]</f>
        <v>1</v>
      </c>
      <c r="N34" s="1">
        <f>COUNTIFS(Table2[Sub-Sector],Table3[[#This Row],[Sub-Sector]],Table2[% Away From Current Month Low],"&gt;=0.05")/Table3[[#This Row],[Count]]</f>
        <v>0.5</v>
      </c>
      <c r="O34" s="1">
        <f>COUNTIFS(Table2[Sub-Sector],Table3[[#This Row],[Sub-Sector]],Table2[% Away From Current Month High],"&lt;=0.05")/Table3[[#This Row],[Count]]</f>
        <v>0.5</v>
      </c>
      <c r="P34" s="1">
        <f>COUNTIFS(Table2[Sub-Sector],Table3[[#This Row],[Sub-Sector]],Table2[% Away From 52W High],"&lt;=10")/Table3[[#This Row],[Count]]</f>
        <v>0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0.5</v>
      </c>
      <c r="S34" s="1">
        <f>COUNTIFS(Table2[Sub-Sector],Table3[[#This Row],[Sub-Sector]],Table2[% Price above 50 EMA],"&gt;=0")/Table3[[#This Row],[Count]]</f>
        <v>0.25</v>
      </c>
      <c r="T34" s="1">
        <f>COUNTIFS(Table2[Sub-Sector],Table3[[#This Row],[Sub-Sector]],Table2[% Price above 200 EMA],"&gt;=0")/Table3[[#This Row],[Count]]</f>
        <v>1</v>
      </c>
      <c r="U34" s="1">
        <f>COUNTIFS(Table2[Sub-Sector],Table3[[#This Row],[Sub-Sector]],Table2[Rate of Change - Zone],"Positive")/Table3[[#This Row],[Count]]</f>
        <v>0.5</v>
      </c>
      <c r="V34" s="1">
        <f>COUNTIFS(Table2[Sub-Sector],Table3[[#This Row],[Sub-Sector]],Table2[Sharpe Ratio],"&gt;=0.10")/Table3[[#This Row],[Count]]</f>
        <v>0.5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348.5</v>
      </c>
      <c r="X34">
        <f>_xlfn.RANK.AVG(Table3[[#This Row],[Score]],Table3[Score],1)</f>
        <v>39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175.5</v>
      </c>
      <c r="Z34">
        <f>_xlfn.RANK.AVG(Table3[[#This Row],[Score 2 ]],Table3[[Score 2 ]],1)</f>
        <v>33</v>
      </c>
    </row>
    <row r="35" spans="1:26" x14ac:dyDescent="0.3">
      <c r="A35" t="s">
        <v>48</v>
      </c>
      <c r="B35">
        <f>COUNTIFS(Table2[Sub-Sector],Table3[[#This Row],[Sub-Sector]])</f>
        <v>26</v>
      </c>
      <c r="C35" s="1">
        <f>COUNTIFS(Table2[Sub-Sector],Table3[[#This Row],[Sub-Sector]],Table2[Uptrend],"Uptrend")/Table3[[#This Row],[Count]]</f>
        <v>0.34615384615384615</v>
      </c>
      <c r="D35" s="1">
        <f>COUNTIFS(Table2[Sub-Sector],Table3[[#This Row],[Sub-Sector]],Table2[1W Return vs Nifty],"&gt;=5")/Table3[[#This Row],[Count]]</f>
        <v>0.15384615384615385</v>
      </c>
      <c r="E35" s="1">
        <f>COUNTIFS(Table2[Sub-Sector],Table3[[#This Row],[Sub-Sector]],Table2[1M Return vs Nifty],"&gt;=5")/Table3[[#This Row],[Count]]</f>
        <v>0.19230769230769232</v>
      </c>
      <c r="F35" s="1">
        <f>COUNTIFS(Table2[Sub-Sector],Table3[[#This Row],[Sub-Sector]],Table2[6M Return vs Nifty],"&gt;=10")/Table3[[#This Row],[Count]]</f>
        <v>0.57692307692307687</v>
      </c>
      <c r="G35" s="1">
        <f>COUNTIFS(Table2[Sub-Sector],Table3[[#This Row],[Sub-Sector]],Table2[1Y Return vs Nifty],"&gt;=10")/Table3[[#This Row],[Count]]</f>
        <v>0.69230769230769229</v>
      </c>
      <c r="H35" s="1">
        <f>COUNTIFS(Table2[Sub-Sector],Table3[[#This Row],[Sub-Sector]],Table2[RSI Exponential â€“ 14D],"&gt;=50")/Table3[[#This Row],[Count]]</f>
        <v>0.57692307692307687</v>
      </c>
      <c r="I35" s="1">
        <f>COUNTIFS(Table2[Sub-Sector],Table3[[#This Row],[Sub-Sector]],Table2[Relative Volume],"&gt;=1")/Table3[[#This Row],[Count]]</f>
        <v>0.26923076923076922</v>
      </c>
      <c r="J35" s="1">
        <f>COUNTIFS(Table2[Sub-Sector],Table3[[#This Row],[Sub-Sector]],Table2[% Away From Day Low],"&gt;=0.05")/Table3[[#This Row],[Count]]</f>
        <v>3.8461538461538464E-2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0.23076923076923078</v>
      </c>
      <c r="M35" s="1">
        <f>COUNTIFS(Table2[Sub-Sector],Table3[[#This Row],[Sub-Sector]],Table2[% Away From Current Week High],"&lt;=0.05")/Table3[[#This Row],[Count]]</f>
        <v>0.96153846153846156</v>
      </c>
      <c r="N35" s="1">
        <f>COUNTIFS(Table2[Sub-Sector],Table3[[#This Row],[Sub-Sector]],Table2[% Away From Current Month Low],"&gt;=0.05")/Table3[[#This Row],[Count]]</f>
        <v>0.80769230769230771</v>
      </c>
      <c r="O35" s="1">
        <f>COUNTIFS(Table2[Sub-Sector],Table3[[#This Row],[Sub-Sector]],Table2[% Away From Current Month High],"&lt;=0.05")/Table3[[#This Row],[Count]]</f>
        <v>0.53846153846153844</v>
      </c>
      <c r="P35" s="1">
        <f>COUNTIFS(Table2[Sub-Sector],Table3[[#This Row],[Sub-Sector]],Table2[% Away From 52W High],"&lt;=10")/Table3[[#This Row],[Count]]</f>
        <v>0.15384615384615385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0.46153846153846156</v>
      </c>
      <c r="S35" s="1">
        <f>COUNTIFS(Table2[Sub-Sector],Table3[[#This Row],[Sub-Sector]],Table2[% Price above 50 EMA],"&gt;=0")/Table3[[#This Row],[Count]]</f>
        <v>0.38461538461538464</v>
      </c>
      <c r="T35" s="1">
        <f>COUNTIFS(Table2[Sub-Sector],Table3[[#This Row],[Sub-Sector]],Table2[% Price above 200 EMA],"&gt;=0")/Table3[[#This Row],[Count]]</f>
        <v>0.88461538461538458</v>
      </c>
      <c r="U35" s="1">
        <f>COUNTIFS(Table2[Sub-Sector],Table3[[#This Row],[Sub-Sector]],Table2[Rate of Change - Zone],"Positive")/Table3[[#This Row],[Count]]</f>
        <v>0.34615384615384615</v>
      </c>
      <c r="V35" s="1">
        <f>COUNTIFS(Table2[Sub-Sector],Table3[[#This Row],[Sub-Sector]],Table2[Sharpe Ratio],"&gt;=0.10")/Table3[[#This Row],[Count]]</f>
        <v>0.65384615384615385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357.5</v>
      </c>
      <c r="X35">
        <f>_xlfn.RANK.AVG(Table3[[#This Row],[Score]],Table3[Score],1)</f>
        <v>41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176</v>
      </c>
      <c r="Z35">
        <f>_xlfn.RANK.AVG(Table3[[#This Row],[Score 2 ]],Table3[[Score 2 ]],1)</f>
        <v>34</v>
      </c>
    </row>
    <row r="36" spans="1:26" x14ac:dyDescent="0.3">
      <c r="A36" t="s">
        <v>164</v>
      </c>
      <c r="B36">
        <f>COUNTIFS(Table2[Sub-Sector],Table3[[#This Row],[Sub-Sector]])</f>
        <v>2</v>
      </c>
      <c r="C36" s="1">
        <f>COUNTIFS(Table2[Sub-Sector],Table3[[#This Row],[Sub-Sector]],Table2[Uptrend],"Uptrend")/Table3[[#This Row],[Count]]</f>
        <v>1</v>
      </c>
      <c r="D36" s="1">
        <f>COUNTIFS(Table2[Sub-Sector],Table3[[#This Row],[Sub-Sector]],Table2[1W Return vs Nifty],"&gt;=5")/Table3[[#This Row],[Count]]</f>
        <v>0</v>
      </c>
      <c r="E36" s="1">
        <f>COUNTIFS(Table2[Sub-Sector],Table3[[#This Row],[Sub-Sector]],Table2[1M Return vs Nifty],"&gt;=5")/Table3[[#This Row],[Count]]</f>
        <v>1</v>
      </c>
      <c r="F36" s="1">
        <f>COUNTIFS(Table2[Sub-Sector],Table3[[#This Row],[Sub-Sector]],Table2[6M Return vs Nifty],"&gt;=10")/Table3[[#This Row],[Count]]</f>
        <v>0</v>
      </c>
      <c r="G36" s="1">
        <f>COUNTIFS(Table2[Sub-Sector],Table3[[#This Row],[Sub-Sector]],Table2[1Y Return vs Nifty],"&gt;=10")/Table3[[#This Row],[Count]]</f>
        <v>1</v>
      </c>
      <c r="H36" s="1">
        <f>COUNTIFS(Table2[Sub-Sector],Table3[[#This Row],[Sub-Sector]],Table2[RSI Exponential â€“ 14D],"&gt;=50")/Table3[[#This Row],[Count]]</f>
        <v>1</v>
      </c>
      <c r="I36" s="1">
        <f>COUNTIFS(Table2[Sub-Sector],Table3[[#This Row],[Sub-Sector]],Table2[Relative Volume],"&gt;=1")/Table3[[#This Row],[Count]]</f>
        <v>0.5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</v>
      </c>
      <c r="M36" s="1">
        <f>COUNTIFS(Table2[Sub-Sector],Table3[[#This Row],[Sub-Sector]],Table2[% Away From Current Week High],"&lt;=0.05")/Table3[[#This Row],[Count]]</f>
        <v>0.5</v>
      </c>
      <c r="N36" s="1">
        <f>COUNTIFS(Table2[Sub-Sector],Table3[[#This Row],[Sub-Sector]],Table2[% Away From Current Month Low],"&gt;=0.05")/Table3[[#This Row],[Count]]</f>
        <v>0.5</v>
      </c>
      <c r="O36" s="1">
        <f>COUNTIFS(Table2[Sub-Sector],Table3[[#This Row],[Sub-Sector]],Table2[% Away From Current Month High],"&lt;=0.05")/Table3[[#This Row],[Count]]</f>
        <v>0</v>
      </c>
      <c r="P36" s="1">
        <f>COUNTIFS(Table2[Sub-Sector],Table3[[#This Row],[Sub-Sector]],Table2[% Away From 52W High],"&lt;=10")/Table3[[#This Row],[Count]]</f>
        <v>1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1</v>
      </c>
      <c r="S36" s="1">
        <f>COUNTIFS(Table2[Sub-Sector],Table3[[#This Row],[Sub-Sector]],Table2[% Price above 50 EMA],"&gt;=0")/Table3[[#This Row],[Count]]</f>
        <v>1</v>
      </c>
      <c r="T36" s="1">
        <f>COUNTIFS(Table2[Sub-Sector],Table3[[#This Row],[Sub-Sector]],Table2[% Price above 200 EMA],"&gt;=0")/Table3[[#This Row],[Count]]</f>
        <v>1</v>
      </c>
      <c r="U36" s="1">
        <f>COUNTIFS(Table2[Sub-Sector],Table3[[#This Row],[Sub-Sector]],Table2[Rate of Change - Zone],"Positive")/Table3[[#This Row],[Count]]</f>
        <v>0.5</v>
      </c>
      <c r="V36" s="1">
        <f>COUNTIFS(Table2[Sub-Sector],Table3[[#This Row],[Sub-Sector]],Table2[Sharpe Ratio],"&gt;=0.10")/Table3[[#This Row],[Count]]</f>
        <v>0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290.5</v>
      </c>
      <c r="X36">
        <f>_xlfn.RANK.AVG(Table3[[#This Row],[Score]],Table3[Score],1)</f>
        <v>27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182</v>
      </c>
      <c r="Z36">
        <f>_xlfn.RANK.AVG(Table3[[#This Row],[Score 2 ]],Table3[[Score 2 ]],1)</f>
        <v>35</v>
      </c>
    </row>
    <row r="37" spans="1:26" x14ac:dyDescent="0.3">
      <c r="A37" t="s">
        <v>257</v>
      </c>
      <c r="B37">
        <f>COUNTIFS(Table2[Sub-Sector],Table3[[#This Row],[Sub-Sector]])</f>
        <v>19</v>
      </c>
      <c r="C37" s="1">
        <f>COUNTIFS(Table2[Sub-Sector],Table3[[#This Row],[Sub-Sector]],Table2[Uptrend],"Uptrend")/Table3[[#This Row],[Count]]</f>
        <v>0.84210526315789469</v>
      </c>
      <c r="D37" s="1">
        <f>COUNTIFS(Table2[Sub-Sector],Table3[[#This Row],[Sub-Sector]],Table2[1W Return vs Nifty],"&gt;=5")/Table3[[#This Row],[Count]]</f>
        <v>0.31578947368421051</v>
      </c>
      <c r="E37" s="1">
        <f>COUNTIFS(Table2[Sub-Sector],Table3[[#This Row],[Sub-Sector]],Table2[1M Return vs Nifty],"&gt;=5")/Table3[[#This Row],[Count]]</f>
        <v>0.31578947368421051</v>
      </c>
      <c r="F37" s="1">
        <f>COUNTIFS(Table2[Sub-Sector],Table3[[#This Row],[Sub-Sector]],Table2[6M Return vs Nifty],"&gt;=10")/Table3[[#This Row],[Count]]</f>
        <v>0.63157894736842102</v>
      </c>
      <c r="G37" s="1">
        <f>COUNTIFS(Table2[Sub-Sector],Table3[[#This Row],[Sub-Sector]],Table2[1Y Return vs Nifty],"&gt;=10")/Table3[[#This Row],[Count]]</f>
        <v>0.57894736842105265</v>
      </c>
      <c r="H37" s="1">
        <f>COUNTIFS(Table2[Sub-Sector],Table3[[#This Row],[Sub-Sector]],Table2[RSI Exponential â€“ 14D],"&gt;=50")/Table3[[#This Row],[Count]]</f>
        <v>0.73684210526315785</v>
      </c>
      <c r="I37" s="1">
        <f>COUNTIFS(Table2[Sub-Sector],Table3[[#This Row],[Sub-Sector]],Table2[Relative Volume],"&gt;=1")/Table3[[#This Row],[Count]]</f>
        <v>0.10526315789473684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0.36842105263157893</v>
      </c>
      <c r="M37" s="1">
        <f>COUNTIFS(Table2[Sub-Sector],Table3[[#This Row],[Sub-Sector]],Table2[% Away From Current Week High],"&lt;=0.05")/Table3[[#This Row],[Count]]</f>
        <v>0.94736842105263153</v>
      </c>
      <c r="N37" s="1">
        <f>COUNTIFS(Table2[Sub-Sector],Table3[[#This Row],[Sub-Sector]],Table2[% Away From Current Month Low],"&gt;=0.05")/Table3[[#This Row],[Count]]</f>
        <v>0.78947368421052633</v>
      </c>
      <c r="O37" s="1">
        <f>COUNTIFS(Table2[Sub-Sector],Table3[[#This Row],[Sub-Sector]],Table2[% Away From Current Month High],"&lt;=0.05")/Table3[[#This Row],[Count]]</f>
        <v>0.63157894736842102</v>
      </c>
      <c r="P37" s="1">
        <f>COUNTIFS(Table2[Sub-Sector],Table3[[#This Row],[Sub-Sector]],Table2[% Away From 52W High],"&lt;=10")/Table3[[#This Row],[Count]]</f>
        <v>0.36842105263157893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0.73684210526315785</v>
      </c>
      <c r="S37" s="1">
        <f>COUNTIFS(Table2[Sub-Sector],Table3[[#This Row],[Sub-Sector]],Table2[% Price above 50 EMA],"&gt;=0")/Table3[[#This Row],[Count]]</f>
        <v>0.78947368421052633</v>
      </c>
      <c r="T37" s="1">
        <f>COUNTIFS(Table2[Sub-Sector],Table3[[#This Row],[Sub-Sector]],Table2[% Price above 200 EMA],"&gt;=0")/Table3[[#This Row],[Count]]</f>
        <v>0.94736842105263153</v>
      </c>
      <c r="U37" s="1">
        <f>COUNTIFS(Table2[Sub-Sector],Table3[[#This Row],[Sub-Sector]],Table2[Rate of Change - Zone],"Positive")/Table3[[#This Row],[Count]]</f>
        <v>0.57894736842105265</v>
      </c>
      <c r="V37" s="1">
        <f>COUNTIFS(Table2[Sub-Sector],Table3[[#This Row],[Sub-Sector]],Table2[Sharpe Ratio],"&gt;=0.10")/Table3[[#This Row],[Count]]</f>
        <v>0.26315789473684209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</v>
      </c>
      <c r="X37">
        <f>_xlfn.RANK.AVG(Table3[[#This Row],[Score]],Table3[Score],1)</f>
        <v>24.5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</v>
      </c>
      <c r="Z37">
        <f>_xlfn.RANK.AVG(Table3[[#This Row],[Score 2 ]],Table3[[Score 2 ]],1)</f>
        <v>36</v>
      </c>
    </row>
    <row r="38" spans="1:26" x14ac:dyDescent="0.3">
      <c r="A38" t="s">
        <v>252</v>
      </c>
      <c r="B38">
        <f>COUNTIFS(Table2[Sub-Sector],Table3[[#This Row],[Sub-Sector]])</f>
        <v>25</v>
      </c>
      <c r="C38" s="1">
        <f>COUNTIFS(Table2[Sub-Sector],Table3[[#This Row],[Sub-Sector]],Table2[Uptrend],"Uptrend")/Table3[[#This Row],[Count]]</f>
        <v>0.32</v>
      </c>
      <c r="D38" s="1">
        <f>COUNTIFS(Table2[Sub-Sector],Table3[[#This Row],[Sub-Sector]],Table2[1W Return vs Nifty],"&gt;=5")/Table3[[#This Row],[Count]]</f>
        <v>0.32</v>
      </c>
      <c r="E38" s="1">
        <f>COUNTIFS(Table2[Sub-Sector],Table3[[#This Row],[Sub-Sector]],Table2[1M Return vs Nifty],"&gt;=5")/Table3[[#This Row],[Count]]</f>
        <v>0.32</v>
      </c>
      <c r="F38" s="1">
        <f>COUNTIFS(Table2[Sub-Sector],Table3[[#This Row],[Sub-Sector]],Table2[6M Return vs Nifty],"&gt;=10")/Table3[[#This Row],[Count]]</f>
        <v>0.48</v>
      </c>
      <c r="G38" s="1">
        <f>COUNTIFS(Table2[Sub-Sector],Table3[[#This Row],[Sub-Sector]],Table2[1Y Return vs Nifty],"&gt;=10")/Table3[[#This Row],[Count]]</f>
        <v>0.56000000000000005</v>
      </c>
      <c r="H38" s="1">
        <f>COUNTIFS(Table2[Sub-Sector],Table3[[#This Row],[Sub-Sector]],Table2[RSI Exponential â€“ 14D],"&gt;=50")/Table3[[#This Row],[Count]]</f>
        <v>0.72</v>
      </c>
      <c r="I38" s="1">
        <f>COUNTIFS(Table2[Sub-Sector],Table3[[#This Row],[Sub-Sector]],Table2[Relative Volume],"&gt;=1")/Table3[[#This Row],[Count]]</f>
        <v>0.4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0.24</v>
      </c>
      <c r="M38" s="1">
        <f>COUNTIFS(Table2[Sub-Sector],Table3[[#This Row],[Sub-Sector]],Table2[% Away From Current Week High],"&lt;=0.05")/Table3[[#This Row],[Count]]</f>
        <v>0.96</v>
      </c>
      <c r="N38" s="1">
        <f>COUNTIFS(Table2[Sub-Sector],Table3[[#This Row],[Sub-Sector]],Table2[% Away From Current Month Low],"&gt;=0.05")/Table3[[#This Row],[Count]]</f>
        <v>0.8</v>
      </c>
      <c r="O38" s="1">
        <f>COUNTIFS(Table2[Sub-Sector],Table3[[#This Row],[Sub-Sector]],Table2[% Away From Current Month High],"&lt;=0.05")/Table3[[#This Row],[Count]]</f>
        <v>0.72</v>
      </c>
      <c r="P38" s="1">
        <f>COUNTIFS(Table2[Sub-Sector],Table3[[#This Row],[Sub-Sector]],Table2[% Away From 52W High],"&lt;=10")/Table3[[#This Row],[Count]]</f>
        <v>0.24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0.72</v>
      </c>
      <c r="S38" s="1">
        <f>COUNTIFS(Table2[Sub-Sector],Table3[[#This Row],[Sub-Sector]],Table2[% Price above 50 EMA],"&gt;=0")/Table3[[#This Row],[Count]]</f>
        <v>0.48</v>
      </c>
      <c r="T38" s="1">
        <f>COUNTIFS(Table2[Sub-Sector],Table3[[#This Row],[Sub-Sector]],Table2[% Price above 200 EMA],"&gt;=0")/Table3[[#This Row],[Count]]</f>
        <v>0.92</v>
      </c>
      <c r="U38" s="1">
        <f>COUNTIFS(Table2[Sub-Sector],Table3[[#This Row],[Sub-Sector]],Table2[Rate of Change - Zone],"Positive")/Table3[[#This Row],[Count]]</f>
        <v>0.44</v>
      </c>
      <c r="V38" s="1">
        <f>COUNTIFS(Table2[Sub-Sector],Table3[[#This Row],[Sub-Sector]],Table2[Sharpe Ratio],"&gt;=0.10")/Table3[[#This Row],[Count]]</f>
        <v>0.52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345</v>
      </c>
      <c r="X38">
        <f>_xlfn.RANK.AVG(Table3[[#This Row],[Score]],Table3[Score],1)</f>
        <v>38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</v>
      </c>
      <c r="Z38">
        <f>_xlfn.RANK.AVG(Table3[[#This Row],[Score 2 ]],Table3[[Score 2 ]],1)</f>
        <v>37</v>
      </c>
    </row>
    <row r="39" spans="1:26" x14ac:dyDescent="0.3">
      <c r="A39" t="s">
        <v>86</v>
      </c>
      <c r="B39">
        <f>COUNTIFS(Table2[Sub-Sector],Table3[[#This Row],[Sub-Sector]])</f>
        <v>5</v>
      </c>
      <c r="C39" s="1">
        <f>COUNTIFS(Table2[Sub-Sector],Table3[[#This Row],[Sub-Sector]],Table2[Uptrend],"Uptrend")/Table3[[#This Row],[Count]]</f>
        <v>0.8</v>
      </c>
      <c r="D39" s="1">
        <f>COUNTIFS(Table2[Sub-Sector],Table3[[#This Row],[Sub-Sector]],Table2[1W Return vs Nifty],"&gt;=5")/Table3[[#This Row],[Count]]</f>
        <v>0.2</v>
      </c>
      <c r="E39" s="1">
        <f>COUNTIFS(Table2[Sub-Sector],Table3[[#This Row],[Sub-Sector]],Table2[1M Return vs Nifty],"&gt;=5")/Table3[[#This Row],[Count]]</f>
        <v>0.4</v>
      </c>
      <c r="F39" s="1">
        <f>COUNTIFS(Table2[Sub-Sector],Table3[[#This Row],[Sub-Sector]],Table2[6M Return vs Nifty],"&gt;=10")/Table3[[#This Row],[Count]]</f>
        <v>0.6</v>
      </c>
      <c r="G39" s="1">
        <f>COUNTIFS(Table2[Sub-Sector],Table3[[#This Row],[Sub-Sector]],Table2[1Y Return vs Nifty],"&gt;=10")/Table3[[#This Row],[Count]]</f>
        <v>0.6</v>
      </c>
      <c r="H39" s="1">
        <f>COUNTIFS(Table2[Sub-Sector],Table3[[#This Row],[Sub-Sector]],Table2[RSI Exponential â€“ 14D],"&gt;=50")/Table3[[#This Row],[Count]]</f>
        <v>0.2</v>
      </c>
      <c r="I39" s="1">
        <f>COUNTIFS(Table2[Sub-Sector],Table3[[#This Row],[Sub-Sector]],Table2[Relative Volume],"&gt;=1")/Table3[[#This Row],[Count]]</f>
        <v>0.4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</v>
      </c>
      <c r="M39" s="1">
        <f>COUNTIFS(Table2[Sub-Sector],Table3[[#This Row],[Sub-Sector]],Table2[% Away From Current Week High],"&lt;=0.05")/Table3[[#This Row],[Count]]</f>
        <v>1</v>
      </c>
      <c r="N39" s="1">
        <f>COUNTIFS(Table2[Sub-Sector],Table3[[#This Row],[Sub-Sector]],Table2[% Away From Current Month Low],"&gt;=0.05")/Table3[[#This Row],[Count]]</f>
        <v>0.2</v>
      </c>
      <c r="O39" s="1">
        <f>COUNTIFS(Table2[Sub-Sector],Table3[[#This Row],[Sub-Sector]],Table2[% Away From Current Month High],"&lt;=0.05")/Table3[[#This Row],[Count]]</f>
        <v>0.2</v>
      </c>
      <c r="P39" s="1">
        <f>COUNTIFS(Table2[Sub-Sector],Table3[[#This Row],[Sub-Sector]],Table2[% Away From 52W High],"&lt;=10")/Table3[[#This Row],[Count]]</f>
        <v>0.2</v>
      </c>
      <c r="Q39" s="1">
        <f>COUNTIFS(Table2[Sub-Sector],Table3[[#This Row],[Sub-Sector]],Table2[% Away From 52W Low],"&gt;=10")/Table3[[#This Row],[Count]]</f>
        <v>0.8</v>
      </c>
      <c r="R39" s="1">
        <f>COUNTIFS(Table2[Sub-Sector],Table3[[#This Row],[Sub-Sector]],Table2[% Price above 20 EMA],"&gt;=0")/Table3[[#This Row],[Count]]</f>
        <v>0.4</v>
      </c>
      <c r="S39" s="1">
        <f>COUNTIFS(Table2[Sub-Sector],Table3[[#This Row],[Sub-Sector]],Table2[% Price above 50 EMA],"&gt;=0")/Table3[[#This Row],[Count]]</f>
        <v>0.4</v>
      </c>
      <c r="T39" s="1">
        <f>COUNTIFS(Table2[Sub-Sector],Table3[[#This Row],[Sub-Sector]],Table2[% Price above 200 EMA],"&gt;=0")/Table3[[#This Row],[Count]]</f>
        <v>0.6</v>
      </c>
      <c r="U39" s="1">
        <f>COUNTIFS(Table2[Sub-Sector],Table3[[#This Row],[Sub-Sector]],Table2[Rate of Change - Zone],"Positive")/Table3[[#This Row],[Count]]</f>
        <v>0.2</v>
      </c>
      <c r="V39" s="1">
        <f>COUNTIFS(Table2[Sub-Sector],Table3[[#This Row],[Sub-Sector]],Table2[Sharpe Ratio],"&gt;=0.10")/Table3[[#This Row],[Count]]</f>
        <v>0.4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289</v>
      </c>
      <c r="X39">
        <f>_xlfn.RANK.AVG(Table3[[#This Row],[Score]],Table3[Score],1)</f>
        <v>26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189.5</v>
      </c>
      <c r="Z39">
        <f>_xlfn.RANK.AVG(Table3[[#This Row],[Score 2 ]],Table3[[Score 2 ]],1)</f>
        <v>38</v>
      </c>
    </row>
    <row r="40" spans="1:26" x14ac:dyDescent="0.3">
      <c r="A40" t="s">
        <v>188</v>
      </c>
      <c r="B40">
        <f>COUNTIFS(Table2[Sub-Sector],Table3[[#This Row],[Sub-Sector]])</f>
        <v>28</v>
      </c>
      <c r="C40" s="1">
        <f>COUNTIFS(Table2[Sub-Sector],Table3[[#This Row],[Sub-Sector]],Table2[Uptrend],"Uptrend")/Table3[[#This Row],[Count]]</f>
        <v>0.39285714285714285</v>
      </c>
      <c r="D40" s="1">
        <f>COUNTIFS(Table2[Sub-Sector],Table3[[#This Row],[Sub-Sector]],Table2[1W Return vs Nifty],"&gt;=5")/Table3[[#This Row],[Count]]</f>
        <v>7.1428571428571425E-2</v>
      </c>
      <c r="E40" s="1">
        <f>COUNTIFS(Table2[Sub-Sector],Table3[[#This Row],[Sub-Sector]],Table2[1M Return vs Nifty],"&gt;=5")/Table3[[#This Row],[Count]]</f>
        <v>0.25</v>
      </c>
      <c r="F40" s="1">
        <f>COUNTIFS(Table2[Sub-Sector],Table3[[#This Row],[Sub-Sector]],Table2[6M Return vs Nifty],"&gt;=10")/Table3[[#This Row],[Count]]</f>
        <v>0.5357142857142857</v>
      </c>
      <c r="G40" s="1">
        <f>COUNTIFS(Table2[Sub-Sector],Table3[[#This Row],[Sub-Sector]],Table2[1Y Return vs Nifty],"&gt;=10")/Table3[[#This Row],[Count]]</f>
        <v>0.5714285714285714</v>
      </c>
      <c r="H40" s="1">
        <f>COUNTIFS(Table2[Sub-Sector],Table3[[#This Row],[Sub-Sector]],Table2[RSI Exponential â€“ 14D],"&gt;=50")/Table3[[#This Row],[Count]]</f>
        <v>0.5714285714285714</v>
      </c>
      <c r="I40" s="1">
        <f>COUNTIFS(Table2[Sub-Sector],Table3[[#This Row],[Sub-Sector]],Table2[Relative Volume],"&gt;=1")/Table3[[#This Row],[Count]]</f>
        <v>0.25</v>
      </c>
      <c r="J40" s="1">
        <f>COUNTIFS(Table2[Sub-Sector],Table3[[#This Row],[Sub-Sector]],Table2[% Away From Day Low],"&gt;=0.05")/Table3[[#This Row],[Count]]</f>
        <v>0.10714285714285714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0.17857142857142858</v>
      </c>
      <c r="M40" s="1">
        <f>COUNTIFS(Table2[Sub-Sector],Table3[[#This Row],[Sub-Sector]],Table2[% Away From Current Week High],"&lt;=0.05")/Table3[[#This Row],[Count]]</f>
        <v>0.9285714285714286</v>
      </c>
      <c r="N40" s="1">
        <f>COUNTIFS(Table2[Sub-Sector],Table3[[#This Row],[Sub-Sector]],Table2[% Away From Current Month Low],"&gt;=0.05")/Table3[[#This Row],[Count]]</f>
        <v>0.7142857142857143</v>
      </c>
      <c r="O40" s="1">
        <f>COUNTIFS(Table2[Sub-Sector],Table3[[#This Row],[Sub-Sector]],Table2[% Away From Current Month High],"&lt;=0.05")/Table3[[#This Row],[Count]]</f>
        <v>0.5357142857142857</v>
      </c>
      <c r="P40" s="1">
        <f>COUNTIFS(Table2[Sub-Sector],Table3[[#This Row],[Sub-Sector]],Table2[% Away From 52W High],"&lt;=10")/Table3[[#This Row],[Count]]</f>
        <v>0.2857142857142857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0.6428571428571429</v>
      </c>
      <c r="S40" s="1">
        <f>COUNTIFS(Table2[Sub-Sector],Table3[[#This Row],[Sub-Sector]],Table2[% Price above 50 EMA],"&gt;=0")/Table3[[#This Row],[Count]]</f>
        <v>0.5714285714285714</v>
      </c>
      <c r="T40" s="1">
        <f>COUNTIFS(Table2[Sub-Sector],Table3[[#This Row],[Sub-Sector]],Table2[% Price above 200 EMA],"&gt;=0")/Table3[[#This Row],[Count]]</f>
        <v>0.8571428571428571</v>
      </c>
      <c r="U40" s="1">
        <f>COUNTIFS(Table2[Sub-Sector],Table3[[#This Row],[Sub-Sector]],Table2[Rate of Change - Zone],"Positive")/Table3[[#This Row],[Count]]</f>
        <v>0.39285714285714285</v>
      </c>
      <c r="V40" s="1">
        <f>COUNTIFS(Table2[Sub-Sector],Table3[[#This Row],[Sub-Sector]],Table2[Sharpe Ratio],"&gt;=0.10")/Table3[[#This Row],[Count]]</f>
        <v>0.42857142857142855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375</v>
      </c>
      <c r="X40">
        <f>_xlfn.RANK.AVG(Table3[[#This Row],[Score]],Table3[Score],1)</f>
        <v>45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</v>
      </c>
      <c r="Z40">
        <f>_xlfn.RANK.AVG(Table3[[#This Row],[Score 2 ]],Table3[[Score 2 ]],1)</f>
        <v>39</v>
      </c>
    </row>
    <row r="41" spans="1:26" x14ac:dyDescent="0.3">
      <c r="A41" t="s">
        <v>232</v>
      </c>
      <c r="B41">
        <f>COUNTIFS(Table2[Sub-Sector],Table3[[#This Row],[Sub-Sector]])</f>
        <v>5</v>
      </c>
      <c r="C41" s="1">
        <f>COUNTIFS(Table2[Sub-Sector],Table3[[#This Row],[Sub-Sector]],Table2[Uptrend],"Uptrend")/Table3[[#This Row],[Count]]</f>
        <v>0.8</v>
      </c>
      <c r="D41" s="1">
        <f>COUNTIFS(Table2[Sub-Sector],Table3[[#This Row],[Sub-Sector]],Table2[1W Return vs Nifty],"&gt;=5")/Table3[[#This Row],[Count]]</f>
        <v>0.2</v>
      </c>
      <c r="E41" s="1">
        <f>COUNTIFS(Table2[Sub-Sector],Table3[[#This Row],[Sub-Sector]],Table2[1M Return vs Nifty],"&gt;=5")/Table3[[#This Row],[Count]]</f>
        <v>0.2</v>
      </c>
      <c r="F41" s="1">
        <f>COUNTIFS(Table2[Sub-Sector],Table3[[#This Row],[Sub-Sector]],Table2[6M Return vs Nifty],"&gt;=10")/Table3[[#This Row],[Count]]</f>
        <v>0.6</v>
      </c>
      <c r="G41" s="1">
        <f>COUNTIFS(Table2[Sub-Sector],Table3[[#This Row],[Sub-Sector]],Table2[1Y Return vs Nifty],"&gt;=10")/Table3[[#This Row],[Count]]</f>
        <v>0.6</v>
      </c>
      <c r="H41" s="1">
        <f>COUNTIFS(Table2[Sub-Sector],Table3[[#This Row],[Sub-Sector]],Table2[RSI Exponential â€“ 14D],"&gt;=50")/Table3[[#This Row],[Count]]</f>
        <v>0.6</v>
      </c>
      <c r="I41" s="1">
        <f>COUNTIFS(Table2[Sub-Sector],Table3[[#This Row],[Sub-Sector]],Table2[Relative Volume],"&gt;=1")/Table3[[#This Row],[Count]]</f>
        <v>0.2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0.4</v>
      </c>
      <c r="O41" s="1">
        <f>COUNTIFS(Table2[Sub-Sector],Table3[[#This Row],[Sub-Sector]],Table2[% Away From Current Month High],"&lt;=0.05")/Table3[[#This Row],[Count]]</f>
        <v>0.6</v>
      </c>
      <c r="P41" s="1">
        <f>COUNTIFS(Table2[Sub-Sector],Table3[[#This Row],[Sub-Sector]],Table2[% Away From 52W High],"&lt;=10")/Table3[[#This Row],[Count]]</f>
        <v>0.8</v>
      </c>
      <c r="Q41" s="1">
        <f>COUNTIFS(Table2[Sub-Sector],Table3[[#This Row],[Sub-Sector]],Table2[% Away From 52W Low],"&gt;=10")/Table3[[#This Row],[Count]]</f>
        <v>0.8</v>
      </c>
      <c r="R41" s="1">
        <f>COUNTIFS(Table2[Sub-Sector],Table3[[#This Row],[Sub-Sector]],Table2[% Price above 20 EMA],"&gt;=0")/Table3[[#This Row],[Count]]</f>
        <v>0.6</v>
      </c>
      <c r="S41" s="1">
        <f>COUNTIFS(Table2[Sub-Sector],Table3[[#This Row],[Sub-Sector]],Table2[% Price above 50 EMA],"&gt;=0")/Table3[[#This Row],[Count]]</f>
        <v>0.6</v>
      </c>
      <c r="T41" s="1">
        <f>COUNTIFS(Table2[Sub-Sector],Table3[[#This Row],[Sub-Sector]],Table2[% Price above 200 EMA],"&gt;=0")/Table3[[#This Row],[Count]]</f>
        <v>0.8</v>
      </c>
      <c r="U41" s="1">
        <f>COUNTIFS(Table2[Sub-Sector],Table3[[#This Row],[Sub-Sector]],Table2[Rate of Change - Zone],"Positive")/Table3[[#This Row],[Count]]</f>
        <v>0.4</v>
      </c>
      <c r="V41" s="1">
        <f>COUNTIFS(Table2[Sub-Sector],Table3[[#This Row],[Sub-Sector]],Table2[Sharpe Ratio],"&gt;=0.10")/Table3[[#This Row],[Count]]</f>
        <v>0.2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326.5</v>
      </c>
      <c r="X41">
        <f>_xlfn.RANK.AVG(Table3[[#This Row],[Score]],Table3[Score],1)</f>
        <v>32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199.5</v>
      </c>
      <c r="Z41">
        <f>_xlfn.RANK.AVG(Table3[[#This Row],[Score 2 ]],Table3[[Score 2 ]],1)</f>
        <v>40</v>
      </c>
    </row>
    <row r="42" spans="1:26" x14ac:dyDescent="0.3">
      <c r="A42" t="s">
        <v>21</v>
      </c>
      <c r="B42">
        <f>COUNTIFS(Table2[Sub-Sector],Table3[[#This Row],[Sub-Sector]])</f>
        <v>21</v>
      </c>
      <c r="C42" s="1">
        <f>COUNTIFS(Table2[Sub-Sector],Table3[[#This Row],[Sub-Sector]],Table2[Uptrend],"Uptrend")/Table3[[#This Row],[Count]]</f>
        <v>0.47619047619047616</v>
      </c>
      <c r="D42" s="1">
        <f>COUNTIFS(Table2[Sub-Sector],Table3[[#This Row],[Sub-Sector]],Table2[1W Return vs Nifty],"&gt;=5")/Table3[[#This Row],[Count]]</f>
        <v>0.19047619047619047</v>
      </c>
      <c r="E42" s="1">
        <f>COUNTIFS(Table2[Sub-Sector],Table3[[#This Row],[Sub-Sector]],Table2[1M Return vs Nifty],"&gt;=5")/Table3[[#This Row],[Count]]</f>
        <v>0.14285714285714285</v>
      </c>
      <c r="F42" s="1">
        <f>COUNTIFS(Table2[Sub-Sector],Table3[[#This Row],[Sub-Sector]],Table2[6M Return vs Nifty],"&gt;=10")/Table3[[#This Row],[Count]]</f>
        <v>0.42857142857142855</v>
      </c>
      <c r="G42" s="1">
        <f>COUNTIFS(Table2[Sub-Sector],Table3[[#This Row],[Sub-Sector]],Table2[1Y Return vs Nifty],"&gt;=10")/Table3[[#This Row],[Count]]</f>
        <v>0.33333333333333331</v>
      </c>
      <c r="H42" s="1">
        <f>COUNTIFS(Table2[Sub-Sector],Table3[[#This Row],[Sub-Sector]],Table2[RSI Exponential â€“ 14D],"&gt;=50")/Table3[[#This Row],[Count]]</f>
        <v>0.66666666666666663</v>
      </c>
      <c r="I42" s="1">
        <f>COUNTIFS(Table2[Sub-Sector],Table3[[#This Row],[Sub-Sector]],Table2[Relative Volume],"&gt;=1")/Table3[[#This Row],[Count]]</f>
        <v>0.33333333333333331</v>
      </c>
      <c r="J42" s="1">
        <f>COUNTIFS(Table2[Sub-Sector],Table3[[#This Row],[Sub-Sector]],Table2[% Away From Day Low],"&gt;=0.05")/Table3[[#This Row],[Count]]</f>
        <v>4.7619047619047616E-2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0.14285714285714285</v>
      </c>
      <c r="M42" s="1">
        <f>COUNTIFS(Table2[Sub-Sector],Table3[[#This Row],[Sub-Sector]],Table2[% Away From Current Week High],"&lt;=0.05")/Table3[[#This Row],[Count]]</f>
        <v>0.95238095238095233</v>
      </c>
      <c r="N42" s="1">
        <f>COUNTIFS(Table2[Sub-Sector],Table3[[#This Row],[Sub-Sector]],Table2[% Away From Current Month Low],"&gt;=0.05")/Table3[[#This Row],[Count]]</f>
        <v>0.61904761904761907</v>
      </c>
      <c r="O42" s="1">
        <f>COUNTIFS(Table2[Sub-Sector],Table3[[#This Row],[Sub-Sector]],Table2[% Away From Current Month High],"&lt;=0.05")/Table3[[#This Row],[Count]]</f>
        <v>0.90476190476190477</v>
      </c>
      <c r="P42" s="1">
        <f>COUNTIFS(Table2[Sub-Sector],Table3[[#This Row],[Sub-Sector]],Table2[% Away From 52W High],"&lt;=10")/Table3[[#This Row],[Count]]</f>
        <v>0.47619047619047616</v>
      </c>
      <c r="Q42" s="1">
        <f>COUNTIFS(Table2[Sub-Sector],Table3[[#This Row],[Sub-Sector]],Table2[% Away From 52W Low],"&gt;=10")/Table3[[#This Row],[Count]]</f>
        <v>0.95238095238095233</v>
      </c>
      <c r="R42" s="1">
        <f>COUNTIFS(Table2[Sub-Sector],Table3[[#This Row],[Sub-Sector]],Table2[% Price above 20 EMA],"&gt;=0")/Table3[[#This Row],[Count]]</f>
        <v>0.61904761904761907</v>
      </c>
      <c r="S42" s="1">
        <f>COUNTIFS(Table2[Sub-Sector],Table3[[#This Row],[Sub-Sector]],Table2[% Price above 50 EMA],"&gt;=0")/Table3[[#This Row],[Count]]</f>
        <v>0.5714285714285714</v>
      </c>
      <c r="T42" s="1">
        <f>COUNTIFS(Table2[Sub-Sector],Table3[[#This Row],[Sub-Sector]],Table2[% Price above 200 EMA],"&gt;=0")/Table3[[#This Row],[Count]]</f>
        <v>0.7142857142857143</v>
      </c>
      <c r="U42" s="1">
        <f>COUNTIFS(Table2[Sub-Sector],Table3[[#This Row],[Sub-Sector]],Table2[Rate of Change - Zone],"Positive")/Table3[[#This Row],[Count]]</f>
        <v>0.61904761904761907</v>
      </c>
      <c r="V42" s="1">
        <f>COUNTIFS(Table2[Sub-Sector],Table3[[#This Row],[Sub-Sector]],Table2[Sharpe Ratio],"&gt;=0.10")/Table3[[#This Row],[Count]]</f>
        <v>9.5238095238095233E-2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388</v>
      </c>
      <c r="X42">
        <f>_xlfn.RANK.AVG(Table3[[#This Row],[Score]],Table3[Score],1)</f>
        <v>48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207.5</v>
      </c>
      <c r="Z42">
        <f>_xlfn.RANK.AVG(Table3[[#This Row],[Score 2 ]],Table3[[Score 2 ]],1)</f>
        <v>41</v>
      </c>
    </row>
    <row r="43" spans="1:26" x14ac:dyDescent="0.3">
      <c r="A43" t="s">
        <v>138</v>
      </c>
      <c r="B43">
        <f>COUNTIFS(Table2[Sub-Sector],Table3[[#This Row],[Sub-Sector]])</f>
        <v>6</v>
      </c>
      <c r="C43" s="1">
        <f>COUNTIFS(Table2[Sub-Sector],Table3[[#This Row],[Sub-Sector]],Table2[Uptrend],"Uptrend")/Table3[[#This Row],[Count]]</f>
        <v>0.5</v>
      </c>
      <c r="D43" s="1">
        <f>COUNTIFS(Table2[Sub-Sector],Table3[[#This Row],[Sub-Sector]],Table2[1W Return vs Nifty],"&gt;=5")/Table3[[#This Row],[Count]]</f>
        <v>0.33333333333333331</v>
      </c>
      <c r="E43" s="1">
        <f>COUNTIFS(Table2[Sub-Sector],Table3[[#This Row],[Sub-Sector]],Table2[1M Return vs Nifty],"&gt;=5")/Table3[[#This Row],[Count]]</f>
        <v>0.33333333333333331</v>
      </c>
      <c r="F43" s="1">
        <f>COUNTIFS(Table2[Sub-Sector],Table3[[#This Row],[Sub-Sector]],Table2[6M Return vs Nifty],"&gt;=10")/Table3[[#This Row],[Count]]</f>
        <v>0.33333333333333331</v>
      </c>
      <c r="G43" s="1">
        <f>COUNTIFS(Table2[Sub-Sector],Table3[[#This Row],[Sub-Sector]],Table2[1Y Return vs Nifty],"&gt;=10")/Table3[[#This Row],[Count]]</f>
        <v>0.5</v>
      </c>
      <c r="H43" s="1">
        <f>COUNTIFS(Table2[Sub-Sector],Table3[[#This Row],[Sub-Sector]],Table2[RSI Exponential â€“ 14D],"&gt;=50")/Table3[[#This Row],[Count]]</f>
        <v>0.66666666666666663</v>
      </c>
      <c r="I43" s="1">
        <f>COUNTIFS(Table2[Sub-Sector],Table3[[#This Row],[Sub-Sector]],Table2[Relative Volume],"&gt;=1")/Table3[[#This Row],[Count]]</f>
        <v>0.33333333333333331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</v>
      </c>
      <c r="M43" s="1">
        <f>COUNTIFS(Table2[Sub-Sector],Table3[[#This Row],[Sub-Sector]],Table2[% Away From Current Week High],"&lt;=0.05")/Table3[[#This Row],[Count]]</f>
        <v>0.66666666666666663</v>
      </c>
      <c r="N43" s="1">
        <f>COUNTIFS(Table2[Sub-Sector],Table3[[#This Row],[Sub-Sector]],Table2[% Away From Current Month Low],"&gt;=0.05")/Table3[[#This Row],[Count]]</f>
        <v>0.83333333333333337</v>
      </c>
      <c r="O43" s="1">
        <f>COUNTIFS(Table2[Sub-Sector],Table3[[#This Row],[Sub-Sector]],Table2[% Away From Current Month High],"&lt;=0.05")/Table3[[#This Row],[Count]]</f>
        <v>0.5</v>
      </c>
      <c r="P43" s="1">
        <f>COUNTIFS(Table2[Sub-Sector],Table3[[#This Row],[Sub-Sector]],Table2[% Away From 52W High],"&lt;=10")/Table3[[#This Row],[Count]]</f>
        <v>0.33333333333333331</v>
      </c>
      <c r="Q43" s="1">
        <f>COUNTIFS(Table2[Sub-Sector],Table3[[#This Row],[Sub-Sector]],Table2[% Away From 52W Low],"&gt;=10")/Table3[[#This Row],[Count]]</f>
        <v>0.83333333333333337</v>
      </c>
      <c r="R43" s="1">
        <f>COUNTIFS(Table2[Sub-Sector],Table3[[#This Row],[Sub-Sector]],Table2[% Price above 20 EMA],"&gt;=0")/Table3[[#This Row],[Count]]</f>
        <v>0.66666666666666663</v>
      </c>
      <c r="S43" s="1">
        <f>COUNTIFS(Table2[Sub-Sector],Table3[[#This Row],[Sub-Sector]],Table2[% Price above 50 EMA],"&gt;=0")/Table3[[#This Row],[Count]]</f>
        <v>0.5</v>
      </c>
      <c r="T43" s="1">
        <f>COUNTIFS(Table2[Sub-Sector],Table3[[#This Row],[Sub-Sector]],Table2[% Price above 200 EMA],"&gt;=0")/Table3[[#This Row],[Count]]</f>
        <v>0.83333333333333337</v>
      </c>
      <c r="U43" s="1">
        <f>COUNTIFS(Table2[Sub-Sector],Table3[[#This Row],[Sub-Sector]],Table2[Rate of Change - Zone],"Positive")/Table3[[#This Row],[Count]]</f>
        <v>0.5</v>
      </c>
      <c r="V43" s="1">
        <f>COUNTIFS(Table2[Sub-Sector],Table3[[#This Row],[Sub-Sector]],Table2[Sharpe Ratio],"&gt;=0.10")/Table3[[#This Row],[Count]]</f>
        <v>0.5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337</v>
      </c>
      <c r="X43">
        <f>_xlfn.RANK.AVG(Table3[[#This Row],[Score]],Table3[Score],1)</f>
        <v>37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43">
        <f>_xlfn.RANK.AVG(Table3[[#This Row],[Score 2 ]],Table3[[Score 2 ]],1)</f>
        <v>42.5</v>
      </c>
    </row>
    <row r="44" spans="1:26" x14ac:dyDescent="0.3">
      <c r="A44" t="s">
        <v>373</v>
      </c>
      <c r="B44">
        <f>COUNTIFS(Table2[Sub-Sector],Table3[[#This Row],[Sub-Sector]])</f>
        <v>2</v>
      </c>
      <c r="C44" s="1">
        <f>COUNTIFS(Table2[Sub-Sector],Table3[[#This Row],[Sub-Sector]],Table2[Uptrend],"Uptrend")/Table3[[#This Row],[Count]]</f>
        <v>0.5</v>
      </c>
      <c r="D44" s="1">
        <f>COUNTIFS(Table2[Sub-Sector],Table3[[#This Row],[Sub-Sector]],Table2[1W Return vs Nifty],"&gt;=5")/Table3[[#This Row],[Count]]</f>
        <v>0.5</v>
      </c>
      <c r="E44" s="1">
        <f>COUNTIFS(Table2[Sub-Sector],Table3[[#This Row],[Sub-Sector]],Table2[1M Return vs Nifty],"&gt;=5")/Table3[[#This Row],[Count]]</f>
        <v>0</v>
      </c>
      <c r="F44" s="1">
        <f>COUNTIFS(Table2[Sub-Sector],Table3[[#This Row],[Sub-Sector]],Table2[6M Return vs Nifty],"&gt;=10")/Table3[[#This Row],[Count]]</f>
        <v>1</v>
      </c>
      <c r="G44" s="1">
        <f>COUNTIFS(Table2[Sub-Sector],Table3[[#This Row],[Sub-Sector]],Table2[1Y Return vs Nifty],"&gt;=10")/Table3[[#This Row],[Count]]</f>
        <v>0.5</v>
      </c>
      <c r="H44" s="1">
        <f>COUNTIFS(Table2[Sub-Sector],Table3[[#This Row],[Sub-Sector]],Table2[RSI Exponential â€“ 14D],"&gt;=50")/Table3[[#This Row],[Count]]</f>
        <v>0.5</v>
      </c>
      <c r="I44" s="1">
        <f>COUNTIFS(Table2[Sub-Sector],Table3[[#This Row],[Sub-Sector]],Table2[Relative Volume],"&gt;=1")/Table3[[#This Row],[Count]]</f>
        <v>0</v>
      </c>
      <c r="J44" s="1">
        <f>COUNTIFS(Table2[Sub-Sector],Table3[[#This Row],[Sub-Sector]],Table2[% Away From Day Low],"&gt;=0.05")/Table3[[#This Row],[Count]]</f>
        <v>0.5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0.5</v>
      </c>
      <c r="M44" s="1">
        <f>COUNTIFS(Table2[Sub-Sector],Table3[[#This Row],[Sub-Sector]],Table2[% Away From Current Week High],"&lt;=0.05")/Table3[[#This Row],[Count]]</f>
        <v>1</v>
      </c>
      <c r="N44" s="1">
        <f>COUNTIFS(Table2[Sub-Sector],Table3[[#This Row],[Sub-Sector]],Table2[% Away From Current Month Low],"&gt;=0.05")/Table3[[#This Row],[Count]]</f>
        <v>0.5</v>
      </c>
      <c r="O44" s="1">
        <f>COUNTIFS(Table2[Sub-Sector],Table3[[#This Row],[Sub-Sector]],Table2[% Away From Current Month High],"&lt;=0.05")/Table3[[#This Row],[Count]]</f>
        <v>0.5</v>
      </c>
      <c r="P44" s="1">
        <f>COUNTIFS(Table2[Sub-Sector],Table3[[#This Row],[Sub-Sector]],Table2[% Away From 52W High],"&lt;=10")/Table3[[#This Row],[Count]]</f>
        <v>0.5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0.5</v>
      </c>
      <c r="S44" s="1">
        <f>COUNTIFS(Table2[Sub-Sector],Table3[[#This Row],[Sub-Sector]],Table2[% Price above 50 EMA],"&gt;=0")/Table3[[#This Row],[Count]]</f>
        <v>0.5</v>
      </c>
      <c r="T44" s="1">
        <f>COUNTIFS(Table2[Sub-Sector],Table3[[#This Row],[Sub-Sector]],Table2[% Price above 200 EMA],"&gt;=0")/Table3[[#This Row],[Count]]</f>
        <v>1</v>
      </c>
      <c r="U44" s="1">
        <f>COUNTIFS(Table2[Sub-Sector],Table3[[#This Row],[Sub-Sector]],Table2[Rate of Change - Zone],"Positive")/Table3[[#This Row],[Count]]</f>
        <v>0.5</v>
      </c>
      <c r="V44" s="1">
        <f>COUNTIFS(Table2[Sub-Sector],Table3[[#This Row],[Sub-Sector]],Table2[Sharpe Ratio],"&gt;=0.10")/Table3[[#This Row],[Count]]</f>
        <v>0.5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390</v>
      </c>
      <c r="X44">
        <f>_xlfn.RANK.AVG(Table3[[#This Row],[Score]],Table3[Score],1)</f>
        <v>49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44">
        <f>_xlfn.RANK.AVG(Table3[[#This Row],[Score 2 ]],Table3[[Score 2 ]],1)</f>
        <v>42.5</v>
      </c>
    </row>
    <row r="45" spans="1:26" x14ac:dyDescent="0.3">
      <c r="A45" t="s">
        <v>1337</v>
      </c>
      <c r="B45">
        <f>COUNTIFS(Table2[Sub-Sector],Table3[[#This Row],[Sub-Sector]])</f>
        <v>2</v>
      </c>
      <c r="C45" s="1">
        <f>COUNTIFS(Table2[Sub-Sector],Table3[[#This Row],[Sub-Sector]],Table2[Uptrend],"Uptrend")/Table3[[#This Row],[Count]]</f>
        <v>0.5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0.5</v>
      </c>
      <c r="F45" s="1">
        <f>COUNTIFS(Table2[Sub-Sector],Table3[[#This Row],[Sub-Sector]],Table2[6M Return vs Nifty],"&gt;=10")/Table3[[#This Row],[Count]]</f>
        <v>0.5</v>
      </c>
      <c r="G45" s="1">
        <f>COUNTIFS(Table2[Sub-Sector],Table3[[#This Row],[Sub-Sector]],Table2[1Y Return vs Nifty],"&gt;=10")/Table3[[#This Row],[Count]]</f>
        <v>0</v>
      </c>
      <c r="H45" s="1">
        <f>COUNTIFS(Table2[Sub-Sector],Table3[[#This Row],[Sub-Sector]],Table2[RSI Exponential â€“ 14D],"&gt;=50")/Table3[[#This Row],[Count]]</f>
        <v>1</v>
      </c>
      <c r="I45" s="1">
        <f>COUNTIFS(Table2[Sub-Sector],Table3[[#This Row],[Sub-Sector]],Table2[Relative Volume],"&gt;=1")/Table3[[#This Row],[Count]]</f>
        <v>0.5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</v>
      </c>
      <c r="M45" s="1">
        <f>COUNTIFS(Table2[Sub-Sector],Table3[[#This Row],[Sub-Sector]],Table2[% Away From Current Week High],"&lt;=0.05")/Table3[[#This Row],[Count]]</f>
        <v>1</v>
      </c>
      <c r="N45" s="1">
        <f>COUNTIFS(Table2[Sub-Sector],Table3[[#This Row],[Sub-Sector]],Table2[% Away From Current Month Low],"&gt;=0.05")/Table3[[#This Row],[Count]]</f>
        <v>1</v>
      </c>
      <c r="O45" s="1">
        <f>COUNTIFS(Table2[Sub-Sector],Table3[[#This Row],[Sub-Sector]],Table2[% Away From Current Month High],"&lt;=0.05")/Table3[[#This Row],[Count]]</f>
        <v>1</v>
      </c>
      <c r="P45" s="1">
        <f>COUNTIFS(Table2[Sub-Sector],Table3[[#This Row],[Sub-Sector]],Table2[% Away From 52W High],"&lt;=10")/Table3[[#This Row],[Count]]</f>
        <v>0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1</v>
      </c>
      <c r="S45" s="1">
        <f>COUNTIFS(Table2[Sub-Sector],Table3[[#This Row],[Sub-Sector]],Table2[% Price above 50 EMA],"&gt;=0")/Table3[[#This Row],[Count]]</f>
        <v>0.5</v>
      </c>
      <c r="T45" s="1">
        <f>COUNTIFS(Table2[Sub-Sector],Table3[[#This Row],[Sub-Sector]],Table2[% Price above 200 EMA],"&gt;=0")/Table3[[#This Row],[Count]]</f>
        <v>0.5</v>
      </c>
      <c r="U45" s="1">
        <f>COUNTIFS(Table2[Sub-Sector],Table3[[#This Row],[Sub-Sector]],Table2[Rate of Change - Zone],"Positive")/Table3[[#This Row],[Count]]</f>
        <v>0.5</v>
      </c>
      <c r="V45" s="1">
        <f>COUNTIFS(Table2[Sub-Sector],Table3[[#This Row],[Sub-Sector]],Table2[Sharpe Ratio],"&gt;=0.10")/Table3[[#This Row],[Count]]</f>
        <v>0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391.5</v>
      </c>
      <c r="X45">
        <f>_xlfn.RANK.AVG(Table3[[#This Row],[Score]],Table3[Score],1)</f>
        <v>50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5">
        <f>_xlfn.RANK.AVG(Table3[[#This Row],[Score 2 ]],Table3[[Score 2 ]],1)</f>
        <v>44</v>
      </c>
    </row>
    <row r="46" spans="1:26" x14ac:dyDescent="0.3">
      <c r="A46" t="s">
        <v>111</v>
      </c>
      <c r="B46">
        <f>COUNTIFS(Table2[Sub-Sector],Table3[[#This Row],[Sub-Sector]])</f>
        <v>4</v>
      </c>
      <c r="C46" s="1">
        <f>COUNTIFS(Table2[Sub-Sector],Table3[[#This Row],[Sub-Sector]],Table2[Uptrend],"Uptrend")/Table3[[#This Row],[Count]]</f>
        <v>0.25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0.25</v>
      </c>
      <c r="F46" s="1">
        <f>COUNTIFS(Table2[Sub-Sector],Table3[[#This Row],[Sub-Sector]],Table2[6M Return vs Nifty],"&gt;=10")/Table3[[#This Row],[Count]]</f>
        <v>0.25</v>
      </c>
      <c r="G46" s="1">
        <f>COUNTIFS(Table2[Sub-Sector],Table3[[#This Row],[Sub-Sector]],Table2[1Y Return vs Nifty],"&gt;=10")/Table3[[#This Row],[Count]]</f>
        <v>1</v>
      </c>
      <c r="H46" s="1">
        <f>COUNTIFS(Table2[Sub-Sector],Table3[[#This Row],[Sub-Sector]],Table2[RSI Exponential â€“ 14D],"&gt;=50")/Table3[[#This Row],[Count]]</f>
        <v>0.25</v>
      </c>
      <c r="I46" s="1">
        <f>COUNTIFS(Table2[Sub-Sector],Table3[[#This Row],[Sub-Sector]],Table2[Relative Volume],"&gt;=1")/Table3[[#This Row],[Count]]</f>
        <v>0.25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</v>
      </c>
      <c r="M46" s="1">
        <f>COUNTIFS(Table2[Sub-Sector],Table3[[#This Row],[Sub-Sector]],Table2[% Away From Current Week High],"&lt;=0.05")/Table3[[#This Row],[Count]]</f>
        <v>0.75</v>
      </c>
      <c r="N46" s="1">
        <f>COUNTIFS(Table2[Sub-Sector],Table3[[#This Row],[Sub-Sector]],Table2[% Away From Current Month Low],"&gt;=0.05")/Table3[[#This Row],[Count]]</f>
        <v>0.25</v>
      </c>
      <c r="O46" s="1">
        <f>COUNTIFS(Table2[Sub-Sector],Table3[[#This Row],[Sub-Sector]],Table2[% Away From Current Month High],"&lt;=0.05")/Table3[[#This Row],[Count]]</f>
        <v>0</v>
      </c>
      <c r="P46" s="1">
        <f>COUNTIFS(Table2[Sub-Sector],Table3[[#This Row],[Sub-Sector]],Table2[% Away From 52W High],"&lt;=10")/Table3[[#This Row],[Count]]</f>
        <v>0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0.25</v>
      </c>
      <c r="S46" s="1">
        <f>COUNTIFS(Table2[Sub-Sector],Table3[[#This Row],[Sub-Sector]],Table2[% Price above 50 EMA],"&gt;=0")/Table3[[#This Row],[Count]]</f>
        <v>0.25</v>
      </c>
      <c r="T46" s="1">
        <f>COUNTIFS(Table2[Sub-Sector],Table3[[#This Row],[Sub-Sector]],Table2[% Price above 200 EMA],"&gt;=0")/Table3[[#This Row],[Count]]</f>
        <v>0.5</v>
      </c>
      <c r="U46" s="1">
        <f>COUNTIFS(Table2[Sub-Sector],Table3[[#This Row],[Sub-Sector]],Table2[Rate of Change - Zone],"Positive")/Table3[[#This Row],[Count]]</f>
        <v>0.25</v>
      </c>
      <c r="V46" s="1">
        <f>COUNTIFS(Table2[Sub-Sector],Table3[[#This Row],[Sub-Sector]],Table2[Sharpe Ratio],"&gt;=0.10")/Table3[[#This Row],[Count]]</f>
        <v>0.75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</v>
      </c>
      <c r="X46">
        <f>_xlfn.RANK.AVG(Table3[[#This Row],[Score]],Table3[Score],1)</f>
        <v>65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</v>
      </c>
      <c r="Z46">
        <f>_xlfn.RANK.AVG(Table3[[#This Row],[Score 2 ]],Table3[[Score 2 ]],1)</f>
        <v>45</v>
      </c>
    </row>
    <row r="47" spans="1:26" x14ac:dyDescent="0.3">
      <c r="A47" t="s">
        <v>927</v>
      </c>
      <c r="B47">
        <f>COUNTIFS(Table2[Sub-Sector],Table3[[#This Row],[Sub-Sector]])</f>
        <v>1</v>
      </c>
      <c r="C47" s="1">
        <f>COUNTIFS(Table2[Sub-Sector],Table3[[#This Row],[Sub-Sector]],Table2[Uptrend],"Uptrend")/Table3[[#This Row],[Count]]</f>
        <v>1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0</v>
      </c>
      <c r="F47" s="1">
        <f>COUNTIFS(Table2[Sub-Sector],Table3[[#This Row],[Sub-Sector]],Table2[6M Return vs Nifty],"&gt;=10")/Table3[[#This Row],[Count]]</f>
        <v>1</v>
      </c>
      <c r="G47" s="1">
        <f>COUNTIFS(Table2[Sub-Sector],Table3[[#This Row],[Sub-Sector]],Table2[1Y Return vs Nifty],"&gt;=10")/Table3[[#This Row],[Count]]</f>
        <v>1</v>
      </c>
      <c r="H47" s="1">
        <f>COUNTIFS(Table2[Sub-Sector],Table3[[#This Row],[Sub-Sector]],Table2[RSI Exponential â€“ 14D],"&gt;=50")/Table3[[#This Row],[Count]]</f>
        <v>1</v>
      </c>
      <c r="I47" s="1">
        <f>COUNTIFS(Table2[Sub-Sector],Table3[[#This Row],[Sub-Sector]],Table2[Relative Volume],"&gt;=1")/Table3[[#This Row],[Count]]</f>
        <v>0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1</v>
      </c>
      <c r="O47" s="1">
        <f>COUNTIFS(Table2[Sub-Sector],Table3[[#This Row],[Sub-Sector]],Table2[% Away From Current Month High],"&lt;=0.05")/Table3[[#This Row],[Count]]</f>
        <v>1</v>
      </c>
      <c r="P47" s="1">
        <f>COUNTIFS(Table2[Sub-Sector],Table3[[#This Row],[Sub-Sector]],Table2[% Away From 52W High],"&lt;=10")/Table3[[#This Row],[Count]]</f>
        <v>1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1</v>
      </c>
      <c r="S47" s="1">
        <f>COUNTIFS(Table2[Sub-Sector],Table3[[#This Row],[Sub-Sector]],Table2[% Price above 50 EMA],"&gt;=0")/Table3[[#This Row],[Count]]</f>
        <v>1</v>
      </c>
      <c r="T47" s="1">
        <f>COUNTIFS(Table2[Sub-Sector],Table3[[#This Row],[Sub-Sector]],Table2[% Price above 200 EMA],"&gt;=0")/Table3[[#This Row],[Count]]</f>
        <v>1</v>
      </c>
      <c r="U47" s="1">
        <f>COUNTIFS(Table2[Sub-Sector],Table3[[#This Row],[Sub-Sector]],Table2[Rate of Change - Zone],"Positive")/Table3[[#This Row],[Count]]</f>
        <v>0</v>
      </c>
      <c r="V47" s="1">
        <f>COUNTIFS(Table2[Sub-Sector],Table3[[#This Row],[Sub-Sector]],Table2[Sharpe Ratio],"&gt;=0.10")/Table3[[#This Row],[Count]]</f>
        <v>1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</v>
      </c>
      <c r="X47">
        <f>_xlfn.RANK.AVG(Table3[[#This Row],[Score]],Table3[Score],1)</f>
        <v>57.5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47">
        <f>_xlfn.RANK.AVG(Table3[[#This Row],[Score 2 ]],Table3[[Score 2 ]],1)</f>
        <v>48</v>
      </c>
    </row>
    <row r="48" spans="1:26" x14ac:dyDescent="0.3">
      <c r="A48" t="s">
        <v>80</v>
      </c>
      <c r="B48">
        <f>COUNTIFS(Table2[Sub-Sector],Table3[[#This Row],[Sub-Sector]])</f>
        <v>3</v>
      </c>
      <c r="C48" s="1">
        <f>COUNTIFS(Table2[Sub-Sector],Table3[[#This Row],[Sub-Sector]],Table2[Uptrend],"Uptrend")/Table3[[#This Row],[Count]]</f>
        <v>1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</v>
      </c>
      <c r="F48" s="1">
        <f>COUNTIFS(Table2[Sub-Sector],Table3[[#This Row],[Sub-Sector]],Table2[6M Return vs Nifty],"&gt;=10")/Table3[[#This Row],[Count]]</f>
        <v>1</v>
      </c>
      <c r="G48" s="1">
        <f>COUNTIFS(Table2[Sub-Sector],Table3[[#This Row],[Sub-Sector]],Table2[1Y Return vs Nifty],"&gt;=10")/Table3[[#This Row],[Count]]</f>
        <v>1</v>
      </c>
      <c r="H48" s="1">
        <f>COUNTIFS(Table2[Sub-Sector],Table3[[#This Row],[Sub-Sector]],Table2[RSI Exponential â€“ 14D],"&gt;=50")/Table3[[#This Row],[Count]]</f>
        <v>0</v>
      </c>
      <c r="I48" s="1">
        <f>COUNTIFS(Table2[Sub-Sector],Table3[[#This Row],[Sub-Sector]],Table2[Relative Volume],"&gt;=1")/Table3[[#This Row],[Count]]</f>
        <v>0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</v>
      </c>
      <c r="M48" s="1">
        <f>COUNTIFS(Table2[Sub-Sector],Table3[[#This Row],[Sub-Sector]],Table2[% Away From Current Week High],"&lt;=0.05")/Table3[[#This Row],[Count]]</f>
        <v>1</v>
      </c>
      <c r="N48" s="1">
        <f>COUNTIFS(Table2[Sub-Sector],Table3[[#This Row],[Sub-Sector]],Table2[% Away From Current Month Low],"&gt;=0.05")/Table3[[#This Row],[Count]]</f>
        <v>0.33333333333333331</v>
      </c>
      <c r="O48" s="1">
        <f>COUNTIFS(Table2[Sub-Sector],Table3[[#This Row],[Sub-Sector]],Table2[% Away From Current Month High],"&lt;=0.05")/Table3[[#This Row],[Count]]</f>
        <v>0.33333333333333331</v>
      </c>
      <c r="P48" s="1">
        <f>COUNTIFS(Table2[Sub-Sector],Table3[[#This Row],[Sub-Sector]],Table2[% Away From 52W High],"&lt;=10")/Table3[[#This Row],[Count]]</f>
        <v>0.66666666666666663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</v>
      </c>
      <c r="S48" s="1">
        <f>COUNTIFS(Table2[Sub-Sector],Table3[[#This Row],[Sub-Sector]],Table2[% Price above 50 EMA],"&gt;=0")/Table3[[#This Row],[Count]]</f>
        <v>0.66666666666666663</v>
      </c>
      <c r="T48" s="1">
        <f>COUNTIFS(Table2[Sub-Sector],Table3[[#This Row],[Sub-Sector]],Table2[% Price above 200 EMA],"&gt;=0")/Table3[[#This Row],[Count]]</f>
        <v>1</v>
      </c>
      <c r="U48" s="1">
        <f>COUNTIFS(Table2[Sub-Sector],Table3[[#This Row],[Sub-Sector]],Table2[Rate of Change - Zone],"Positive")/Table3[[#This Row],[Count]]</f>
        <v>0</v>
      </c>
      <c r="V48" s="1">
        <f>COUNTIFS(Table2[Sub-Sector],Table3[[#This Row],[Sub-Sector]],Table2[Sharpe Ratio],"&gt;=0.10")/Table3[[#This Row],[Count]]</f>
        <v>0.66666666666666663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</v>
      </c>
      <c r="X48">
        <f>_xlfn.RANK.AVG(Table3[[#This Row],[Score]],Table3[Score],1)</f>
        <v>57.5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48">
        <f>_xlfn.RANK.AVG(Table3[[#This Row],[Score 2 ]],Table3[[Score 2 ]],1)</f>
        <v>48</v>
      </c>
    </row>
    <row r="49" spans="1:26" x14ac:dyDescent="0.3">
      <c r="A49" t="s">
        <v>159</v>
      </c>
      <c r="B49">
        <f>COUNTIFS(Table2[Sub-Sector],Table3[[#This Row],[Sub-Sector]])</f>
        <v>1</v>
      </c>
      <c r="C49" s="1">
        <f>COUNTIFS(Table2[Sub-Sector],Table3[[#This Row],[Sub-Sector]],Table2[Uptrend],"Uptrend")/Table3[[#This Row],[Count]]</f>
        <v>1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</v>
      </c>
      <c r="F49" s="1">
        <f>COUNTIFS(Table2[Sub-Sector],Table3[[#This Row],[Sub-Sector]],Table2[6M Return vs Nifty],"&gt;=10")/Table3[[#This Row],[Count]]</f>
        <v>1</v>
      </c>
      <c r="G49" s="1">
        <f>COUNTIFS(Table2[Sub-Sector],Table3[[#This Row],[Sub-Sector]],Table2[1Y Return vs Nifty],"&gt;=10")/Table3[[#This Row],[Count]]</f>
        <v>1</v>
      </c>
      <c r="H49" s="1">
        <f>COUNTIFS(Table2[Sub-Sector],Table3[[#This Row],[Sub-Sector]],Table2[RSI Exponential â€“ 14D],"&gt;=50")/Table3[[#This Row],[Count]]</f>
        <v>0</v>
      </c>
      <c r="I49" s="1">
        <f>COUNTIFS(Table2[Sub-Sector],Table3[[#This Row],[Sub-Sector]],Table2[Relative Volume],"&gt;=1")/Table3[[#This Row],[Count]]</f>
        <v>0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</v>
      </c>
      <c r="M49" s="1">
        <f>COUNTIFS(Table2[Sub-Sector],Table3[[#This Row],[Sub-Sector]],Table2[% Away From Current Week High],"&lt;=0.05")/Table3[[#This Row],[Count]]</f>
        <v>1</v>
      </c>
      <c r="N49" s="1">
        <f>COUNTIFS(Table2[Sub-Sector],Table3[[#This Row],[Sub-Sector]],Table2[% Away From Current Month Low],"&gt;=0.05")/Table3[[#This Row],[Count]]</f>
        <v>1</v>
      </c>
      <c r="O49" s="1">
        <f>COUNTIFS(Table2[Sub-Sector],Table3[[#This Row],[Sub-Sector]],Table2[% Away From Current Month High],"&lt;=0.05")/Table3[[#This Row],[Count]]</f>
        <v>1</v>
      </c>
      <c r="P49" s="1">
        <f>COUNTIFS(Table2[Sub-Sector],Table3[[#This Row],[Sub-Sector]],Table2[% Away From 52W High],"&lt;=10")/Table3[[#This Row],[Count]]</f>
        <v>1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</v>
      </c>
      <c r="S49" s="1">
        <f>COUNTIFS(Table2[Sub-Sector],Table3[[#This Row],[Sub-Sector]],Table2[% Price above 50 EMA],"&gt;=0")/Table3[[#This Row],[Count]]</f>
        <v>1</v>
      </c>
      <c r="T49" s="1">
        <f>COUNTIFS(Table2[Sub-Sector],Table3[[#This Row],[Sub-Sector]],Table2[% Price above 200 EMA],"&gt;=0")/Table3[[#This Row],[Count]]</f>
        <v>1</v>
      </c>
      <c r="U49" s="1">
        <f>COUNTIFS(Table2[Sub-Sector],Table3[[#This Row],[Sub-Sector]],Table2[Rate of Change - Zone],"Positive")/Table3[[#This Row],[Count]]</f>
        <v>0</v>
      </c>
      <c r="V49" s="1">
        <f>COUNTIFS(Table2[Sub-Sector],Table3[[#This Row],[Sub-Sector]],Table2[Sharpe Ratio],"&gt;=0.10")/Table3[[#This Row],[Count]]</f>
        <v>1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</v>
      </c>
      <c r="X49">
        <f>_xlfn.RANK.AVG(Table3[[#This Row],[Score]],Table3[Score],1)</f>
        <v>57.5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49">
        <f>_xlfn.RANK.AVG(Table3[[#This Row],[Score 2 ]],Table3[[Score 2 ]],1)</f>
        <v>48</v>
      </c>
    </row>
    <row r="50" spans="1:26" x14ac:dyDescent="0.3">
      <c r="A50" t="s">
        <v>763</v>
      </c>
      <c r="B50">
        <f>COUNTIFS(Table2[Sub-Sector],Table3[[#This Row],[Sub-Sector]])</f>
        <v>1</v>
      </c>
      <c r="C50" s="1">
        <f>COUNTIFS(Table2[Sub-Sector],Table3[[#This Row],[Sub-Sector]],Table2[Uptrend],"Uptrend")/Table3[[#This Row],[Count]]</f>
        <v>1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</v>
      </c>
      <c r="F50" s="1">
        <f>COUNTIFS(Table2[Sub-Sector],Table3[[#This Row],[Sub-Sector]],Table2[6M Return vs Nifty],"&gt;=10")/Table3[[#This Row],[Count]]</f>
        <v>1</v>
      </c>
      <c r="G50" s="1">
        <f>COUNTIFS(Table2[Sub-Sector],Table3[[#This Row],[Sub-Sector]],Table2[1Y Return vs Nifty],"&gt;=10")/Table3[[#This Row],[Count]]</f>
        <v>1</v>
      </c>
      <c r="H50" s="1">
        <f>COUNTIFS(Table2[Sub-Sector],Table3[[#This Row],[Sub-Sector]],Table2[RSI Exponential â€“ 14D],"&gt;=50")/Table3[[#This Row],[Count]]</f>
        <v>0</v>
      </c>
      <c r="I50" s="1">
        <f>COUNTIFS(Table2[Sub-Sector],Table3[[#This Row],[Sub-Sector]],Table2[Relative Volume],"&gt;=1")/Table3[[#This Row],[Count]]</f>
        <v>0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1</v>
      </c>
      <c r="N50" s="1">
        <f>COUNTIFS(Table2[Sub-Sector],Table3[[#This Row],[Sub-Sector]],Table2[% Away From Current Month Low],"&gt;=0.05")/Table3[[#This Row],[Count]]</f>
        <v>1</v>
      </c>
      <c r="O50" s="1">
        <f>COUNTIFS(Table2[Sub-Sector],Table3[[#This Row],[Sub-Sector]],Table2[% Away From Current Month High],"&lt;=0.05")/Table3[[#This Row],[Count]]</f>
        <v>1</v>
      </c>
      <c r="P50" s="1">
        <f>COUNTIFS(Table2[Sub-Sector],Table3[[#This Row],[Sub-Sector]],Table2[% Away From 52W High],"&lt;=10")/Table3[[#This Row],[Count]]</f>
        <v>1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1</v>
      </c>
      <c r="S50" s="1">
        <f>COUNTIFS(Table2[Sub-Sector],Table3[[#This Row],[Sub-Sector]],Table2[% Price above 50 EMA],"&gt;=0")/Table3[[#This Row],[Count]]</f>
        <v>1</v>
      </c>
      <c r="T50" s="1">
        <f>COUNTIFS(Table2[Sub-Sector],Table3[[#This Row],[Sub-Sector]],Table2[% Price above 200 EMA],"&gt;=0")/Table3[[#This Row],[Count]]</f>
        <v>1</v>
      </c>
      <c r="U50" s="1">
        <f>COUNTIFS(Table2[Sub-Sector],Table3[[#This Row],[Sub-Sector]],Table2[Rate of Change - Zone],"Positive")/Table3[[#This Row],[Count]]</f>
        <v>0</v>
      </c>
      <c r="V50" s="1">
        <f>COUNTIFS(Table2[Sub-Sector],Table3[[#This Row],[Sub-Sector]],Table2[Sharpe Ratio],"&gt;=0.10")/Table3[[#This Row],[Count]]</f>
        <v>0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</v>
      </c>
      <c r="X50">
        <f>_xlfn.RANK.AVG(Table3[[#This Row],[Score]],Table3[Score],1)</f>
        <v>57.5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50">
        <f>_xlfn.RANK.AVG(Table3[[#This Row],[Score 2 ]],Table3[[Score 2 ]],1)</f>
        <v>48</v>
      </c>
    </row>
    <row r="51" spans="1:26" x14ac:dyDescent="0.3">
      <c r="A51" t="s">
        <v>1756</v>
      </c>
      <c r="B51">
        <f>COUNTIFS(Table2[Sub-Sector],Table3[[#This Row],[Sub-Sector]])</f>
        <v>1</v>
      </c>
      <c r="C51" s="1">
        <f>COUNTIFS(Table2[Sub-Sector],Table3[[#This Row],[Sub-Sector]],Table2[Uptrend],"Uptrend")/Table3[[#This Row],[Count]]</f>
        <v>0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</v>
      </c>
      <c r="F51" s="1">
        <f>COUNTIFS(Table2[Sub-Sector],Table3[[#This Row],[Sub-Sector]],Table2[6M Return vs Nifty],"&gt;=10")/Table3[[#This Row],[Count]]</f>
        <v>1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0</v>
      </c>
      <c r="I51" s="1">
        <f>COUNTIFS(Table2[Sub-Sector],Table3[[#This Row],[Sub-Sector]],Table2[Relative Volume],"&gt;=1")/Table3[[#This Row],[Count]]</f>
        <v>0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1</v>
      </c>
      <c r="O51" s="1">
        <f>COUNTIFS(Table2[Sub-Sector],Table3[[#This Row],[Sub-Sector]],Table2[% Away From Current Month High],"&lt;=0.05")/Table3[[#This Row],[Count]]</f>
        <v>0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</v>
      </c>
      <c r="S51" s="1">
        <f>COUNTIFS(Table2[Sub-Sector],Table3[[#This Row],[Sub-Sector]],Table2[% Price above 50 EMA],"&gt;=0")/Table3[[#This Row],[Count]]</f>
        <v>0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0</v>
      </c>
      <c r="V51" s="1">
        <f>COUNTIFS(Table2[Sub-Sector],Table3[[#This Row],[Sub-Sector]],Table2[Sharpe Ratio],"&gt;=0.10")/Table3[[#This Row],[Count]]</f>
        <v>0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525.5</v>
      </c>
      <c r="X51">
        <f>_xlfn.RANK.AVG(Table3[[#This Row],[Score]],Table3[Score],1)</f>
        <v>84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51">
        <f>_xlfn.RANK.AVG(Table3[[#This Row],[Score 2 ]],Table3[[Score 2 ]],1)</f>
        <v>48</v>
      </c>
    </row>
    <row r="52" spans="1:26" x14ac:dyDescent="0.3">
      <c r="A52" t="s">
        <v>119</v>
      </c>
      <c r="B52">
        <f>COUNTIFS(Table2[Sub-Sector],Table3[[#This Row],[Sub-Sector]])</f>
        <v>23</v>
      </c>
      <c r="C52" s="1">
        <f>COUNTIFS(Table2[Sub-Sector],Table3[[#This Row],[Sub-Sector]],Table2[Uptrend],"Uptrend")/Table3[[#This Row],[Count]]</f>
        <v>0.56521739130434778</v>
      </c>
      <c r="D52" s="1">
        <f>COUNTIFS(Table2[Sub-Sector],Table3[[#This Row],[Sub-Sector]],Table2[1W Return vs Nifty],"&gt;=5")/Table3[[#This Row],[Count]]</f>
        <v>0.13043478260869565</v>
      </c>
      <c r="E52" s="1">
        <f>COUNTIFS(Table2[Sub-Sector],Table3[[#This Row],[Sub-Sector]],Table2[1M Return vs Nifty],"&gt;=5")/Table3[[#This Row],[Count]]</f>
        <v>0.43478260869565216</v>
      </c>
      <c r="F52" s="1">
        <f>COUNTIFS(Table2[Sub-Sector],Table3[[#This Row],[Sub-Sector]],Table2[6M Return vs Nifty],"&gt;=10")/Table3[[#This Row],[Count]]</f>
        <v>0.39130434782608697</v>
      </c>
      <c r="G52" s="1">
        <f>COUNTIFS(Table2[Sub-Sector],Table3[[#This Row],[Sub-Sector]],Table2[1Y Return vs Nifty],"&gt;=10")/Table3[[#This Row],[Count]]</f>
        <v>0.56521739130434778</v>
      </c>
      <c r="H52" s="1">
        <f>COUNTIFS(Table2[Sub-Sector],Table3[[#This Row],[Sub-Sector]],Table2[RSI Exponential â€“ 14D],"&gt;=50")/Table3[[#This Row],[Count]]</f>
        <v>0.30434782608695654</v>
      </c>
      <c r="I52" s="1">
        <f>COUNTIFS(Table2[Sub-Sector],Table3[[#This Row],[Sub-Sector]],Table2[Relative Volume],"&gt;=1")/Table3[[#This Row],[Count]]</f>
        <v>0.34782608695652173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4.3478260869565216E-2</v>
      </c>
      <c r="M52" s="1">
        <f>COUNTIFS(Table2[Sub-Sector],Table3[[#This Row],[Sub-Sector]],Table2[% Away From Current Week High],"&lt;=0.05")/Table3[[#This Row],[Count]]</f>
        <v>0.82608695652173914</v>
      </c>
      <c r="N52" s="1">
        <f>COUNTIFS(Table2[Sub-Sector],Table3[[#This Row],[Sub-Sector]],Table2[% Away From Current Month Low],"&gt;=0.05")/Table3[[#This Row],[Count]]</f>
        <v>0.43478260869565216</v>
      </c>
      <c r="O52" s="1">
        <f>COUNTIFS(Table2[Sub-Sector],Table3[[#This Row],[Sub-Sector]],Table2[% Away From Current Month High],"&lt;=0.05")/Table3[[#This Row],[Count]]</f>
        <v>0.21739130434782608</v>
      </c>
      <c r="P52" s="1">
        <f>COUNTIFS(Table2[Sub-Sector],Table3[[#This Row],[Sub-Sector]],Table2[% Away From 52W High],"&lt;=10")/Table3[[#This Row],[Count]]</f>
        <v>0.21739130434782608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0.34782608695652173</v>
      </c>
      <c r="S52" s="1">
        <f>COUNTIFS(Table2[Sub-Sector],Table3[[#This Row],[Sub-Sector]],Table2[% Price above 50 EMA],"&gt;=0")/Table3[[#This Row],[Count]]</f>
        <v>0.47826086956521741</v>
      </c>
      <c r="T52" s="1">
        <f>COUNTIFS(Table2[Sub-Sector],Table3[[#This Row],[Sub-Sector]],Table2[% Price above 200 EMA],"&gt;=0")/Table3[[#This Row],[Count]]</f>
        <v>0.82608695652173914</v>
      </c>
      <c r="U52" s="1">
        <f>COUNTIFS(Table2[Sub-Sector],Table3[[#This Row],[Sub-Sector]],Table2[Rate of Change - Zone],"Positive")/Table3[[#This Row],[Count]]</f>
        <v>0.21739130434782608</v>
      </c>
      <c r="V52" s="1">
        <f>COUNTIFS(Table2[Sub-Sector],Table3[[#This Row],[Sub-Sector]],Table2[Sharpe Ratio],"&gt;=0.10")/Table3[[#This Row],[Count]]</f>
        <v>0.47826086956521741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351</v>
      </c>
      <c r="X52">
        <f>_xlfn.RANK.AVG(Table3[[#This Row],[Score]],Table3[Score],1)</f>
        <v>40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</v>
      </c>
      <c r="Z52">
        <f>_xlfn.RANK.AVG(Table3[[#This Row],[Score 2 ]],Table3[[Score 2 ]],1)</f>
        <v>51</v>
      </c>
    </row>
    <row r="53" spans="1:26" x14ac:dyDescent="0.3">
      <c r="A53" t="s">
        <v>172</v>
      </c>
      <c r="B53">
        <f>COUNTIFS(Table2[Sub-Sector],Table3[[#This Row],[Sub-Sector]])</f>
        <v>9</v>
      </c>
      <c r="C53" s="1">
        <f>COUNTIFS(Table2[Sub-Sector],Table3[[#This Row],[Sub-Sector]],Table2[Uptrend],"Uptrend")/Table3[[#This Row],[Count]]</f>
        <v>0.77777777777777779</v>
      </c>
      <c r="D53" s="1">
        <f>COUNTIFS(Table2[Sub-Sector],Table3[[#This Row],[Sub-Sector]],Table2[1W Return vs Nifty],"&gt;=5")/Table3[[#This Row],[Count]]</f>
        <v>0.22222222222222221</v>
      </c>
      <c r="E53" s="1">
        <f>COUNTIFS(Table2[Sub-Sector],Table3[[#This Row],[Sub-Sector]],Table2[1M Return vs Nifty],"&gt;=5")/Table3[[#This Row],[Count]]</f>
        <v>0.33333333333333331</v>
      </c>
      <c r="F53" s="1">
        <f>COUNTIFS(Table2[Sub-Sector],Table3[[#This Row],[Sub-Sector]],Table2[6M Return vs Nifty],"&gt;=10")/Table3[[#This Row],[Count]]</f>
        <v>0.44444444444444442</v>
      </c>
      <c r="G53" s="1">
        <f>COUNTIFS(Table2[Sub-Sector],Table3[[#This Row],[Sub-Sector]],Table2[1Y Return vs Nifty],"&gt;=10")/Table3[[#This Row],[Count]]</f>
        <v>0.33333333333333331</v>
      </c>
      <c r="H53" s="1">
        <f>COUNTIFS(Table2[Sub-Sector],Table3[[#This Row],[Sub-Sector]],Table2[RSI Exponential â€“ 14D],"&gt;=50")/Table3[[#This Row],[Count]]</f>
        <v>0.55555555555555558</v>
      </c>
      <c r="I53" s="1">
        <f>COUNTIFS(Table2[Sub-Sector],Table3[[#This Row],[Sub-Sector]],Table2[Relative Volume],"&gt;=1")/Table3[[#This Row],[Count]]</f>
        <v>0.44444444444444442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0.88888888888888884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0.55555555555555558</v>
      </c>
      <c r="N53" s="1">
        <f>COUNTIFS(Table2[Sub-Sector],Table3[[#This Row],[Sub-Sector]],Table2[% Away From Current Month Low],"&gt;=0.05")/Table3[[#This Row],[Count]]</f>
        <v>0.33333333333333331</v>
      </c>
      <c r="O53" s="1">
        <f>COUNTIFS(Table2[Sub-Sector],Table3[[#This Row],[Sub-Sector]],Table2[% Away From Current Month High],"&lt;=0.05")/Table3[[#This Row],[Count]]</f>
        <v>0.22222222222222221</v>
      </c>
      <c r="P53" s="1">
        <f>COUNTIFS(Table2[Sub-Sector],Table3[[#This Row],[Sub-Sector]],Table2[% Away From 52W High],"&lt;=10")/Table3[[#This Row],[Count]]</f>
        <v>0.55555555555555558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0.44444444444444442</v>
      </c>
      <c r="S53" s="1">
        <f>COUNTIFS(Table2[Sub-Sector],Table3[[#This Row],[Sub-Sector]],Table2[% Price above 50 EMA],"&gt;=0")/Table3[[#This Row],[Count]]</f>
        <v>0.66666666666666663</v>
      </c>
      <c r="T53" s="1">
        <f>COUNTIFS(Table2[Sub-Sector],Table3[[#This Row],[Sub-Sector]],Table2[% Price above 200 EMA],"&gt;=0")/Table3[[#This Row],[Count]]</f>
        <v>0.88888888888888884</v>
      </c>
      <c r="U53" s="1">
        <f>COUNTIFS(Table2[Sub-Sector],Table3[[#This Row],[Sub-Sector]],Table2[Rate of Change - Zone],"Positive")/Table3[[#This Row],[Count]]</f>
        <v>0.33333333333333331</v>
      </c>
      <c r="V53" s="1">
        <f>COUNTIFS(Table2[Sub-Sector],Table3[[#This Row],[Sub-Sector]],Table2[Sharpe Ratio],"&gt;=0.10")/Table3[[#This Row],[Count]]</f>
        <v>0.1111111111111111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</v>
      </c>
      <c r="X53">
        <f>_xlfn.RANK.AVG(Table3[[#This Row],[Score]],Table3[Score],1)</f>
        <v>33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53">
        <f>_xlfn.RANK.AVG(Table3[[#This Row],[Score 2 ]],Table3[[Score 2 ]],1)</f>
        <v>52</v>
      </c>
    </row>
    <row r="54" spans="1:26" x14ac:dyDescent="0.3">
      <c r="A54" t="s">
        <v>127</v>
      </c>
      <c r="B54">
        <f>COUNTIFS(Table2[Sub-Sector],Table3[[#This Row],[Sub-Sector]])</f>
        <v>9</v>
      </c>
      <c r="C54" s="1">
        <f>COUNTIFS(Table2[Sub-Sector],Table3[[#This Row],[Sub-Sector]],Table2[Uptrend],"Uptrend")/Table3[[#This Row],[Count]]</f>
        <v>0.77777777777777779</v>
      </c>
      <c r="D54" s="1">
        <f>COUNTIFS(Table2[Sub-Sector],Table3[[#This Row],[Sub-Sector]],Table2[1W Return vs Nifty],"&gt;=5")/Table3[[#This Row],[Count]]</f>
        <v>0.22222222222222221</v>
      </c>
      <c r="E54" s="1">
        <f>COUNTIFS(Table2[Sub-Sector],Table3[[#This Row],[Sub-Sector]],Table2[1M Return vs Nifty],"&gt;=5")/Table3[[#This Row],[Count]]</f>
        <v>0.33333333333333331</v>
      </c>
      <c r="F54" s="1">
        <f>COUNTIFS(Table2[Sub-Sector],Table3[[#This Row],[Sub-Sector]],Table2[6M Return vs Nifty],"&gt;=10")/Table3[[#This Row],[Count]]</f>
        <v>0.77777777777777779</v>
      </c>
      <c r="G54" s="1">
        <f>COUNTIFS(Table2[Sub-Sector],Table3[[#This Row],[Sub-Sector]],Table2[1Y Return vs Nifty],"&gt;=10")/Table3[[#This Row],[Count]]</f>
        <v>0.44444444444444442</v>
      </c>
      <c r="H54" s="1">
        <f>COUNTIFS(Table2[Sub-Sector],Table3[[#This Row],[Sub-Sector]],Table2[RSI Exponential â€“ 14D],"&gt;=50")/Table3[[#This Row],[Count]]</f>
        <v>0.66666666666666663</v>
      </c>
      <c r="I54" s="1">
        <f>COUNTIFS(Table2[Sub-Sector],Table3[[#This Row],[Sub-Sector]],Table2[Relative Volume],"&gt;=1")/Table3[[#This Row],[Count]]</f>
        <v>0.22222222222222221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0.22222222222222221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0.66666666666666663</v>
      </c>
      <c r="O54" s="1">
        <f>COUNTIFS(Table2[Sub-Sector],Table3[[#This Row],[Sub-Sector]],Table2[% Away From Current Month High],"&lt;=0.05")/Table3[[#This Row],[Count]]</f>
        <v>0.55555555555555558</v>
      </c>
      <c r="P54" s="1">
        <f>COUNTIFS(Table2[Sub-Sector],Table3[[#This Row],[Sub-Sector]],Table2[% Away From 52W High],"&lt;=10")/Table3[[#This Row],[Count]]</f>
        <v>0.33333333333333331</v>
      </c>
      <c r="Q54" s="1">
        <f>COUNTIFS(Table2[Sub-Sector],Table3[[#This Row],[Sub-Sector]],Table2[% Away From 52W Low],"&gt;=10")/Table3[[#This Row],[Count]]</f>
        <v>0.88888888888888884</v>
      </c>
      <c r="R54" s="1">
        <f>COUNTIFS(Table2[Sub-Sector],Table3[[#This Row],[Sub-Sector]],Table2[% Price above 20 EMA],"&gt;=0")/Table3[[#This Row],[Count]]</f>
        <v>0.55555555555555558</v>
      </c>
      <c r="S54" s="1">
        <f>COUNTIFS(Table2[Sub-Sector],Table3[[#This Row],[Sub-Sector]],Table2[% Price above 50 EMA],"&gt;=0")/Table3[[#This Row],[Count]]</f>
        <v>0.66666666666666663</v>
      </c>
      <c r="T54" s="1">
        <f>COUNTIFS(Table2[Sub-Sector],Table3[[#This Row],[Sub-Sector]],Table2[% Price above 200 EMA],"&gt;=0")/Table3[[#This Row],[Count]]</f>
        <v>0.77777777777777779</v>
      </c>
      <c r="U54" s="1">
        <f>COUNTIFS(Table2[Sub-Sector],Table3[[#This Row],[Sub-Sector]],Table2[Rate of Change - Zone],"Positive")/Table3[[#This Row],[Count]]</f>
        <v>0.22222222222222221</v>
      </c>
      <c r="V54" s="1">
        <f>COUNTIFS(Table2[Sub-Sector],Table3[[#This Row],[Sub-Sector]],Table2[Sharpe Ratio],"&gt;=0.10")/Table3[[#This Row],[Count]]</f>
        <v>0.1111111111111111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</v>
      </c>
      <c r="X54">
        <f>_xlfn.RANK.AVG(Table3[[#This Row],[Score]],Table3[Score],1)</f>
        <v>34.5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4">
        <f>_xlfn.RANK.AVG(Table3[[#This Row],[Score 2 ]],Table3[[Score 2 ]],1)</f>
        <v>53</v>
      </c>
    </row>
    <row r="55" spans="1:26" x14ac:dyDescent="0.3">
      <c r="A55" t="s">
        <v>545</v>
      </c>
      <c r="B55">
        <f>COUNTIFS(Table2[Sub-Sector],Table3[[#This Row],[Sub-Sector]])</f>
        <v>5</v>
      </c>
      <c r="C55" s="1">
        <f>COUNTIFS(Table2[Sub-Sector],Table3[[#This Row],[Sub-Sector]],Table2[Uptrend],"Uptrend")/Table3[[#This Row],[Count]]</f>
        <v>0.4</v>
      </c>
      <c r="D55" s="1">
        <f>COUNTIFS(Table2[Sub-Sector],Table3[[#This Row],[Sub-Sector]],Table2[1W Return vs Nifty],"&gt;=5")/Table3[[#This Row],[Count]]</f>
        <v>0.2</v>
      </c>
      <c r="E55" s="1">
        <f>COUNTIFS(Table2[Sub-Sector],Table3[[#This Row],[Sub-Sector]],Table2[1M Return vs Nifty],"&gt;=5")/Table3[[#This Row],[Count]]</f>
        <v>0.4</v>
      </c>
      <c r="F55" s="1">
        <f>COUNTIFS(Table2[Sub-Sector],Table3[[#This Row],[Sub-Sector]],Table2[6M Return vs Nifty],"&gt;=10")/Table3[[#This Row],[Count]]</f>
        <v>0.2</v>
      </c>
      <c r="G55" s="1">
        <f>COUNTIFS(Table2[Sub-Sector],Table3[[#This Row],[Sub-Sector]],Table2[1Y Return vs Nifty],"&gt;=10")/Table3[[#This Row],[Count]]</f>
        <v>0.4</v>
      </c>
      <c r="H55" s="1">
        <f>COUNTIFS(Table2[Sub-Sector],Table3[[#This Row],[Sub-Sector]],Table2[RSI Exponential â€“ 14D],"&gt;=50")/Table3[[#This Row],[Count]]</f>
        <v>0.2</v>
      </c>
      <c r="I55" s="1">
        <f>COUNTIFS(Table2[Sub-Sector],Table3[[#This Row],[Sub-Sector]],Table2[Relative Volume],"&gt;=1")/Table3[[#This Row],[Count]]</f>
        <v>0.6</v>
      </c>
      <c r="J55" s="1">
        <f>COUNTIFS(Table2[Sub-Sector],Table3[[#This Row],[Sub-Sector]],Table2[% Away From Day Low],"&gt;=0.05")/Table3[[#This Row],[Count]]</f>
        <v>0.2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0.2</v>
      </c>
      <c r="M55" s="1">
        <f>COUNTIFS(Table2[Sub-Sector],Table3[[#This Row],[Sub-Sector]],Table2[% Away From Current Week High],"&lt;=0.05")/Table3[[#This Row],[Count]]</f>
        <v>0.8</v>
      </c>
      <c r="N55" s="1">
        <f>COUNTIFS(Table2[Sub-Sector],Table3[[#This Row],[Sub-Sector]],Table2[% Away From Current Month Low],"&gt;=0.05")/Table3[[#This Row],[Count]]</f>
        <v>0.8</v>
      </c>
      <c r="O55" s="1">
        <f>COUNTIFS(Table2[Sub-Sector],Table3[[#This Row],[Sub-Sector]],Table2[% Away From Current Month High],"&lt;=0.05")/Table3[[#This Row],[Count]]</f>
        <v>0.2</v>
      </c>
      <c r="P55" s="1">
        <f>COUNTIFS(Table2[Sub-Sector],Table3[[#This Row],[Sub-Sector]],Table2[% Away From 52W High],"&lt;=10")/Table3[[#This Row],[Count]]</f>
        <v>0.2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0.2</v>
      </c>
      <c r="S55" s="1">
        <f>COUNTIFS(Table2[Sub-Sector],Table3[[#This Row],[Sub-Sector]],Table2[% Price above 50 EMA],"&gt;=0")/Table3[[#This Row],[Count]]</f>
        <v>0.4</v>
      </c>
      <c r="T55" s="1">
        <f>COUNTIFS(Table2[Sub-Sector],Table3[[#This Row],[Sub-Sector]],Table2[% Price above 200 EMA],"&gt;=0")/Table3[[#This Row],[Count]]</f>
        <v>0.6</v>
      </c>
      <c r="U55" s="1">
        <f>COUNTIFS(Table2[Sub-Sector],Table3[[#This Row],[Sub-Sector]],Table2[Rate of Change - Zone],"Positive")/Table3[[#This Row],[Count]]</f>
        <v>0.4</v>
      </c>
      <c r="V55" s="1">
        <f>COUNTIFS(Table2[Sub-Sector],Table3[[#This Row],[Sub-Sector]],Table2[Sharpe Ratio],"&gt;=0.10")/Table3[[#This Row],[Count]]</f>
        <v>0.4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372</v>
      </c>
      <c r="X55">
        <f>_xlfn.RANK.AVG(Table3[[#This Row],[Score]],Table3[Score],1)</f>
        <v>43.5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5">
        <f>_xlfn.RANK.AVG(Table3[[#This Row],[Score 2 ]],Table3[[Score 2 ]],1)</f>
        <v>54.5</v>
      </c>
    </row>
    <row r="56" spans="1:26" x14ac:dyDescent="0.3">
      <c r="A56" t="s">
        <v>133</v>
      </c>
      <c r="B56">
        <f>COUNTIFS(Table2[Sub-Sector],Table3[[#This Row],[Sub-Sector]])</f>
        <v>3</v>
      </c>
      <c r="C56" s="1">
        <f>COUNTIFS(Table2[Sub-Sector],Table3[[#This Row],[Sub-Sector]],Table2[Uptrend],"Uptrend")/Table3[[#This Row],[Count]]</f>
        <v>0.33333333333333331</v>
      </c>
      <c r="D56" s="1">
        <f>COUNTIFS(Table2[Sub-Sector],Table3[[#This Row],[Sub-Sector]],Table2[1W Return vs Nifty],"&gt;=5")/Table3[[#This Row],[Count]]</f>
        <v>0.33333333333333331</v>
      </c>
      <c r="E56" s="1">
        <f>COUNTIFS(Table2[Sub-Sector],Table3[[#This Row],[Sub-Sector]],Table2[1M Return vs Nifty],"&gt;=5")/Table3[[#This Row],[Count]]</f>
        <v>0.33333333333333331</v>
      </c>
      <c r="F56" s="1">
        <f>COUNTIFS(Table2[Sub-Sector],Table3[[#This Row],[Sub-Sector]],Table2[6M Return vs Nifty],"&gt;=10")/Table3[[#This Row],[Count]]</f>
        <v>0.66666666666666663</v>
      </c>
      <c r="G56" s="1">
        <f>COUNTIFS(Table2[Sub-Sector],Table3[[#This Row],[Sub-Sector]],Table2[1Y Return vs Nifty],"&gt;=10")/Table3[[#This Row],[Count]]</f>
        <v>0.66666666666666663</v>
      </c>
      <c r="H56" s="1">
        <f>COUNTIFS(Table2[Sub-Sector],Table3[[#This Row],[Sub-Sector]],Table2[RSI Exponential â€“ 14D],"&gt;=50")/Table3[[#This Row],[Count]]</f>
        <v>0.66666666666666663</v>
      </c>
      <c r="I56" s="1">
        <f>COUNTIFS(Table2[Sub-Sector],Table3[[#This Row],[Sub-Sector]],Table2[Relative Volume],"&gt;=1")/Table3[[#This Row],[Count]]</f>
        <v>0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0.33333333333333331</v>
      </c>
      <c r="M56" s="1">
        <f>COUNTIFS(Table2[Sub-Sector],Table3[[#This Row],[Sub-Sector]],Table2[% Away From Current Week High],"&lt;=0.05")/Table3[[#This Row],[Count]]</f>
        <v>1</v>
      </c>
      <c r="N56" s="1">
        <f>COUNTIFS(Table2[Sub-Sector],Table3[[#This Row],[Sub-Sector]],Table2[% Away From Current Month Low],"&gt;=0.05")/Table3[[#This Row],[Count]]</f>
        <v>0.66666666666666663</v>
      </c>
      <c r="O56" s="1">
        <f>COUNTIFS(Table2[Sub-Sector],Table3[[#This Row],[Sub-Sector]],Table2[% Away From Current Month High],"&lt;=0.05")/Table3[[#This Row],[Count]]</f>
        <v>0.66666666666666663</v>
      </c>
      <c r="P56" s="1">
        <f>COUNTIFS(Table2[Sub-Sector],Table3[[#This Row],[Sub-Sector]],Table2[% Away From 52W High],"&lt;=10")/Table3[[#This Row],[Count]]</f>
        <v>0.33333333333333331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0.66666666666666663</v>
      </c>
      <c r="S56" s="1">
        <f>COUNTIFS(Table2[Sub-Sector],Table3[[#This Row],[Sub-Sector]],Table2[% Price above 50 EMA],"&gt;=0")/Table3[[#This Row],[Count]]</f>
        <v>0.33333333333333331</v>
      </c>
      <c r="T56" s="1">
        <f>COUNTIFS(Table2[Sub-Sector],Table3[[#This Row],[Sub-Sector]],Table2[% Price above 200 EMA],"&gt;=0")/Table3[[#This Row],[Count]]</f>
        <v>0.66666666666666663</v>
      </c>
      <c r="U56" s="1">
        <f>COUNTIFS(Table2[Sub-Sector],Table3[[#This Row],[Sub-Sector]],Table2[Rate of Change - Zone],"Positive")/Table3[[#This Row],[Count]]</f>
        <v>0.33333333333333331</v>
      </c>
      <c r="V56" s="1">
        <f>COUNTIFS(Table2[Sub-Sector],Table3[[#This Row],[Sub-Sector]],Table2[Sharpe Ratio],"&gt;=0.10")/Table3[[#This Row],[Count]]</f>
        <v>0.66666666666666663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372</v>
      </c>
      <c r="X56">
        <f>_xlfn.RANK.AVG(Table3[[#This Row],[Score]],Table3[Score],1)</f>
        <v>43.5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6">
        <f>_xlfn.RANK.AVG(Table3[[#This Row],[Score 2 ]],Table3[[Score 2 ]],1)</f>
        <v>54.5</v>
      </c>
    </row>
    <row r="57" spans="1:26" x14ac:dyDescent="0.3">
      <c r="A57" t="s">
        <v>141</v>
      </c>
      <c r="B57">
        <f>COUNTIFS(Table2[Sub-Sector],Table3[[#This Row],[Sub-Sector]])</f>
        <v>1</v>
      </c>
      <c r="C57" s="1">
        <f>COUNTIFS(Table2[Sub-Sector],Table3[[#This Row],[Sub-Sector]],Table2[Uptrend],"Uptrend")/Table3[[#This Row],[Count]]</f>
        <v>0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0</v>
      </c>
      <c r="G57" s="1">
        <f>COUNTIFS(Table2[Sub-Sector],Table3[[#This Row],[Sub-Sector]],Table2[1Y Return vs Nifty],"&gt;=10")/Table3[[#This Row],[Count]]</f>
        <v>1</v>
      </c>
      <c r="H57" s="1">
        <f>COUNTIFS(Table2[Sub-Sector],Table3[[#This Row],[Sub-Sector]],Table2[RSI Exponential â€“ 14D],"&gt;=50")/Table3[[#This Row],[Count]]</f>
        <v>1</v>
      </c>
      <c r="I57" s="1">
        <f>COUNTIFS(Table2[Sub-Sector],Table3[[#This Row],[Sub-Sector]],Table2[Relative Volume],"&gt;=1")/Table3[[#This Row],[Count]]</f>
        <v>1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1</v>
      </c>
      <c r="O57" s="1">
        <f>COUNTIFS(Table2[Sub-Sector],Table3[[#This Row],[Sub-Sector]],Table2[% Away From Current Month High],"&lt;=0.05")/Table3[[#This Row],[Count]]</f>
        <v>1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1</v>
      </c>
      <c r="S57" s="1">
        <f>COUNTIFS(Table2[Sub-Sector],Table3[[#This Row],[Sub-Sector]],Table2[% Price above 50 EMA],"&gt;=0")/Table3[[#This Row],[Count]]</f>
        <v>0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0</v>
      </c>
      <c r="V57" s="1">
        <f>COUNTIFS(Table2[Sub-Sector],Table3[[#This Row],[Sub-Sector]],Table2[Sharpe Ratio],"&gt;=0.10")/Table3[[#This Row],[Count]]</f>
        <v>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532</v>
      </c>
      <c r="X57">
        <f>_xlfn.RANK.AVG(Table3[[#This Row],[Score]],Table3[Score],1)</f>
        <v>87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7">
        <f>_xlfn.RANK.AVG(Table3[[#This Row],[Score 2 ]],Table3[[Score 2 ]],1)</f>
        <v>56</v>
      </c>
    </row>
    <row r="58" spans="1:26" x14ac:dyDescent="0.3">
      <c r="A58" t="s">
        <v>279</v>
      </c>
      <c r="B58">
        <f>COUNTIFS(Table2[Sub-Sector],Table3[[#This Row],[Sub-Sector]])</f>
        <v>12</v>
      </c>
      <c r="C58" s="1">
        <f>COUNTIFS(Table2[Sub-Sector],Table3[[#This Row],[Sub-Sector]],Table2[Uptrend],"Uptrend")/Table3[[#This Row],[Count]]</f>
        <v>0.5</v>
      </c>
      <c r="D58" s="1">
        <f>COUNTIFS(Table2[Sub-Sector],Table3[[#This Row],[Sub-Sector]],Table2[1W Return vs Nifty],"&gt;=5")/Table3[[#This Row],[Count]]</f>
        <v>8.3333333333333329E-2</v>
      </c>
      <c r="E58" s="1">
        <f>COUNTIFS(Table2[Sub-Sector],Table3[[#This Row],[Sub-Sector]],Table2[1M Return vs Nifty],"&gt;=5")/Table3[[#This Row],[Count]]</f>
        <v>0.33333333333333331</v>
      </c>
      <c r="F58" s="1">
        <f>COUNTIFS(Table2[Sub-Sector],Table3[[#This Row],[Sub-Sector]],Table2[6M Return vs Nifty],"&gt;=10")/Table3[[#This Row],[Count]]</f>
        <v>0.33333333333333331</v>
      </c>
      <c r="G58" s="1">
        <f>COUNTIFS(Table2[Sub-Sector],Table3[[#This Row],[Sub-Sector]],Table2[1Y Return vs Nifty],"&gt;=10")/Table3[[#This Row],[Count]]</f>
        <v>0.41666666666666669</v>
      </c>
      <c r="H58" s="1">
        <f>COUNTIFS(Table2[Sub-Sector],Table3[[#This Row],[Sub-Sector]],Table2[RSI Exponential â€“ 14D],"&gt;=50")/Table3[[#This Row],[Count]]</f>
        <v>0.66666666666666663</v>
      </c>
      <c r="I58" s="1">
        <f>COUNTIFS(Table2[Sub-Sector],Table3[[#This Row],[Sub-Sector]],Table2[Relative Volume],"&gt;=1")/Table3[[#This Row],[Count]]</f>
        <v>0.25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0.91666666666666663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0.91666666666666663</v>
      </c>
      <c r="N58" s="1">
        <f>COUNTIFS(Table2[Sub-Sector],Table3[[#This Row],[Sub-Sector]],Table2[% Away From Current Month Low],"&gt;=0.05")/Table3[[#This Row],[Count]]</f>
        <v>0.41666666666666669</v>
      </c>
      <c r="O58" s="1">
        <f>COUNTIFS(Table2[Sub-Sector],Table3[[#This Row],[Sub-Sector]],Table2[% Away From Current Month High],"&lt;=0.05")/Table3[[#This Row],[Count]]</f>
        <v>0.75</v>
      </c>
      <c r="P58" s="1">
        <f>COUNTIFS(Table2[Sub-Sector],Table3[[#This Row],[Sub-Sector]],Table2[% Away From 52W High],"&lt;=10")/Table3[[#This Row],[Count]]</f>
        <v>0.33333333333333331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0.58333333333333337</v>
      </c>
      <c r="S58" s="1">
        <f>COUNTIFS(Table2[Sub-Sector],Table3[[#This Row],[Sub-Sector]],Table2[% Price above 50 EMA],"&gt;=0")/Table3[[#This Row],[Count]]</f>
        <v>0.66666666666666663</v>
      </c>
      <c r="T58" s="1">
        <f>COUNTIFS(Table2[Sub-Sector],Table3[[#This Row],[Sub-Sector]],Table2[% Price above 200 EMA],"&gt;=0")/Table3[[#This Row],[Count]]</f>
        <v>0.66666666666666663</v>
      </c>
      <c r="U58" s="1">
        <f>COUNTIFS(Table2[Sub-Sector],Table3[[#This Row],[Sub-Sector]],Table2[Rate of Change - Zone],"Positive")/Table3[[#This Row],[Count]]</f>
        <v>0.58333333333333337</v>
      </c>
      <c r="V58" s="1">
        <f>COUNTIFS(Table2[Sub-Sector],Table3[[#This Row],[Sub-Sector]],Table2[Sharpe Ratio],"&gt;=0.10")/Table3[[#This Row],[Count]]</f>
        <v>0.41666666666666669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</v>
      </c>
      <c r="X58">
        <f>_xlfn.RANK.AVG(Table3[[#This Row],[Score]],Table3[Score],1)</f>
        <v>47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58">
        <f>_xlfn.RANK.AVG(Table3[[#This Row],[Score 2 ]],Table3[[Score 2 ]],1)</f>
        <v>57</v>
      </c>
    </row>
    <row r="59" spans="1:26" x14ac:dyDescent="0.3">
      <c r="A59" t="s">
        <v>400</v>
      </c>
      <c r="B59">
        <f>COUNTIFS(Table2[Sub-Sector],Table3[[#This Row],[Sub-Sector]])</f>
        <v>14</v>
      </c>
      <c r="C59" s="1">
        <f>COUNTIFS(Table2[Sub-Sector],Table3[[#This Row],[Sub-Sector]],Table2[Uptrend],"Uptrend")/Table3[[#This Row],[Count]]</f>
        <v>0.35714285714285715</v>
      </c>
      <c r="D59" s="1">
        <f>COUNTIFS(Table2[Sub-Sector],Table3[[#This Row],[Sub-Sector]],Table2[1W Return vs Nifty],"&gt;=5")/Table3[[#This Row],[Count]]</f>
        <v>7.1428571428571425E-2</v>
      </c>
      <c r="E59" s="1">
        <f>COUNTIFS(Table2[Sub-Sector],Table3[[#This Row],[Sub-Sector]],Table2[1M Return vs Nifty],"&gt;=5")/Table3[[#This Row],[Count]]</f>
        <v>0.14285714285714285</v>
      </c>
      <c r="F59" s="1">
        <f>COUNTIFS(Table2[Sub-Sector],Table3[[#This Row],[Sub-Sector]],Table2[6M Return vs Nifty],"&gt;=10")/Table3[[#This Row],[Count]]</f>
        <v>0.6428571428571429</v>
      </c>
      <c r="G59" s="1">
        <f>COUNTIFS(Table2[Sub-Sector],Table3[[#This Row],[Sub-Sector]],Table2[1Y Return vs Nifty],"&gt;=10")/Table3[[#This Row],[Count]]</f>
        <v>0.5</v>
      </c>
      <c r="H59" s="1">
        <f>COUNTIFS(Table2[Sub-Sector],Table3[[#This Row],[Sub-Sector]],Table2[RSI Exponential â€“ 14D],"&gt;=50")/Table3[[#This Row],[Count]]</f>
        <v>0.42857142857142855</v>
      </c>
      <c r="I59" s="1">
        <f>COUNTIFS(Table2[Sub-Sector],Table3[[#This Row],[Sub-Sector]],Table2[Relative Volume],"&gt;=1")/Table3[[#This Row],[Count]]</f>
        <v>0.14285714285714285</v>
      </c>
      <c r="J59" s="1">
        <f>COUNTIFS(Table2[Sub-Sector],Table3[[#This Row],[Sub-Sector]],Table2[% Away From Day Low],"&gt;=0.05")/Table3[[#This Row],[Count]]</f>
        <v>7.1428571428571425E-2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0.14285714285714285</v>
      </c>
      <c r="M59" s="1">
        <f>COUNTIFS(Table2[Sub-Sector],Table3[[#This Row],[Sub-Sector]],Table2[% Away From Current Week High],"&lt;=0.05")/Table3[[#This Row],[Count]]</f>
        <v>1</v>
      </c>
      <c r="N59" s="1">
        <f>COUNTIFS(Table2[Sub-Sector],Table3[[#This Row],[Sub-Sector]],Table2[% Away From Current Month Low],"&gt;=0.05")/Table3[[#This Row],[Count]]</f>
        <v>0.7857142857142857</v>
      </c>
      <c r="O59" s="1">
        <f>COUNTIFS(Table2[Sub-Sector],Table3[[#This Row],[Sub-Sector]],Table2[% Away From Current Month High],"&lt;=0.05")/Table3[[#This Row],[Count]]</f>
        <v>0.42857142857142855</v>
      </c>
      <c r="P59" s="1">
        <f>COUNTIFS(Table2[Sub-Sector],Table3[[#This Row],[Sub-Sector]],Table2[% Away From 52W High],"&lt;=10")/Table3[[#This Row],[Count]]</f>
        <v>0.35714285714285715</v>
      </c>
      <c r="Q59" s="1">
        <f>COUNTIFS(Table2[Sub-Sector],Table3[[#This Row],[Sub-Sector]],Table2[% Away From 52W Low],"&gt;=10")/Table3[[#This Row],[Count]]</f>
        <v>0.8571428571428571</v>
      </c>
      <c r="R59" s="1">
        <f>COUNTIFS(Table2[Sub-Sector],Table3[[#This Row],[Sub-Sector]],Table2[% Price above 20 EMA],"&gt;=0")/Table3[[#This Row],[Count]]</f>
        <v>0.35714285714285715</v>
      </c>
      <c r="S59" s="1">
        <f>COUNTIFS(Table2[Sub-Sector],Table3[[#This Row],[Sub-Sector]],Table2[% Price above 50 EMA],"&gt;=0")/Table3[[#This Row],[Count]]</f>
        <v>0.2857142857142857</v>
      </c>
      <c r="T59" s="1">
        <f>COUNTIFS(Table2[Sub-Sector],Table3[[#This Row],[Sub-Sector]],Table2[% Price above 200 EMA],"&gt;=0")/Table3[[#This Row],[Count]]</f>
        <v>0.7857142857142857</v>
      </c>
      <c r="U59" s="1">
        <f>COUNTIFS(Table2[Sub-Sector],Table3[[#This Row],[Sub-Sector]],Table2[Rate of Change - Zone],"Positive")/Table3[[#This Row],[Count]]</f>
        <v>0.2857142857142857</v>
      </c>
      <c r="V59" s="1">
        <f>COUNTIFS(Table2[Sub-Sector],Table3[[#This Row],[Sub-Sector]],Table2[Sharpe Ratio],"&gt;=0.10")/Table3[[#This Row],[Count]]</f>
        <v>7.1428571428571425E-2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428.5</v>
      </c>
      <c r="X59">
        <f>_xlfn.RANK.AVG(Table3[[#This Row],[Score]],Table3[Score],1)</f>
        <v>60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233.5</v>
      </c>
      <c r="Z59">
        <f>_xlfn.RANK.AVG(Table3[[#This Row],[Score 2 ]],Table3[[Score 2 ]],1)</f>
        <v>58</v>
      </c>
    </row>
    <row r="60" spans="1:26" x14ac:dyDescent="0.3">
      <c r="A60" t="s">
        <v>1014</v>
      </c>
      <c r="B60">
        <f>COUNTIFS(Table2[Sub-Sector],Table3[[#This Row],[Sub-Sector]])</f>
        <v>5</v>
      </c>
      <c r="C60" s="1">
        <f>COUNTIFS(Table2[Sub-Sector],Table3[[#This Row],[Sub-Sector]],Table2[Uptrend],"Uptrend")/Table3[[#This Row],[Count]]</f>
        <v>0.8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0.2</v>
      </c>
      <c r="F60" s="1">
        <f>COUNTIFS(Table2[Sub-Sector],Table3[[#This Row],[Sub-Sector]],Table2[6M Return vs Nifty],"&gt;=10")/Table3[[#This Row],[Count]]</f>
        <v>0.8</v>
      </c>
      <c r="G60" s="1">
        <f>COUNTIFS(Table2[Sub-Sector],Table3[[#This Row],[Sub-Sector]],Table2[1Y Return vs Nifty],"&gt;=10")/Table3[[#This Row],[Count]]</f>
        <v>0.6</v>
      </c>
      <c r="H60" s="1">
        <f>COUNTIFS(Table2[Sub-Sector],Table3[[#This Row],[Sub-Sector]],Table2[RSI Exponential â€“ 14D],"&gt;=50")/Table3[[#This Row],[Count]]</f>
        <v>0.2</v>
      </c>
      <c r="I60" s="1">
        <f>COUNTIFS(Table2[Sub-Sector],Table3[[#This Row],[Sub-Sector]],Table2[Relative Volume],"&gt;=1")/Table3[[#This Row],[Count]]</f>
        <v>0.2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0</v>
      </c>
      <c r="O60" s="1">
        <f>COUNTIFS(Table2[Sub-Sector],Table3[[#This Row],[Sub-Sector]],Table2[% Away From Current Month High],"&lt;=0.05")/Table3[[#This Row],[Count]]</f>
        <v>0</v>
      </c>
      <c r="P60" s="1">
        <f>COUNTIFS(Table2[Sub-Sector],Table3[[#This Row],[Sub-Sector]],Table2[% Away From 52W High],"&lt;=10")/Table3[[#This Row],[Count]]</f>
        <v>0.4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0.2</v>
      </c>
      <c r="S60" s="1">
        <f>COUNTIFS(Table2[Sub-Sector],Table3[[#This Row],[Sub-Sector]],Table2[% Price above 50 EMA],"&gt;=0")/Table3[[#This Row],[Count]]</f>
        <v>0.2</v>
      </c>
      <c r="T60" s="1">
        <f>COUNTIFS(Table2[Sub-Sector],Table3[[#This Row],[Sub-Sector]],Table2[% Price above 200 EMA],"&gt;=0")/Table3[[#This Row],[Count]]</f>
        <v>0.8</v>
      </c>
      <c r="U60" s="1">
        <f>COUNTIFS(Table2[Sub-Sector],Table3[[#This Row],[Sub-Sector]],Table2[Rate of Change - Zone],"Positive")/Table3[[#This Row],[Count]]</f>
        <v>0</v>
      </c>
      <c r="V60" s="1">
        <f>COUNTIFS(Table2[Sub-Sector],Table3[[#This Row],[Sub-Sector]],Table2[Sharpe Ratio],"&gt;=0.10")/Table3[[#This Row],[Count]]</f>
        <v>0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410.5</v>
      </c>
      <c r="X60">
        <f>_xlfn.RANK.AVG(Table3[[#This Row],[Score]],Table3[Score],1)</f>
        <v>53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60">
        <f>_xlfn.RANK.AVG(Table3[[#This Row],[Score 2 ]],Table3[[Score 2 ]],1)</f>
        <v>59</v>
      </c>
    </row>
    <row r="61" spans="1:26" x14ac:dyDescent="0.3">
      <c r="A61" t="s">
        <v>1034</v>
      </c>
      <c r="B61">
        <f>COUNTIFS(Table2[Sub-Sector],Table3[[#This Row],[Sub-Sector]])</f>
        <v>2</v>
      </c>
      <c r="C61" s="1">
        <f>COUNTIFS(Table2[Sub-Sector],Table3[[#This Row],[Sub-Sector]],Table2[Uptrend],"Uptrend")/Table3[[#This Row],[Count]]</f>
        <v>0.5</v>
      </c>
      <c r="D61" s="1">
        <f>COUNTIFS(Table2[Sub-Sector],Table3[[#This Row],[Sub-Sector]],Table2[1W Return vs Nifty],"&gt;=5")/Table3[[#This Row],[Count]]</f>
        <v>0.5</v>
      </c>
      <c r="E61" s="1">
        <f>COUNTIFS(Table2[Sub-Sector],Table3[[#This Row],[Sub-Sector]],Table2[1M Return vs Nifty],"&gt;=5")/Table3[[#This Row],[Count]]</f>
        <v>0.5</v>
      </c>
      <c r="F61" s="1">
        <f>COUNTIFS(Table2[Sub-Sector],Table3[[#This Row],[Sub-Sector]],Table2[6M Return vs Nifty],"&gt;=10")/Table3[[#This Row],[Count]]</f>
        <v>0.5</v>
      </c>
      <c r="G61" s="1">
        <f>COUNTIFS(Table2[Sub-Sector],Table3[[#This Row],[Sub-Sector]],Table2[1Y Return vs Nifty],"&gt;=10")/Table3[[#This Row],[Count]]</f>
        <v>0.5</v>
      </c>
      <c r="H61" s="1">
        <f>COUNTIFS(Table2[Sub-Sector],Table3[[#This Row],[Sub-Sector]],Table2[RSI Exponential â€“ 14D],"&gt;=50")/Table3[[#This Row],[Count]]</f>
        <v>0.5</v>
      </c>
      <c r="I61" s="1">
        <f>COUNTIFS(Table2[Sub-Sector],Table3[[#This Row],[Sub-Sector]],Table2[Relative Volume],"&gt;=1")/Table3[[#This Row],[Count]]</f>
        <v>0.5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0.5</v>
      </c>
      <c r="M61" s="1">
        <f>COUNTIFS(Table2[Sub-Sector],Table3[[#This Row],[Sub-Sector]],Table2[% Away From Current Week High],"&lt;=0.05")/Table3[[#This Row],[Count]]</f>
        <v>1</v>
      </c>
      <c r="N61" s="1">
        <f>COUNTIFS(Table2[Sub-Sector],Table3[[#This Row],[Sub-Sector]],Table2[% Away From Current Month Low],"&gt;=0.05")/Table3[[#This Row],[Count]]</f>
        <v>0.5</v>
      </c>
      <c r="O61" s="1">
        <f>COUNTIFS(Table2[Sub-Sector],Table3[[#This Row],[Sub-Sector]],Table2[% Away From Current Month High],"&lt;=0.05")/Table3[[#This Row],[Count]]</f>
        <v>0</v>
      </c>
      <c r="P61" s="1">
        <f>COUNTIFS(Table2[Sub-Sector],Table3[[#This Row],[Sub-Sector]],Table2[% Away From 52W High],"&lt;=10")/Table3[[#This Row],[Count]]</f>
        <v>0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0.5</v>
      </c>
      <c r="S61" s="1">
        <f>COUNTIFS(Table2[Sub-Sector],Table3[[#This Row],[Sub-Sector]],Table2[% Price above 50 EMA],"&gt;=0")/Table3[[#This Row],[Count]]</f>
        <v>0.5</v>
      </c>
      <c r="T61" s="1">
        <f>COUNTIFS(Table2[Sub-Sector],Table3[[#This Row],[Sub-Sector]],Table2[% Price above 200 EMA],"&gt;=0")/Table3[[#This Row],[Count]]</f>
        <v>0.5</v>
      </c>
      <c r="U61" s="1">
        <f>COUNTIFS(Table2[Sub-Sector],Table3[[#This Row],[Sub-Sector]],Table2[Rate of Change - Zone],"Positive")/Table3[[#This Row],[Count]]</f>
        <v>0</v>
      </c>
      <c r="V61" s="1">
        <f>COUNTIFS(Table2[Sub-Sector],Table3[[#This Row],[Sub-Sector]],Table2[Sharpe Ratio],"&gt;=0.10")/Table3[[#This Row],[Count]]</f>
        <v>0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336</v>
      </c>
      <c r="X61">
        <f>_xlfn.RANK.AVG(Table3[[#This Row],[Score]],Table3[Score],1)</f>
        <v>36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61">
        <f>_xlfn.RANK.AVG(Table3[[#This Row],[Score 2 ]],Table3[[Score 2 ]],1)</f>
        <v>60</v>
      </c>
    </row>
    <row r="62" spans="1:26" x14ac:dyDescent="0.3">
      <c r="A62" t="s">
        <v>384</v>
      </c>
      <c r="B62">
        <f>COUNTIFS(Table2[Sub-Sector],Table3[[#This Row],[Sub-Sector]])</f>
        <v>5</v>
      </c>
      <c r="C62" s="1">
        <f>COUNTIFS(Table2[Sub-Sector],Table3[[#This Row],[Sub-Sector]],Table2[Uptrend],"Uptrend")/Table3[[#This Row],[Count]]</f>
        <v>0.2</v>
      </c>
      <c r="D62" s="1">
        <f>COUNTIFS(Table2[Sub-Sector],Table3[[#This Row],[Sub-Sector]],Table2[1W Return vs Nifty],"&gt;=5")/Table3[[#This Row],[Count]]</f>
        <v>0.2</v>
      </c>
      <c r="E62" s="1">
        <f>COUNTIFS(Table2[Sub-Sector],Table3[[#This Row],[Sub-Sector]],Table2[1M Return vs Nifty],"&gt;=5")/Table3[[#This Row],[Count]]</f>
        <v>0</v>
      </c>
      <c r="F62" s="1">
        <f>COUNTIFS(Table2[Sub-Sector],Table3[[#This Row],[Sub-Sector]],Table2[6M Return vs Nifty],"&gt;=10")/Table3[[#This Row],[Count]]</f>
        <v>0.6</v>
      </c>
      <c r="G62" s="1">
        <f>COUNTIFS(Table2[Sub-Sector],Table3[[#This Row],[Sub-Sector]],Table2[1Y Return vs Nifty],"&gt;=10")/Table3[[#This Row],[Count]]</f>
        <v>0.4</v>
      </c>
      <c r="H62" s="1">
        <f>COUNTIFS(Table2[Sub-Sector],Table3[[#This Row],[Sub-Sector]],Table2[RSI Exponential â€“ 14D],"&gt;=50")/Table3[[#This Row],[Count]]</f>
        <v>0.8</v>
      </c>
      <c r="I62" s="1">
        <f>COUNTIFS(Table2[Sub-Sector],Table3[[#This Row],[Sub-Sector]],Table2[Relative Volume],"&gt;=1")/Table3[[#This Row],[Count]]</f>
        <v>0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0.4</v>
      </c>
      <c r="M62" s="1">
        <f>COUNTIFS(Table2[Sub-Sector],Table3[[#This Row],[Sub-Sector]],Table2[% Away From Current Week High],"&lt;=0.05")/Table3[[#This Row],[Count]]</f>
        <v>1</v>
      </c>
      <c r="N62" s="1">
        <f>COUNTIFS(Table2[Sub-Sector],Table3[[#This Row],[Sub-Sector]],Table2[% Away From Current Month Low],"&gt;=0.05")/Table3[[#This Row],[Count]]</f>
        <v>0.8</v>
      </c>
      <c r="O62" s="1">
        <f>COUNTIFS(Table2[Sub-Sector],Table3[[#This Row],[Sub-Sector]],Table2[% Away From Current Month High],"&lt;=0.05")/Table3[[#This Row],[Count]]</f>
        <v>0.8</v>
      </c>
      <c r="P62" s="1">
        <f>COUNTIFS(Table2[Sub-Sector],Table3[[#This Row],[Sub-Sector]],Table2[% Away From 52W High],"&lt;=10")/Table3[[#This Row],[Count]]</f>
        <v>0.2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0.8</v>
      </c>
      <c r="S62" s="1">
        <f>COUNTIFS(Table2[Sub-Sector],Table3[[#This Row],[Sub-Sector]],Table2[% Price above 50 EMA],"&gt;=0")/Table3[[#This Row],[Count]]</f>
        <v>0.4</v>
      </c>
      <c r="T62" s="1">
        <f>COUNTIFS(Table2[Sub-Sector],Table3[[#This Row],[Sub-Sector]],Table2[% Price above 200 EMA],"&gt;=0")/Table3[[#This Row],[Count]]</f>
        <v>0.6</v>
      </c>
      <c r="U62" s="1">
        <f>COUNTIFS(Table2[Sub-Sector],Table3[[#This Row],[Sub-Sector]],Table2[Rate of Change - Zone],"Positive")/Table3[[#This Row],[Count]]</f>
        <v>0.6</v>
      </c>
      <c r="V62" s="1">
        <f>COUNTIFS(Table2[Sub-Sector],Table3[[#This Row],[Sub-Sector]],Table2[Sharpe Ratio],"&gt;=0.10")/Table3[[#This Row],[Count]]</f>
        <v>0.2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478</v>
      </c>
      <c r="X62">
        <f>_xlfn.RANK.AVG(Table3[[#This Row],[Score]],Table3[Score],1)</f>
        <v>69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</v>
      </c>
      <c r="Z62">
        <f>_xlfn.RANK.AVG(Table3[[#This Row],[Score 2 ]],Table3[[Score 2 ]],1)</f>
        <v>61</v>
      </c>
    </row>
    <row r="63" spans="1:26" x14ac:dyDescent="0.3">
      <c r="A63" t="s">
        <v>195</v>
      </c>
      <c r="B63">
        <f>COUNTIFS(Table2[Sub-Sector],Table3[[#This Row],[Sub-Sector]])</f>
        <v>9</v>
      </c>
      <c r="C63" s="1">
        <f>COUNTIFS(Table2[Sub-Sector],Table3[[#This Row],[Sub-Sector]],Table2[Uptrend],"Uptrend")/Table3[[#This Row],[Count]]</f>
        <v>0.33333333333333331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</v>
      </c>
      <c r="F63" s="1">
        <f>COUNTIFS(Table2[Sub-Sector],Table3[[#This Row],[Sub-Sector]],Table2[6M Return vs Nifty],"&gt;=10")/Table3[[#This Row],[Count]]</f>
        <v>0.44444444444444442</v>
      </c>
      <c r="G63" s="1">
        <f>COUNTIFS(Table2[Sub-Sector],Table3[[#This Row],[Sub-Sector]],Table2[1Y Return vs Nifty],"&gt;=10")/Table3[[#This Row],[Count]]</f>
        <v>0.44444444444444442</v>
      </c>
      <c r="H63" s="1">
        <f>COUNTIFS(Table2[Sub-Sector],Table3[[#This Row],[Sub-Sector]],Table2[RSI Exponential â€“ 14D],"&gt;=50")/Table3[[#This Row],[Count]]</f>
        <v>0.22222222222222221</v>
      </c>
      <c r="I63" s="1">
        <f>COUNTIFS(Table2[Sub-Sector],Table3[[#This Row],[Sub-Sector]],Table2[Relative Volume],"&gt;=1")/Table3[[#This Row],[Count]]</f>
        <v>0.33333333333333331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</v>
      </c>
      <c r="M63" s="1">
        <f>COUNTIFS(Table2[Sub-Sector],Table3[[#This Row],[Sub-Sector]],Table2[% Away From Current Week High],"&lt;=0.05")/Table3[[#This Row],[Count]]</f>
        <v>0.77777777777777779</v>
      </c>
      <c r="N63" s="1">
        <f>COUNTIFS(Table2[Sub-Sector],Table3[[#This Row],[Sub-Sector]],Table2[% Away From Current Month Low],"&gt;=0.05")/Table3[[#This Row],[Count]]</f>
        <v>0.1111111111111111</v>
      </c>
      <c r="O63" s="1">
        <f>COUNTIFS(Table2[Sub-Sector],Table3[[#This Row],[Sub-Sector]],Table2[% Away From Current Month High],"&lt;=0.05")/Table3[[#This Row],[Count]]</f>
        <v>0.44444444444444442</v>
      </c>
      <c r="P63" s="1">
        <f>COUNTIFS(Table2[Sub-Sector],Table3[[#This Row],[Sub-Sector]],Table2[% Away From 52W High],"&lt;=10")/Table3[[#This Row],[Count]]</f>
        <v>0.22222222222222221</v>
      </c>
      <c r="Q63" s="1">
        <f>COUNTIFS(Table2[Sub-Sector],Table3[[#This Row],[Sub-Sector]],Table2[% Away From 52W Low],"&gt;=10")/Table3[[#This Row],[Count]]</f>
        <v>0.88888888888888884</v>
      </c>
      <c r="R63" s="1">
        <f>COUNTIFS(Table2[Sub-Sector],Table3[[#This Row],[Sub-Sector]],Table2[% Price above 20 EMA],"&gt;=0")/Table3[[#This Row],[Count]]</f>
        <v>0.1111111111111111</v>
      </c>
      <c r="S63" s="1">
        <f>COUNTIFS(Table2[Sub-Sector],Table3[[#This Row],[Sub-Sector]],Table2[% Price above 50 EMA],"&gt;=0")/Table3[[#This Row],[Count]]</f>
        <v>0.22222222222222221</v>
      </c>
      <c r="T63" s="1">
        <f>COUNTIFS(Table2[Sub-Sector],Table3[[#This Row],[Sub-Sector]],Table2[% Price above 200 EMA],"&gt;=0")/Table3[[#This Row],[Count]]</f>
        <v>0.66666666666666663</v>
      </c>
      <c r="U63" s="1">
        <f>COUNTIFS(Table2[Sub-Sector],Table3[[#This Row],[Sub-Sector]],Table2[Rate of Change - Zone],"Positive")/Table3[[#This Row],[Count]]</f>
        <v>0.22222222222222221</v>
      </c>
      <c r="V63" s="1">
        <f>COUNTIFS(Table2[Sub-Sector],Table3[[#This Row],[Sub-Sector]],Table2[Sharpe Ratio],"&gt;=0.10")/Table3[[#This Row],[Count]]</f>
        <v>0.1111111111111111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514.5</v>
      </c>
      <c r="X63">
        <f>_xlfn.RANK.AVG(Table3[[#This Row],[Score]],Table3[Score],1)</f>
        <v>80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63">
        <f>_xlfn.RANK.AVG(Table3[[#This Row],[Score 2 ]],Table3[[Score 2 ]],1)</f>
        <v>62</v>
      </c>
    </row>
    <row r="64" spans="1:26" x14ac:dyDescent="0.3">
      <c r="A64" t="s">
        <v>92</v>
      </c>
      <c r="B64">
        <f>COUNTIFS(Table2[Sub-Sector],Table3[[#This Row],[Sub-Sector]])</f>
        <v>3</v>
      </c>
      <c r="C64" s="1">
        <f>COUNTIFS(Table2[Sub-Sector],Table3[[#This Row],[Sub-Sector]],Table2[Uptrend],"Uptrend")/Table3[[#This Row],[Count]]</f>
        <v>0.66666666666666663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0.66666666666666663</v>
      </c>
      <c r="F64" s="1">
        <f>COUNTIFS(Table2[Sub-Sector],Table3[[#This Row],[Sub-Sector]],Table2[6M Return vs Nifty],"&gt;=10")/Table3[[#This Row],[Count]]</f>
        <v>0.33333333333333331</v>
      </c>
      <c r="G64" s="1">
        <f>COUNTIFS(Table2[Sub-Sector],Table3[[#This Row],[Sub-Sector]],Table2[1Y Return vs Nifty],"&gt;=10")/Table3[[#This Row],[Count]]</f>
        <v>1</v>
      </c>
      <c r="H64" s="1">
        <f>COUNTIFS(Table2[Sub-Sector],Table3[[#This Row],[Sub-Sector]],Table2[RSI Exponential â€“ 14D],"&gt;=50")/Table3[[#This Row],[Count]]</f>
        <v>0.33333333333333331</v>
      </c>
      <c r="I64" s="1">
        <f>COUNTIFS(Table2[Sub-Sector],Table3[[#This Row],[Sub-Sector]],Table2[Relative Volume],"&gt;=1")/Table3[[#This Row],[Count]]</f>
        <v>0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</v>
      </c>
      <c r="M64" s="1">
        <f>COUNTIFS(Table2[Sub-Sector],Table3[[#This Row],[Sub-Sector]],Table2[% Away From Current Week High],"&lt;=0.05")/Table3[[#This Row],[Count]]</f>
        <v>1</v>
      </c>
      <c r="N64" s="1">
        <f>COUNTIFS(Table2[Sub-Sector],Table3[[#This Row],[Sub-Sector]],Table2[% Away From Current Month Low],"&gt;=0.05")/Table3[[#This Row],[Count]]</f>
        <v>0.33333333333333331</v>
      </c>
      <c r="O64" s="1">
        <f>COUNTIFS(Table2[Sub-Sector],Table3[[#This Row],[Sub-Sector]],Table2[% Away From Current Month High],"&lt;=0.05")/Table3[[#This Row],[Count]]</f>
        <v>0.33333333333333331</v>
      </c>
      <c r="P64" s="1">
        <f>COUNTIFS(Table2[Sub-Sector],Table3[[#This Row],[Sub-Sector]],Table2[% Away From 52W High],"&lt;=10")/Table3[[#This Row],[Count]]</f>
        <v>0.66666666666666663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0.66666666666666663</v>
      </c>
      <c r="S64" s="1">
        <f>COUNTIFS(Table2[Sub-Sector],Table3[[#This Row],[Sub-Sector]],Table2[% Price above 50 EMA],"&gt;=0")/Table3[[#This Row],[Count]]</f>
        <v>0.66666666666666663</v>
      </c>
      <c r="T64" s="1">
        <f>COUNTIFS(Table2[Sub-Sector],Table3[[#This Row],[Sub-Sector]],Table2[% Price above 200 EMA],"&gt;=0")/Table3[[#This Row],[Count]]</f>
        <v>1</v>
      </c>
      <c r="U64" s="1">
        <f>COUNTIFS(Table2[Sub-Sector],Table3[[#This Row],[Sub-Sector]],Table2[Rate of Change - Zone],"Positive")/Table3[[#This Row],[Count]]</f>
        <v>0.33333333333333331</v>
      </c>
      <c r="V64" s="1">
        <f>COUNTIFS(Table2[Sub-Sector],Table3[[#This Row],[Sub-Sector]],Table2[Sharpe Ratio],"&gt;=0.10")/Table3[[#This Row],[Count]]</f>
        <v>0.66666666666666663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393.5</v>
      </c>
      <c r="X64">
        <f>_xlfn.RANK.AVG(Table3[[#This Row],[Score]],Table3[Score],1)</f>
        <v>51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</v>
      </c>
      <c r="Z64">
        <f>_xlfn.RANK.AVG(Table3[[#This Row],[Score 2 ]],Table3[[Score 2 ]],1)</f>
        <v>63</v>
      </c>
    </row>
    <row r="65" spans="1:26" x14ac:dyDescent="0.3">
      <c r="A65" t="s">
        <v>1235</v>
      </c>
      <c r="B65">
        <f>COUNTIFS(Table2[Sub-Sector],Table3[[#This Row],[Sub-Sector]])</f>
        <v>2</v>
      </c>
      <c r="C65" s="1">
        <f>COUNTIFS(Table2[Sub-Sector],Table3[[#This Row],[Sub-Sector]],Table2[Uptrend],"Uptrend")/Table3[[#This Row],[Count]]</f>
        <v>0</v>
      </c>
      <c r="D65" s="1">
        <f>COUNTIFS(Table2[Sub-Sector],Table3[[#This Row],[Sub-Sector]],Table2[1W Return vs Nifty],"&gt;=5")/Table3[[#This Row],[Count]]</f>
        <v>0.5</v>
      </c>
      <c r="E65" s="1">
        <f>COUNTIFS(Table2[Sub-Sector],Table3[[#This Row],[Sub-Sector]],Table2[1M Return vs Nifty],"&gt;=5")/Table3[[#This Row],[Count]]</f>
        <v>0</v>
      </c>
      <c r="F65" s="1">
        <f>COUNTIFS(Table2[Sub-Sector],Table3[[#This Row],[Sub-Sector]],Table2[6M Return vs Nifty],"&gt;=10")/Table3[[#This Row],[Count]]</f>
        <v>0</v>
      </c>
      <c r="G65" s="1">
        <f>COUNTIFS(Table2[Sub-Sector],Table3[[#This Row],[Sub-Sector]],Table2[1Y Return vs Nifty],"&gt;=10")/Table3[[#This Row],[Count]]</f>
        <v>0</v>
      </c>
      <c r="H65" s="1">
        <f>COUNTIFS(Table2[Sub-Sector],Table3[[#This Row],[Sub-Sector]],Table2[RSI Exponential â€“ 14D],"&gt;=50")/Table3[[#This Row],[Count]]</f>
        <v>0.5</v>
      </c>
      <c r="I65" s="1">
        <f>COUNTIFS(Table2[Sub-Sector],Table3[[#This Row],[Sub-Sector]],Table2[Relative Volume],"&gt;=1")/Table3[[#This Row],[Count]]</f>
        <v>0.5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0.5</v>
      </c>
      <c r="M65" s="1">
        <f>COUNTIFS(Table2[Sub-Sector],Table3[[#This Row],[Sub-Sector]],Table2[% Away From Current Week High],"&lt;=0.05")/Table3[[#This Row],[Count]]</f>
        <v>1</v>
      </c>
      <c r="N65" s="1">
        <f>COUNTIFS(Table2[Sub-Sector],Table3[[#This Row],[Sub-Sector]],Table2[% Away From Current Month Low],"&gt;=0.05")/Table3[[#This Row],[Count]]</f>
        <v>0.5</v>
      </c>
      <c r="O65" s="1">
        <f>COUNTIFS(Table2[Sub-Sector],Table3[[#This Row],[Sub-Sector]],Table2[% Away From Current Month High],"&lt;=0.05")/Table3[[#This Row],[Count]]</f>
        <v>1</v>
      </c>
      <c r="P65" s="1">
        <f>COUNTIFS(Table2[Sub-Sector],Table3[[#This Row],[Sub-Sector]],Table2[% Away From 52W High],"&lt;=10")/Table3[[#This Row],[Count]]</f>
        <v>0</v>
      </c>
      <c r="Q65" s="1">
        <f>COUNTIFS(Table2[Sub-Sector],Table3[[#This Row],[Sub-Sector]],Table2[% Away From 52W Low],"&gt;=10")/Table3[[#This Row],[Count]]</f>
        <v>0.5</v>
      </c>
      <c r="R65" s="1">
        <f>COUNTIFS(Table2[Sub-Sector],Table3[[#This Row],[Sub-Sector]],Table2[% Price above 20 EMA],"&gt;=0")/Table3[[#This Row],[Count]]</f>
        <v>0.5</v>
      </c>
      <c r="S65" s="1">
        <f>COUNTIFS(Table2[Sub-Sector],Table3[[#This Row],[Sub-Sector]],Table2[% Price above 50 EMA],"&gt;=0")/Table3[[#This Row],[Count]]</f>
        <v>0</v>
      </c>
      <c r="T65" s="1">
        <f>COUNTIFS(Table2[Sub-Sector],Table3[[#This Row],[Sub-Sector]],Table2[% Price above 200 EMA],"&gt;=0")/Table3[[#This Row],[Count]]</f>
        <v>0</v>
      </c>
      <c r="U65" s="1">
        <f>COUNTIFS(Table2[Sub-Sector],Table3[[#This Row],[Sub-Sector]],Table2[Rate of Change - Zone],"Positive")/Table3[[#This Row],[Count]]</f>
        <v>1</v>
      </c>
      <c r="V65" s="1">
        <f>COUNTIFS(Table2[Sub-Sector],Table3[[#This Row],[Sub-Sector]],Table2[Sharpe Ratio],"&gt;=0.10")/Table3[[#This Row],[Count]]</f>
        <v>0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473.5</v>
      </c>
      <c r="X65">
        <f>_xlfn.RANK.AVG(Table3[[#This Row],[Score]],Table3[Score],1)</f>
        <v>68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247.5</v>
      </c>
      <c r="Z65">
        <f>_xlfn.RANK.AVG(Table3[[#This Row],[Score 2 ]],Table3[[Score 2 ]],1)</f>
        <v>64</v>
      </c>
    </row>
    <row r="66" spans="1:26" x14ac:dyDescent="0.3">
      <c r="A66" t="s">
        <v>453</v>
      </c>
      <c r="B66">
        <f>COUNTIFS(Table2[Sub-Sector],Table3[[#This Row],[Sub-Sector]])</f>
        <v>17</v>
      </c>
      <c r="C66" s="1">
        <f>COUNTIFS(Table2[Sub-Sector],Table3[[#This Row],[Sub-Sector]],Table2[Uptrend],"Uptrend")/Table3[[#This Row],[Count]]</f>
        <v>0.6470588235294118</v>
      </c>
      <c r="D66" s="1">
        <f>COUNTIFS(Table2[Sub-Sector],Table3[[#This Row],[Sub-Sector]],Table2[1W Return vs Nifty],"&gt;=5")/Table3[[#This Row],[Count]]</f>
        <v>0.11764705882352941</v>
      </c>
      <c r="E66" s="1">
        <f>COUNTIFS(Table2[Sub-Sector],Table3[[#This Row],[Sub-Sector]],Table2[1M Return vs Nifty],"&gt;=5")/Table3[[#This Row],[Count]]</f>
        <v>0.17647058823529413</v>
      </c>
      <c r="F66" s="1">
        <f>COUNTIFS(Table2[Sub-Sector],Table3[[#This Row],[Sub-Sector]],Table2[6M Return vs Nifty],"&gt;=10")/Table3[[#This Row],[Count]]</f>
        <v>0.41176470588235292</v>
      </c>
      <c r="G66" s="1">
        <f>COUNTIFS(Table2[Sub-Sector],Table3[[#This Row],[Sub-Sector]],Table2[1Y Return vs Nifty],"&gt;=10")/Table3[[#This Row],[Count]]</f>
        <v>0.23529411764705882</v>
      </c>
      <c r="H66" s="1">
        <f>COUNTIFS(Table2[Sub-Sector],Table3[[#This Row],[Sub-Sector]],Table2[RSI Exponential â€“ 14D],"&gt;=50")/Table3[[#This Row],[Count]]</f>
        <v>0.6470588235294118</v>
      </c>
      <c r="I66" s="1">
        <f>COUNTIFS(Table2[Sub-Sector],Table3[[#This Row],[Sub-Sector]],Table2[Relative Volume],"&gt;=1")/Table3[[#This Row],[Count]]</f>
        <v>0.29411764705882354</v>
      </c>
      <c r="J66" s="1">
        <f>COUNTIFS(Table2[Sub-Sector],Table3[[#This Row],[Sub-Sector]],Table2[% Away From Day Low],"&gt;=0.05")/Table3[[#This Row],[Count]]</f>
        <v>5.8823529411764705E-2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0.11764705882352941</v>
      </c>
      <c r="M66" s="1">
        <f>COUNTIFS(Table2[Sub-Sector],Table3[[#This Row],[Sub-Sector]],Table2[% Away From Current Week High],"&lt;=0.05")/Table3[[#This Row],[Count]]</f>
        <v>0.94117647058823528</v>
      </c>
      <c r="N66" s="1">
        <f>COUNTIFS(Table2[Sub-Sector],Table3[[#This Row],[Sub-Sector]],Table2[% Away From Current Month Low],"&gt;=0.05")/Table3[[#This Row],[Count]]</f>
        <v>0.58823529411764708</v>
      </c>
      <c r="O66" s="1">
        <f>COUNTIFS(Table2[Sub-Sector],Table3[[#This Row],[Sub-Sector]],Table2[% Away From Current Month High],"&lt;=0.05")/Table3[[#This Row],[Count]]</f>
        <v>0.47058823529411764</v>
      </c>
      <c r="P66" s="1">
        <f>COUNTIFS(Table2[Sub-Sector],Table3[[#This Row],[Sub-Sector]],Table2[% Away From 52W High],"&lt;=10")/Table3[[#This Row],[Count]]</f>
        <v>0.17647058823529413</v>
      </c>
      <c r="Q66" s="1">
        <f>COUNTIFS(Table2[Sub-Sector],Table3[[#This Row],[Sub-Sector]],Table2[% Away From 52W Low],"&gt;=10")/Table3[[#This Row],[Count]]</f>
        <v>0.94117647058823528</v>
      </c>
      <c r="R66" s="1">
        <f>COUNTIFS(Table2[Sub-Sector],Table3[[#This Row],[Sub-Sector]],Table2[% Price above 20 EMA],"&gt;=0")/Table3[[#This Row],[Count]]</f>
        <v>0.6470588235294118</v>
      </c>
      <c r="S66" s="1">
        <f>COUNTIFS(Table2[Sub-Sector],Table3[[#This Row],[Sub-Sector]],Table2[% Price above 50 EMA],"&gt;=0")/Table3[[#This Row],[Count]]</f>
        <v>0.58823529411764708</v>
      </c>
      <c r="T66" s="1">
        <f>COUNTIFS(Table2[Sub-Sector],Table3[[#This Row],[Sub-Sector]],Table2[% Price above 200 EMA],"&gt;=0")/Table3[[#This Row],[Count]]</f>
        <v>0.76470588235294112</v>
      </c>
      <c r="U66" s="1">
        <f>COUNTIFS(Table2[Sub-Sector],Table3[[#This Row],[Sub-Sector]],Table2[Rate of Change - Zone],"Positive")/Table3[[#This Row],[Count]]</f>
        <v>0.41176470588235292</v>
      </c>
      <c r="V66" s="1">
        <f>COUNTIFS(Table2[Sub-Sector],Table3[[#This Row],[Sub-Sector]],Table2[Sharpe Ratio],"&gt;=0.10")/Table3[[#This Row],[Count]]</f>
        <v>0.17647058823529413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408.5</v>
      </c>
      <c r="X66">
        <f>_xlfn.RANK.AVG(Table3[[#This Row],[Score]],Table3[Score],1)</f>
        <v>52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249.5</v>
      </c>
      <c r="Z66">
        <f>_xlfn.RANK.AVG(Table3[[#This Row],[Score 2 ]],Table3[[Score 2 ]],1)</f>
        <v>65</v>
      </c>
    </row>
    <row r="67" spans="1:26" x14ac:dyDescent="0.3">
      <c r="A67" t="s">
        <v>1621</v>
      </c>
      <c r="B67">
        <f>COUNTIFS(Table2[Sub-Sector],Table3[[#This Row],[Sub-Sector]])</f>
        <v>2</v>
      </c>
      <c r="C67" s="1">
        <f>COUNTIFS(Table2[Sub-Sector],Table3[[#This Row],[Sub-Sector]],Table2[Uptrend],"Uptrend")/Table3[[#This Row],[Count]]</f>
        <v>0.5</v>
      </c>
      <c r="D67" s="1">
        <f>COUNTIFS(Table2[Sub-Sector],Table3[[#This Row],[Sub-Sector]],Table2[1W Return vs Nifty],"&gt;=5")/Table3[[#This Row],[Count]]</f>
        <v>0.5</v>
      </c>
      <c r="E67" s="1">
        <f>COUNTIFS(Table2[Sub-Sector],Table3[[#This Row],[Sub-Sector]],Table2[1M Return vs Nifty],"&gt;=5")/Table3[[#This Row],[Count]]</f>
        <v>0</v>
      </c>
      <c r="F67" s="1">
        <f>COUNTIFS(Table2[Sub-Sector],Table3[[#This Row],[Sub-Sector]],Table2[6M Return vs Nifty],"&gt;=10")/Table3[[#This Row],[Count]]</f>
        <v>0.5</v>
      </c>
      <c r="G67" s="1">
        <f>COUNTIFS(Table2[Sub-Sector],Table3[[#This Row],[Sub-Sector]],Table2[1Y Return vs Nifty],"&gt;=10")/Table3[[#This Row],[Count]]</f>
        <v>0.5</v>
      </c>
      <c r="H67" s="1">
        <f>COUNTIFS(Table2[Sub-Sector],Table3[[#This Row],[Sub-Sector]],Table2[RSI Exponential â€“ 14D],"&gt;=50")/Table3[[#This Row],[Count]]</f>
        <v>0.5</v>
      </c>
      <c r="I67" s="1">
        <f>COUNTIFS(Table2[Sub-Sector],Table3[[#This Row],[Sub-Sector]],Table2[Relative Volume],"&gt;=1")/Table3[[#This Row],[Count]]</f>
        <v>0</v>
      </c>
      <c r="J67" s="1">
        <f>COUNTIFS(Table2[Sub-Sector],Table3[[#This Row],[Sub-Sector]],Table2[% Away From Day Low],"&gt;=0.05")/Table3[[#This Row],[Count]]</f>
        <v>0.5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0.5</v>
      </c>
      <c r="M67" s="1">
        <f>COUNTIFS(Table2[Sub-Sector],Table3[[#This Row],[Sub-Sector]],Table2[% Away From Current Week High],"&lt;=0.05")/Table3[[#This Row],[Count]]</f>
        <v>1</v>
      </c>
      <c r="N67" s="1">
        <f>COUNTIFS(Table2[Sub-Sector],Table3[[#This Row],[Sub-Sector]],Table2[% Away From Current Month Low],"&gt;=0.05")/Table3[[#This Row],[Count]]</f>
        <v>0.5</v>
      </c>
      <c r="O67" s="1">
        <f>COUNTIFS(Table2[Sub-Sector],Table3[[#This Row],[Sub-Sector]],Table2[% Away From Current Month High],"&lt;=0.05")/Table3[[#This Row],[Count]]</f>
        <v>0.5</v>
      </c>
      <c r="P67" s="1">
        <f>COUNTIFS(Table2[Sub-Sector],Table3[[#This Row],[Sub-Sector]],Table2[% Away From 52W High],"&lt;=10")/Table3[[#This Row],[Count]]</f>
        <v>0.5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0.5</v>
      </c>
      <c r="S67" s="1">
        <f>COUNTIFS(Table2[Sub-Sector],Table3[[#This Row],[Sub-Sector]],Table2[% Price above 50 EMA],"&gt;=0")/Table3[[#This Row],[Count]]</f>
        <v>0.5</v>
      </c>
      <c r="T67" s="1">
        <f>COUNTIFS(Table2[Sub-Sector],Table3[[#This Row],[Sub-Sector]],Table2[% Price above 200 EMA],"&gt;=0")/Table3[[#This Row],[Count]]</f>
        <v>0.5</v>
      </c>
      <c r="U67" s="1">
        <f>COUNTIFS(Table2[Sub-Sector],Table3[[#This Row],[Sub-Sector]],Table2[Rate of Change - Zone],"Positive")/Table3[[#This Row],[Count]]</f>
        <v>0.5</v>
      </c>
      <c r="V67" s="1">
        <f>COUNTIFS(Table2[Sub-Sector],Table3[[#This Row],[Sub-Sector]],Table2[Sharpe Ratio],"&gt;=0.10")/Table3[[#This Row],[Count]]</f>
        <v>0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430.5</v>
      </c>
      <c r="X67">
        <f>_xlfn.RANK.AVG(Table3[[#This Row],[Score]],Table3[Score],1)</f>
        <v>61.5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</v>
      </c>
      <c r="Z67">
        <f>_xlfn.RANK.AVG(Table3[[#This Row],[Score 2 ]],Table3[[Score 2 ]],1)</f>
        <v>66</v>
      </c>
    </row>
    <row r="68" spans="1:26" x14ac:dyDescent="0.3">
      <c r="A68" t="s">
        <v>448</v>
      </c>
      <c r="B68">
        <f>COUNTIFS(Table2[Sub-Sector],Table3[[#This Row],[Sub-Sector]])</f>
        <v>10</v>
      </c>
      <c r="C68" s="1">
        <f>COUNTIFS(Table2[Sub-Sector],Table3[[#This Row],[Sub-Sector]],Table2[Uptrend],"Uptrend")/Table3[[#This Row],[Count]]</f>
        <v>0.5</v>
      </c>
      <c r="D68" s="1">
        <f>COUNTIFS(Table2[Sub-Sector],Table3[[#This Row],[Sub-Sector]],Table2[1W Return vs Nifty],"&gt;=5")/Table3[[#This Row],[Count]]</f>
        <v>0.2</v>
      </c>
      <c r="E68" s="1">
        <f>COUNTIFS(Table2[Sub-Sector],Table3[[#This Row],[Sub-Sector]],Table2[1M Return vs Nifty],"&gt;=5")/Table3[[#This Row],[Count]]</f>
        <v>0.2</v>
      </c>
      <c r="F68" s="1">
        <f>COUNTIFS(Table2[Sub-Sector],Table3[[#This Row],[Sub-Sector]],Table2[6M Return vs Nifty],"&gt;=10")/Table3[[#This Row],[Count]]</f>
        <v>0.4</v>
      </c>
      <c r="G68" s="1">
        <f>COUNTIFS(Table2[Sub-Sector],Table3[[#This Row],[Sub-Sector]],Table2[1Y Return vs Nifty],"&gt;=10")/Table3[[#This Row],[Count]]</f>
        <v>0.3</v>
      </c>
      <c r="H68" s="1">
        <f>COUNTIFS(Table2[Sub-Sector],Table3[[#This Row],[Sub-Sector]],Table2[RSI Exponential â€“ 14D],"&gt;=50")/Table3[[#This Row],[Count]]</f>
        <v>0.3</v>
      </c>
      <c r="I68" s="1">
        <f>COUNTIFS(Table2[Sub-Sector],Table3[[#This Row],[Sub-Sector]],Table2[Relative Volume],"&gt;=1")/Table3[[#This Row],[Count]]</f>
        <v>0.3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0.9</v>
      </c>
      <c r="L68" s="1">
        <f>COUNTIFS(Table2[Sub-Sector],Table3[[#This Row],[Sub-Sector]],Table2[% Away From Current Week Low],"&gt;=0.05")/Table3[[#This Row],[Count]]</f>
        <v>0.2</v>
      </c>
      <c r="M68" s="1">
        <f>COUNTIFS(Table2[Sub-Sector],Table3[[#This Row],[Sub-Sector]],Table2[% Away From Current Week High],"&lt;=0.05")/Table3[[#This Row],[Count]]</f>
        <v>0.9</v>
      </c>
      <c r="N68" s="1">
        <f>COUNTIFS(Table2[Sub-Sector],Table3[[#This Row],[Sub-Sector]],Table2[% Away From Current Month Low],"&gt;=0.05")/Table3[[#This Row],[Count]]</f>
        <v>0.4</v>
      </c>
      <c r="O68" s="1">
        <f>COUNTIFS(Table2[Sub-Sector],Table3[[#This Row],[Sub-Sector]],Table2[% Away From Current Month High],"&lt;=0.05")/Table3[[#This Row],[Count]]</f>
        <v>0.3</v>
      </c>
      <c r="P68" s="1">
        <f>COUNTIFS(Table2[Sub-Sector],Table3[[#This Row],[Sub-Sector]],Table2[% Away From 52W High],"&lt;=10")/Table3[[#This Row],[Count]]</f>
        <v>0.2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0.3</v>
      </c>
      <c r="S68" s="1">
        <f>COUNTIFS(Table2[Sub-Sector],Table3[[#This Row],[Sub-Sector]],Table2[% Price above 50 EMA],"&gt;=0")/Table3[[#This Row],[Count]]</f>
        <v>0.4</v>
      </c>
      <c r="T68" s="1">
        <f>COUNTIFS(Table2[Sub-Sector],Table3[[#This Row],[Sub-Sector]],Table2[% Price above 200 EMA],"&gt;=0")/Table3[[#This Row],[Count]]</f>
        <v>0.9</v>
      </c>
      <c r="U68" s="1">
        <f>COUNTIFS(Table2[Sub-Sector],Table3[[#This Row],[Sub-Sector]],Table2[Rate of Change - Zone],"Positive")/Table3[[#This Row],[Count]]</f>
        <v>0.3</v>
      </c>
      <c r="V68" s="1">
        <f>COUNTIFS(Table2[Sub-Sector],Table3[[#This Row],[Sub-Sector]],Table2[Sharpe Ratio],"&gt;=0.10")/Table3[[#This Row],[Count]]</f>
        <v>0.4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418.5</v>
      </c>
      <c r="X68">
        <f>_xlfn.RANK.AVG(Table3[[#This Row],[Score]],Table3[Score],1)</f>
        <v>55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</v>
      </c>
      <c r="Z68">
        <f>_xlfn.RANK.AVG(Table3[[#This Row],[Score 2 ]],Table3[[Score 2 ]],1)</f>
        <v>67</v>
      </c>
    </row>
    <row r="69" spans="1:26" x14ac:dyDescent="0.3">
      <c r="A69" t="s">
        <v>77</v>
      </c>
      <c r="B69">
        <f>COUNTIFS(Table2[Sub-Sector],Table3[[#This Row],[Sub-Sector]])</f>
        <v>17</v>
      </c>
      <c r="C69" s="1">
        <f>COUNTIFS(Table2[Sub-Sector],Table3[[#This Row],[Sub-Sector]],Table2[Uptrend],"Uptrend")/Table3[[#This Row],[Count]]</f>
        <v>0.23529411764705882</v>
      </c>
      <c r="D69" s="1">
        <f>COUNTIFS(Table2[Sub-Sector],Table3[[#This Row],[Sub-Sector]],Table2[1W Return vs Nifty],"&gt;=5")/Table3[[#This Row],[Count]]</f>
        <v>5.8823529411764705E-2</v>
      </c>
      <c r="E69" s="1">
        <f>COUNTIFS(Table2[Sub-Sector],Table3[[#This Row],[Sub-Sector]],Table2[1M Return vs Nifty],"&gt;=5")/Table3[[#This Row],[Count]]</f>
        <v>0.11764705882352941</v>
      </c>
      <c r="F69" s="1">
        <f>COUNTIFS(Table2[Sub-Sector],Table3[[#This Row],[Sub-Sector]],Table2[6M Return vs Nifty],"&gt;=10")/Table3[[#This Row],[Count]]</f>
        <v>0.17647058823529413</v>
      </c>
      <c r="G69" s="1">
        <f>COUNTIFS(Table2[Sub-Sector],Table3[[#This Row],[Sub-Sector]],Table2[1Y Return vs Nifty],"&gt;=10")/Table3[[#This Row],[Count]]</f>
        <v>0.17647058823529413</v>
      </c>
      <c r="H69" s="1">
        <f>COUNTIFS(Table2[Sub-Sector],Table3[[#This Row],[Sub-Sector]],Table2[RSI Exponential â€“ 14D],"&gt;=50")/Table3[[#This Row],[Count]]</f>
        <v>0.41176470588235292</v>
      </c>
      <c r="I69" s="1">
        <f>COUNTIFS(Table2[Sub-Sector],Table3[[#This Row],[Sub-Sector]],Table2[Relative Volume],"&gt;=1")/Table3[[#This Row],[Count]]</f>
        <v>0.29411764705882354</v>
      </c>
      <c r="J69" s="1">
        <f>COUNTIFS(Table2[Sub-Sector],Table3[[#This Row],[Sub-Sector]],Table2[% Away From Day Low],"&gt;=0.05")/Table3[[#This Row],[Count]]</f>
        <v>5.8823529411764705E-2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0.11764705882352941</v>
      </c>
      <c r="M69" s="1">
        <f>COUNTIFS(Table2[Sub-Sector],Table3[[#This Row],[Sub-Sector]],Table2[% Away From Current Week High],"&lt;=0.05")/Table3[[#This Row],[Count]]</f>
        <v>1</v>
      </c>
      <c r="N69" s="1">
        <f>COUNTIFS(Table2[Sub-Sector],Table3[[#This Row],[Sub-Sector]],Table2[% Away From Current Month Low],"&gt;=0.05")/Table3[[#This Row],[Count]]</f>
        <v>0.35294117647058826</v>
      </c>
      <c r="O69" s="1">
        <f>COUNTIFS(Table2[Sub-Sector],Table3[[#This Row],[Sub-Sector]],Table2[% Away From Current Month High],"&lt;=0.05")/Table3[[#This Row],[Count]]</f>
        <v>0.52941176470588236</v>
      </c>
      <c r="P69" s="1">
        <f>COUNTIFS(Table2[Sub-Sector],Table3[[#This Row],[Sub-Sector]],Table2[% Away From 52W High],"&lt;=10")/Table3[[#This Row],[Count]]</f>
        <v>0.23529411764705882</v>
      </c>
      <c r="Q69" s="1">
        <f>COUNTIFS(Table2[Sub-Sector],Table3[[#This Row],[Sub-Sector]],Table2[% Away From 52W Low],"&gt;=10")/Table3[[#This Row],[Count]]</f>
        <v>0.82352941176470584</v>
      </c>
      <c r="R69" s="1">
        <f>COUNTIFS(Table2[Sub-Sector],Table3[[#This Row],[Sub-Sector]],Table2[% Price above 20 EMA],"&gt;=0")/Table3[[#This Row],[Count]]</f>
        <v>0.41176470588235292</v>
      </c>
      <c r="S69" s="1">
        <f>COUNTIFS(Table2[Sub-Sector],Table3[[#This Row],[Sub-Sector]],Table2[% Price above 50 EMA],"&gt;=0")/Table3[[#This Row],[Count]]</f>
        <v>0.52941176470588236</v>
      </c>
      <c r="T69" s="1">
        <f>COUNTIFS(Table2[Sub-Sector],Table3[[#This Row],[Sub-Sector]],Table2[% Price above 200 EMA],"&gt;=0")/Table3[[#This Row],[Count]]</f>
        <v>0.58823529411764708</v>
      </c>
      <c r="U69" s="1">
        <f>COUNTIFS(Table2[Sub-Sector],Table3[[#This Row],[Sub-Sector]],Table2[Rate of Change - Zone],"Positive")/Table3[[#This Row],[Count]]</f>
        <v>0.52941176470588236</v>
      </c>
      <c r="V69" s="1">
        <f>COUNTIFS(Table2[Sub-Sector],Table3[[#This Row],[Sub-Sector]],Table2[Sharpe Ratio],"&gt;=0.10")/Table3[[#This Row],[Count]]</f>
        <v>0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480</v>
      </c>
      <c r="X69">
        <f>_xlfn.RANK.AVG(Table3[[#This Row],[Score]],Table3[Score],1)</f>
        <v>70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</v>
      </c>
      <c r="Z69">
        <f>_xlfn.RANK.AVG(Table3[[#This Row],[Score 2 ]],Table3[[Score 2 ]],1)</f>
        <v>68</v>
      </c>
    </row>
    <row r="70" spans="1:26" x14ac:dyDescent="0.3">
      <c r="A70" t="s">
        <v>458</v>
      </c>
      <c r="B70">
        <f>COUNTIFS(Table2[Sub-Sector],Table3[[#This Row],[Sub-Sector]])</f>
        <v>9</v>
      </c>
      <c r="C70" s="1">
        <f>COUNTIFS(Table2[Sub-Sector],Table3[[#This Row],[Sub-Sector]],Table2[Uptrend],"Uptrend")/Table3[[#This Row],[Count]]</f>
        <v>0.22222222222222221</v>
      </c>
      <c r="D70" s="1">
        <f>COUNTIFS(Table2[Sub-Sector],Table3[[#This Row],[Sub-Sector]],Table2[1W Return vs Nifty],"&gt;=5")/Table3[[#This Row],[Count]]</f>
        <v>0.1111111111111111</v>
      </c>
      <c r="E70" s="1">
        <f>COUNTIFS(Table2[Sub-Sector],Table3[[#This Row],[Sub-Sector]],Table2[1M Return vs Nifty],"&gt;=5")/Table3[[#This Row],[Count]]</f>
        <v>0.1111111111111111</v>
      </c>
      <c r="F70" s="1">
        <f>COUNTIFS(Table2[Sub-Sector],Table3[[#This Row],[Sub-Sector]],Table2[6M Return vs Nifty],"&gt;=10")/Table3[[#This Row],[Count]]</f>
        <v>0.33333333333333331</v>
      </c>
      <c r="G70" s="1">
        <f>COUNTIFS(Table2[Sub-Sector],Table3[[#This Row],[Sub-Sector]],Table2[1Y Return vs Nifty],"&gt;=10")/Table3[[#This Row],[Count]]</f>
        <v>0.44444444444444442</v>
      </c>
      <c r="H70" s="1">
        <f>COUNTIFS(Table2[Sub-Sector],Table3[[#This Row],[Sub-Sector]],Table2[RSI Exponential â€“ 14D],"&gt;=50")/Table3[[#This Row],[Count]]</f>
        <v>0.44444444444444442</v>
      </c>
      <c r="I70" s="1">
        <f>COUNTIFS(Table2[Sub-Sector],Table3[[#This Row],[Sub-Sector]],Table2[Relative Volume],"&gt;=1")/Table3[[#This Row],[Count]]</f>
        <v>0.22222222222222221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0.1111111111111111</v>
      </c>
      <c r="M70" s="1">
        <f>COUNTIFS(Table2[Sub-Sector],Table3[[#This Row],[Sub-Sector]],Table2[% Away From Current Week High],"&lt;=0.05")/Table3[[#This Row],[Count]]</f>
        <v>1</v>
      </c>
      <c r="N70" s="1">
        <f>COUNTIFS(Table2[Sub-Sector],Table3[[#This Row],[Sub-Sector]],Table2[% Away From Current Month Low],"&gt;=0.05")/Table3[[#This Row],[Count]]</f>
        <v>0.55555555555555558</v>
      </c>
      <c r="O70" s="1">
        <f>COUNTIFS(Table2[Sub-Sector],Table3[[#This Row],[Sub-Sector]],Table2[% Away From Current Month High],"&lt;=0.05")/Table3[[#This Row],[Count]]</f>
        <v>0.55555555555555558</v>
      </c>
      <c r="P70" s="1">
        <f>COUNTIFS(Table2[Sub-Sector],Table3[[#This Row],[Sub-Sector]],Table2[% Away From 52W High],"&lt;=10")/Table3[[#This Row],[Count]]</f>
        <v>0.22222222222222221</v>
      </c>
      <c r="Q70" s="1">
        <f>COUNTIFS(Table2[Sub-Sector],Table3[[#This Row],[Sub-Sector]],Table2[% Away From 52W Low],"&gt;=10")/Table3[[#This Row],[Count]]</f>
        <v>0.66666666666666663</v>
      </c>
      <c r="R70" s="1">
        <f>COUNTIFS(Table2[Sub-Sector],Table3[[#This Row],[Sub-Sector]],Table2[% Price above 20 EMA],"&gt;=0")/Table3[[#This Row],[Count]]</f>
        <v>0.44444444444444442</v>
      </c>
      <c r="S70" s="1">
        <f>COUNTIFS(Table2[Sub-Sector],Table3[[#This Row],[Sub-Sector]],Table2[% Price above 50 EMA],"&gt;=0")/Table3[[#This Row],[Count]]</f>
        <v>0.44444444444444442</v>
      </c>
      <c r="T70" s="1">
        <f>COUNTIFS(Table2[Sub-Sector],Table3[[#This Row],[Sub-Sector]],Table2[% Price above 200 EMA],"&gt;=0")/Table3[[#This Row],[Count]]</f>
        <v>0.55555555555555558</v>
      </c>
      <c r="U70" s="1">
        <f>COUNTIFS(Table2[Sub-Sector],Table3[[#This Row],[Sub-Sector]],Table2[Rate of Change - Zone],"Positive")/Table3[[#This Row],[Count]]</f>
        <v>0.33333333333333331</v>
      </c>
      <c r="V70" s="1">
        <f>COUNTIFS(Table2[Sub-Sector],Table3[[#This Row],[Sub-Sector]],Table2[Sharpe Ratio],"&gt;=0.10")/Table3[[#This Row],[Count]]</f>
        <v>0.44444444444444442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482.5</v>
      </c>
      <c r="X70">
        <f>_xlfn.RANK.AVG(Table3[[#This Row],[Score]],Table3[Score],1)</f>
        <v>71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267.5</v>
      </c>
      <c r="Z70">
        <f>_xlfn.RANK.AVG(Table3[[#This Row],[Score 2 ]],Table3[[Score 2 ]],1)</f>
        <v>69.5</v>
      </c>
    </row>
    <row r="71" spans="1:26" x14ac:dyDescent="0.3">
      <c r="A71" t="s">
        <v>200</v>
      </c>
      <c r="B71">
        <f>COUNTIFS(Table2[Sub-Sector],Table3[[#This Row],[Sub-Sector]])</f>
        <v>2</v>
      </c>
      <c r="C71" s="1">
        <f>COUNTIFS(Table2[Sub-Sector],Table3[[#This Row],[Sub-Sector]],Table2[Uptrend],"Uptrend")/Table3[[#This Row],[Count]]</f>
        <v>0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</v>
      </c>
      <c r="F71" s="1">
        <f>COUNTIFS(Table2[Sub-Sector],Table3[[#This Row],[Sub-Sector]],Table2[6M Return vs Nifty],"&gt;=10")/Table3[[#This Row],[Count]]</f>
        <v>0.5</v>
      </c>
      <c r="G71" s="1">
        <f>COUNTIFS(Table2[Sub-Sector],Table3[[#This Row],[Sub-Sector]],Table2[1Y Return vs Nifty],"&gt;=10")/Table3[[#This Row],[Count]]</f>
        <v>0</v>
      </c>
      <c r="H71" s="1">
        <f>COUNTIFS(Table2[Sub-Sector],Table3[[#This Row],[Sub-Sector]],Table2[RSI Exponential â€“ 14D],"&gt;=50")/Table3[[#This Row],[Count]]</f>
        <v>0</v>
      </c>
      <c r="I71" s="1">
        <f>COUNTIFS(Table2[Sub-Sector],Table3[[#This Row],[Sub-Sector]],Table2[Relative Volume],"&gt;=1")/Table3[[#This Row],[Count]]</f>
        <v>1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1</v>
      </c>
      <c r="N71" s="1">
        <f>COUNTIFS(Table2[Sub-Sector],Table3[[#This Row],[Sub-Sector]],Table2[% Away From Current Month Low],"&gt;=0.05")/Table3[[#This Row],[Count]]</f>
        <v>0</v>
      </c>
      <c r="O71" s="1">
        <f>COUNTIFS(Table2[Sub-Sector],Table3[[#This Row],[Sub-Sector]],Table2[% Away From Current Month High],"&lt;=0.05")/Table3[[#This Row],[Count]]</f>
        <v>0</v>
      </c>
      <c r="P71" s="1">
        <f>COUNTIFS(Table2[Sub-Sector],Table3[[#This Row],[Sub-Sector]],Table2[% Away From 52W High],"&lt;=10")/Table3[[#This Row],[Count]]</f>
        <v>0.5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0</v>
      </c>
      <c r="S71" s="1">
        <f>COUNTIFS(Table2[Sub-Sector],Table3[[#This Row],[Sub-Sector]],Table2[% Price above 50 EMA],"&gt;=0")/Table3[[#This Row],[Count]]</f>
        <v>0</v>
      </c>
      <c r="T71" s="1">
        <f>COUNTIFS(Table2[Sub-Sector],Table3[[#This Row],[Sub-Sector]],Table2[% Price above 200 EMA],"&gt;=0")/Table3[[#This Row],[Count]]</f>
        <v>1</v>
      </c>
      <c r="U71" s="1">
        <f>COUNTIFS(Table2[Sub-Sector],Table3[[#This Row],[Sub-Sector]],Table2[Rate of Change - Zone],"Positive")/Table3[[#This Row],[Count]]</f>
        <v>0</v>
      </c>
      <c r="V71" s="1">
        <f>COUNTIFS(Table2[Sub-Sector],Table3[[#This Row],[Sub-Sector]],Table2[Sharpe Ratio],"&gt;=0.10")/Table3[[#This Row],[Count]]</f>
        <v>0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568</v>
      </c>
      <c r="X71">
        <f>_xlfn.RANK.AVG(Table3[[#This Row],[Score]],Table3[Score],1)</f>
        <v>93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267.5</v>
      </c>
      <c r="Z71">
        <f>_xlfn.RANK.AVG(Table3[[#This Row],[Score 2 ]],Table3[[Score 2 ]],1)</f>
        <v>69.5</v>
      </c>
    </row>
    <row r="72" spans="1:26" x14ac:dyDescent="0.3">
      <c r="A72" t="s">
        <v>18</v>
      </c>
      <c r="B72">
        <f>COUNTIFS(Table2[Sub-Sector],Table3[[#This Row],[Sub-Sector]])</f>
        <v>6</v>
      </c>
      <c r="C72" s="1">
        <f>COUNTIFS(Table2[Sub-Sector],Table3[[#This Row],[Sub-Sector]],Table2[Uptrend],"Uptrend")/Table3[[#This Row],[Count]]</f>
        <v>0.33333333333333331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</v>
      </c>
      <c r="F72" s="1">
        <f>COUNTIFS(Table2[Sub-Sector],Table3[[#This Row],[Sub-Sector]],Table2[6M Return vs Nifty],"&gt;=10")/Table3[[#This Row],[Count]]</f>
        <v>0.16666666666666666</v>
      </c>
      <c r="G72" s="1">
        <f>COUNTIFS(Table2[Sub-Sector],Table3[[#This Row],[Sub-Sector]],Table2[1Y Return vs Nifty],"&gt;=10")/Table3[[#This Row],[Count]]</f>
        <v>0.83333333333333337</v>
      </c>
      <c r="H72" s="1">
        <f>COUNTIFS(Table2[Sub-Sector],Table3[[#This Row],[Sub-Sector]],Table2[RSI Exponential â€“ 14D],"&gt;=50")/Table3[[#This Row],[Count]]</f>
        <v>0.66666666666666663</v>
      </c>
      <c r="I72" s="1">
        <f>COUNTIFS(Table2[Sub-Sector],Table3[[#This Row],[Sub-Sector]],Table2[Relative Volume],"&gt;=1")/Table3[[#This Row],[Count]]</f>
        <v>0.16666666666666666</v>
      </c>
      <c r="J72" s="1">
        <f>COUNTIFS(Table2[Sub-Sector],Table3[[#This Row],[Sub-Sector]],Table2[% Away From Day Low],"&gt;=0.05")/Table3[[#This Row],[Count]]</f>
        <v>0.16666666666666666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0.33333333333333331</v>
      </c>
      <c r="M72" s="1">
        <f>COUNTIFS(Table2[Sub-Sector],Table3[[#This Row],[Sub-Sector]],Table2[% Away From Current Week High],"&lt;=0.05")/Table3[[#This Row],[Count]]</f>
        <v>1</v>
      </c>
      <c r="N72" s="1">
        <f>COUNTIFS(Table2[Sub-Sector],Table3[[#This Row],[Sub-Sector]],Table2[% Away From Current Month Low],"&gt;=0.05")/Table3[[#This Row],[Count]]</f>
        <v>0.5</v>
      </c>
      <c r="O72" s="1">
        <f>COUNTIFS(Table2[Sub-Sector],Table3[[#This Row],[Sub-Sector]],Table2[% Away From Current Month High],"&lt;=0.05")/Table3[[#This Row],[Count]]</f>
        <v>0.33333333333333331</v>
      </c>
      <c r="P72" s="1">
        <f>COUNTIFS(Table2[Sub-Sector],Table3[[#This Row],[Sub-Sector]],Table2[% Away From 52W High],"&lt;=10")/Table3[[#This Row],[Count]]</f>
        <v>0.33333333333333331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0.5</v>
      </c>
      <c r="S72" s="1">
        <f>COUNTIFS(Table2[Sub-Sector],Table3[[#This Row],[Sub-Sector]],Table2[% Price above 50 EMA],"&gt;=0")/Table3[[#This Row],[Count]]</f>
        <v>0.33333333333333331</v>
      </c>
      <c r="T72" s="1">
        <f>COUNTIFS(Table2[Sub-Sector],Table3[[#This Row],[Sub-Sector]],Table2[% Price above 200 EMA],"&gt;=0")/Table3[[#This Row],[Count]]</f>
        <v>0.66666666666666663</v>
      </c>
      <c r="U72" s="1">
        <f>COUNTIFS(Table2[Sub-Sector],Table3[[#This Row],[Sub-Sector]],Table2[Rate of Change - Zone],"Positive")/Table3[[#This Row],[Count]]</f>
        <v>0.16666666666666666</v>
      </c>
      <c r="V72" s="1">
        <f>COUNTIFS(Table2[Sub-Sector],Table3[[#This Row],[Sub-Sector]],Table2[Sharpe Ratio],"&gt;=0.10")/Table3[[#This Row],[Count]]</f>
        <v>0.33333333333333331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538.5</v>
      </c>
      <c r="X72">
        <f>_xlfn.RANK.AVG(Table3[[#This Row],[Score]],Table3[Score],1)</f>
        <v>90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</v>
      </c>
      <c r="Z72">
        <f>_xlfn.RANK.AVG(Table3[[#This Row],[Score 2 ]],Table3[[Score 2 ]],1)</f>
        <v>71</v>
      </c>
    </row>
    <row r="73" spans="1:26" x14ac:dyDescent="0.3">
      <c r="A73" t="s">
        <v>37</v>
      </c>
      <c r="B73">
        <f>COUNTIFS(Table2[Sub-Sector],Table3[[#This Row],[Sub-Sector]])</f>
        <v>3</v>
      </c>
      <c r="C73" s="1">
        <f>COUNTIFS(Table2[Sub-Sector],Table3[[#This Row],[Sub-Sector]],Table2[Uptrend],"Uptrend")/Table3[[#This Row],[Count]]</f>
        <v>0.66666666666666663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</v>
      </c>
      <c r="F73" s="1">
        <f>COUNTIFS(Table2[Sub-Sector],Table3[[#This Row],[Sub-Sector]],Table2[6M Return vs Nifty],"&gt;=10")/Table3[[#This Row],[Count]]</f>
        <v>0.66666666666666663</v>
      </c>
      <c r="G73" s="1">
        <f>COUNTIFS(Table2[Sub-Sector],Table3[[#This Row],[Sub-Sector]],Table2[1Y Return vs Nifty],"&gt;=10")/Table3[[#This Row],[Count]]</f>
        <v>0.33333333333333331</v>
      </c>
      <c r="H73" s="1">
        <f>COUNTIFS(Table2[Sub-Sector],Table3[[#This Row],[Sub-Sector]],Table2[RSI Exponential â€“ 14D],"&gt;=50")/Table3[[#This Row],[Count]]</f>
        <v>0</v>
      </c>
      <c r="I73" s="1">
        <f>COUNTIFS(Table2[Sub-Sector],Table3[[#This Row],[Sub-Sector]],Table2[Relative Volume],"&gt;=1")/Table3[[#This Row],[Count]]</f>
        <v>0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</v>
      </c>
      <c r="M73" s="1">
        <f>COUNTIFS(Table2[Sub-Sector],Table3[[#This Row],[Sub-Sector]],Table2[% Away From Current Week High],"&lt;=0.05")/Table3[[#This Row],[Count]]</f>
        <v>1</v>
      </c>
      <c r="N73" s="1">
        <f>COUNTIFS(Table2[Sub-Sector],Table3[[#This Row],[Sub-Sector]],Table2[% Away From Current Month Low],"&gt;=0.05")/Table3[[#This Row],[Count]]</f>
        <v>0</v>
      </c>
      <c r="O73" s="1">
        <f>COUNTIFS(Table2[Sub-Sector],Table3[[#This Row],[Sub-Sector]],Table2[% Away From Current Month High],"&lt;=0.05")/Table3[[#This Row],[Count]]</f>
        <v>0.33333333333333331</v>
      </c>
      <c r="P73" s="1">
        <f>COUNTIFS(Table2[Sub-Sector],Table3[[#This Row],[Sub-Sector]],Table2[% Away From 52W High],"&lt;=10")/Table3[[#This Row],[Count]]</f>
        <v>0.33333333333333331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</v>
      </c>
      <c r="S73" s="1">
        <f>COUNTIFS(Table2[Sub-Sector],Table3[[#This Row],[Sub-Sector]],Table2[% Price above 50 EMA],"&gt;=0")/Table3[[#This Row],[Count]]</f>
        <v>0</v>
      </c>
      <c r="T73" s="1">
        <f>COUNTIFS(Table2[Sub-Sector],Table3[[#This Row],[Sub-Sector]],Table2[% Price above 200 EMA],"&gt;=0")/Table3[[#This Row],[Count]]</f>
        <v>1</v>
      </c>
      <c r="U73" s="1">
        <f>COUNTIFS(Table2[Sub-Sector],Table3[[#This Row],[Sub-Sector]],Table2[Rate of Change - Zone],"Positive")/Table3[[#This Row],[Count]]</f>
        <v>0.33333333333333331</v>
      </c>
      <c r="V73" s="1">
        <f>COUNTIFS(Table2[Sub-Sector],Table3[[#This Row],[Sub-Sector]],Table2[Sharpe Ratio],"&gt;=0.10")/Table3[[#This Row],[Count]]</f>
        <v>0.33333333333333331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502</v>
      </c>
      <c r="X73">
        <f>_xlfn.RANK.AVG(Table3[[#This Row],[Score]],Table3[Score],1)</f>
        <v>75.5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269.5</v>
      </c>
      <c r="Z73">
        <f>_xlfn.RANK.AVG(Table3[[#This Row],[Score 2 ]],Table3[[Score 2 ]],1)</f>
        <v>72</v>
      </c>
    </row>
    <row r="74" spans="1:26" x14ac:dyDescent="0.3">
      <c r="A74" t="s">
        <v>213</v>
      </c>
      <c r="B74">
        <f>COUNTIFS(Table2[Sub-Sector],Table3[[#This Row],[Sub-Sector]])</f>
        <v>3</v>
      </c>
      <c r="C74" s="1">
        <f>COUNTIFS(Table2[Sub-Sector],Table3[[#This Row],[Sub-Sector]],Table2[Uptrend],"Uptrend")/Table3[[#This Row],[Count]]</f>
        <v>0.66666666666666663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0.33333333333333331</v>
      </c>
      <c r="F74" s="1">
        <f>COUNTIFS(Table2[Sub-Sector],Table3[[#This Row],[Sub-Sector]],Table2[6M Return vs Nifty],"&gt;=10")/Table3[[#This Row],[Count]]</f>
        <v>0.33333333333333331</v>
      </c>
      <c r="G74" s="1">
        <f>COUNTIFS(Table2[Sub-Sector],Table3[[#This Row],[Sub-Sector]],Table2[1Y Return vs Nifty],"&gt;=10")/Table3[[#This Row],[Count]]</f>
        <v>0.66666666666666663</v>
      </c>
      <c r="H74" s="1">
        <f>COUNTIFS(Table2[Sub-Sector],Table3[[#This Row],[Sub-Sector]],Table2[RSI Exponential â€“ 14D],"&gt;=50")/Table3[[#This Row],[Count]]</f>
        <v>0.33333333333333331</v>
      </c>
      <c r="I74" s="1">
        <f>COUNTIFS(Table2[Sub-Sector],Table3[[#This Row],[Sub-Sector]],Table2[Relative Volume],"&gt;=1")/Table3[[#This Row],[Count]]</f>
        <v>0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0.33333333333333331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0.33333333333333331</v>
      </c>
      <c r="O74" s="1">
        <f>COUNTIFS(Table2[Sub-Sector],Table3[[#This Row],[Sub-Sector]],Table2[% Away From Current Month High],"&lt;=0.05")/Table3[[#This Row],[Count]]</f>
        <v>0.33333333333333331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0.66666666666666663</v>
      </c>
      <c r="S74" s="1">
        <f>COUNTIFS(Table2[Sub-Sector],Table3[[#This Row],[Sub-Sector]],Table2[% Price above 50 EMA],"&gt;=0")/Table3[[#This Row],[Count]]</f>
        <v>0.66666666666666663</v>
      </c>
      <c r="T74" s="1">
        <f>COUNTIFS(Table2[Sub-Sector],Table3[[#This Row],[Sub-Sector]],Table2[% Price above 200 EMA],"&gt;=0")/Table3[[#This Row],[Count]]</f>
        <v>0.66666666666666663</v>
      </c>
      <c r="U74" s="1">
        <f>COUNTIFS(Table2[Sub-Sector],Table3[[#This Row],[Sub-Sector]],Table2[Rate of Change - Zone],"Positive")/Table3[[#This Row],[Count]]</f>
        <v>0.33333333333333331</v>
      </c>
      <c r="V74" s="1">
        <f>COUNTIFS(Table2[Sub-Sector],Table3[[#This Row],[Sub-Sector]],Table2[Sharpe Ratio],"&gt;=0.10")/Table3[[#This Row],[Count]]</f>
        <v>0.66666666666666663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442.5</v>
      </c>
      <c r="X74">
        <f>_xlfn.RANK.AVG(Table3[[#This Row],[Score]],Table3[Score],1)</f>
        <v>64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</v>
      </c>
      <c r="Z74">
        <f>_xlfn.RANK.AVG(Table3[[#This Row],[Score 2 ]],Table3[[Score 2 ]],1)</f>
        <v>73</v>
      </c>
    </row>
    <row r="75" spans="1:26" x14ac:dyDescent="0.3">
      <c r="A75" t="s">
        <v>144</v>
      </c>
      <c r="B75">
        <f>COUNTIFS(Table2[Sub-Sector],Table3[[#This Row],[Sub-Sector]])</f>
        <v>8</v>
      </c>
      <c r="C75" s="1">
        <f>COUNTIFS(Table2[Sub-Sector],Table3[[#This Row],[Sub-Sector]],Table2[Uptrend],"Uptrend")/Table3[[#This Row],[Count]]</f>
        <v>0.125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0.125</v>
      </c>
      <c r="F75" s="1">
        <f>COUNTIFS(Table2[Sub-Sector],Table3[[#This Row],[Sub-Sector]],Table2[6M Return vs Nifty],"&gt;=10")/Table3[[#This Row],[Count]]</f>
        <v>0.5</v>
      </c>
      <c r="G75" s="1">
        <f>COUNTIFS(Table2[Sub-Sector],Table3[[#This Row],[Sub-Sector]],Table2[1Y Return vs Nifty],"&gt;=10")/Table3[[#This Row],[Count]]</f>
        <v>0.875</v>
      </c>
      <c r="H75" s="1">
        <f>COUNTIFS(Table2[Sub-Sector],Table3[[#This Row],[Sub-Sector]],Table2[RSI Exponential â€“ 14D],"&gt;=50")/Table3[[#This Row],[Count]]</f>
        <v>0.375</v>
      </c>
      <c r="I75" s="1">
        <f>COUNTIFS(Table2[Sub-Sector],Table3[[#This Row],[Sub-Sector]],Table2[Relative Volume],"&gt;=1")/Table3[[#This Row],[Count]]</f>
        <v>0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0.125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1</v>
      </c>
      <c r="O75" s="1">
        <f>COUNTIFS(Table2[Sub-Sector],Table3[[#This Row],[Sub-Sector]],Table2[% Away From Current Month High],"&lt;=0.05")/Table3[[#This Row],[Count]]</f>
        <v>0.125</v>
      </c>
      <c r="P75" s="1">
        <f>COUNTIFS(Table2[Sub-Sector],Table3[[#This Row],[Sub-Sector]],Table2[% Away From 52W High],"&lt;=10")/Table3[[#This Row],[Count]]</f>
        <v>0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0.25</v>
      </c>
      <c r="S75" s="1">
        <f>COUNTIFS(Table2[Sub-Sector],Table3[[#This Row],[Sub-Sector]],Table2[% Price above 50 EMA],"&gt;=0")/Table3[[#This Row],[Count]]</f>
        <v>0.125</v>
      </c>
      <c r="T75" s="1">
        <f>COUNTIFS(Table2[Sub-Sector],Table3[[#This Row],[Sub-Sector]],Table2[% Price above 200 EMA],"&gt;=0")/Table3[[#This Row],[Count]]</f>
        <v>0.75</v>
      </c>
      <c r="U75" s="1">
        <f>COUNTIFS(Table2[Sub-Sector],Table3[[#This Row],[Sub-Sector]],Table2[Rate of Change - Zone],"Positive")/Table3[[#This Row],[Count]]</f>
        <v>0</v>
      </c>
      <c r="V75" s="1">
        <f>COUNTIFS(Table2[Sub-Sector],Table3[[#This Row],[Sub-Sector]],Table2[Sharpe Ratio],"&gt;=0.10")/Table3[[#This Row],[Count]]</f>
        <v>0.75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533.5</v>
      </c>
      <c r="X75">
        <f>_xlfn.RANK.AVG(Table3[[#This Row],[Score]],Table3[Score],1)</f>
        <v>88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</v>
      </c>
      <c r="Z75">
        <f>_xlfn.RANK.AVG(Table3[[#This Row],[Score 2 ]],Table3[[Score 2 ]],1)</f>
        <v>74</v>
      </c>
    </row>
    <row r="76" spans="1:26" x14ac:dyDescent="0.3">
      <c r="A76" t="s">
        <v>603</v>
      </c>
      <c r="B76">
        <f>COUNTIFS(Table2[Sub-Sector],Table3[[#This Row],[Sub-Sector]])</f>
        <v>13</v>
      </c>
      <c r="C76" s="1">
        <f>COUNTIFS(Table2[Sub-Sector],Table3[[#This Row],[Sub-Sector]],Table2[Uptrend],"Uptrend")/Table3[[#This Row],[Count]]</f>
        <v>0.30769230769230771</v>
      </c>
      <c r="D76" s="1">
        <f>COUNTIFS(Table2[Sub-Sector],Table3[[#This Row],[Sub-Sector]],Table2[1W Return vs Nifty],"&gt;=5")/Table3[[#This Row],[Count]]</f>
        <v>0.15384615384615385</v>
      </c>
      <c r="E76" s="1">
        <f>COUNTIFS(Table2[Sub-Sector],Table3[[#This Row],[Sub-Sector]],Table2[1M Return vs Nifty],"&gt;=5")/Table3[[#This Row],[Count]]</f>
        <v>0.23076923076923078</v>
      </c>
      <c r="F76" s="1">
        <f>COUNTIFS(Table2[Sub-Sector],Table3[[#This Row],[Sub-Sector]],Table2[6M Return vs Nifty],"&gt;=10")/Table3[[#This Row],[Count]]</f>
        <v>0.30769230769230771</v>
      </c>
      <c r="G76" s="1">
        <f>COUNTIFS(Table2[Sub-Sector],Table3[[#This Row],[Sub-Sector]],Table2[1Y Return vs Nifty],"&gt;=10")/Table3[[#This Row],[Count]]</f>
        <v>0.30769230769230771</v>
      </c>
      <c r="H76" s="1">
        <f>COUNTIFS(Table2[Sub-Sector],Table3[[#This Row],[Sub-Sector]],Table2[RSI Exponential â€“ 14D],"&gt;=50")/Table3[[#This Row],[Count]]</f>
        <v>0.61538461538461542</v>
      </c>
      <c r="I76" s="1">
        <f>COUNTIFS(Table2[Sub-Sector],Table3[[#This Row],[Sub-Sector]],Table2[Relative Volume],"&gt;=1")/Table3[[#This Row],[Count]]</f>
        <v>0.15384615384615385</v>
      </c>
      <c r="J76" s="1">
        <f>COUNTIFS(Table2[Sub-Sector],Table3[[#This Row],[Sub-Sector]],Table2[% Away From Day Low],"&gt;=0.05")/Table3[[#This Row],[Count]]</f>
        <v>7.6923076923076927E-2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0.15384615384615385</v>
      </c>
      <c r="M76" s="1">
        <f>COUNTIFS(Table2[Sub-Sector],Table3[[#This Row],[Sub-Sector]],Table2[% Away From Current Week High],"&lt;=0.05")/Table3[[#This Row],[Count]]</f>
        <v>0.92307692307692313</v>
      </c>
      <c r="N76" s="1">
        <f>COUNTIFS(Table2[Sub-Sector],Table3[[#This Row],[Sub-Sector]],Table2[% Away From Current Month Low],"&gt;=0.05")/Table3[[#This Row],[Count]]</f>
        <v>0.76923076923076927</v>
      </c>
      <c r="O76" s="1">
        <f>COUNTIFS(Table2[Sub-Sector],Table3[[#This Row],[Sub-Sector]],Table2[% Away From Current Month High],"&lt;=0.05")/Table3[[#This Row],[Count]]</f>
        <v>0.69230769230769229</v>
      </c>
      <c r="P76" s="1">
        <f>COUNTIFS(Table2[Sub-Sector],Table3[[#This Row],[Sub-Sector]],Table2[% Away From 52W High],"&lt;=10")/Table3[[#This Row],[Count]]</f>
        <v>0.23076923076923078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0.53846153846153844</v>
      </c>
      <c r="S76" s="1">
        <f>COUNTIFS(Table2[Sub-Sector],Table3[[#This Row],[Sub-Sector]],Table2[% Price above 50 EMA],"&gt;=0")/Table3[[#This Row],[Count]]</f>
        <v>0.46153846153846156</v>
      </c>
      <c r="T76" s="1">
        <f>COUNTIFS(Table2[Sub-Sector],Table3[[#This Row],[Sub-Sector]],Table2[% Price above 200 EMA],"&gt;=0")/Table3[[#This Row],[Count]]</f>
        <v>0.61538461538461542</v>
      </c>
      <c r="U76" s="1">
        <f>COUNTIFS(Table2[Sub-Sector],Table3[[#This Row],[Sub-Sector]],Table2[Rate of Change - Zone],"Positive")/Table3[[#This Row],[Count]]</f>
        <v>0.46153846153846156</v>
      </c>
      <c r="V76" s="1">
        <f>COUNTIFS(Table2[Sub-Sector],Table3[[#This Row],[Sub-Sector]],Table2[Sharpe Ratio],"&gt;=0.10")/Table3[[#This Row],[Count]]</f>
        <v>0.15384615384615385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468.5</v>
      </c>
      <c r="X76">
        <f>_xlfn.RANK.AVG(Table3[[#This Row],[Score]],Table3[Score],1)</f>
        <v>66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</v>
      </c>
      <c r="Z76">
        <f>_xlfn.RANK.AVG(Table3[[#This Row],[Score 2 ]],Table3[[Score 2 ]],1)</f>
        <v>75</v>
      </c>
    </row>
    <row r="77" spans="1:26" x14ac:dyDescent="0.3">
      <c r="A77" t="s">
        <v>72</v>
      </c>
      <c r="B77">
        <f>COUNTIFS(Table2[Sub-Sector],Table3[[#This Row],[Sub-Sector]])</f>
        <v>3</v>
      </c>
      <c r="C77" s="1">
        <f>COUNTIFS(Table2[Sub-Sector],Table3[[#This Row],[Sub-Sector]],Table2[Uptrend],"Uptrend")/Table3[[#This Row],[Count]]</f>
        <v>0.33333333333333331</v>
      </c>
      <c r="D77" s="1">
        <f>COUNTIFS(Table2[Sub-Sector],Table3[[#This Row],[Sub-Sector]],Table2[1W Return vs Nifty],"&gt;=5")/Table3[[#This Row],[Count]]</f>
        <v>0.33333333333333331</v>
      </c>
      <c r="E77" s="1">
        <f>COUNTIFS(Table2[Sub-Sector],Table3[[#This Row],[Sub-Sector]],Table2[1M Return vs Nifty],"&gt;=5")/Table3[[#This Row],[Count]]</f>
        <v>0.33333333333333331</v>
      </c>
      <c r="F77" s="1">
        <f>COUNTIFS(Table2[Sub-Sector],Table3[[#This Row],[Sub-Sector]],Table2[6M Return vs Nifty],"&gt;=10")/Table3[[#This Row],[Count]]</f>
        <v>0</v>
      </c>
      <c r="G77" s="1">
        <f>COUNTIFS(Table2[Sub-Sector],Table3[[#This Row],[Sub-Sector]],Table2[1Y Return vs Nifty],"&gt;=10")/Table3[[#This Row],[Count]]</f>
        <v>0.33333333333333331</v>
      </c>
      <c r="H77" s="1">
        <f>COUNTIFS(Table2[Sub-Sector],Table3[[#This Row],[Sub-Sector]],Table2[RSI Exponential â€“ 14D],"&gt;=50")/Table3[[#This Row],[Count]]</f>
        <v>0.33333333333333331</v>
      </c>
      <c r="I77" s="1">
        <f>COUNTIFS(Table2[Sub-Sector],Table3[[#This Row],[Sub-Sector]],Table2[Relative Volume],"&gt;=1")/Table3[[#This Row],[Count]]</f>
        <v>0.33333333333333331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0.33333333333333331</v>
      </c>
      <c r="M77" s="1">
        <f>COUNTIFS(Table2[Sub-Sector],Table3[[#This Row],[Sub-Sector]],Table2[% Away From Current Week High],"&lt;=0.05")/Table3[[#This Row],[Count]]</f>
        <v>1</v>
      </c>
      <c r="N77" s="1">
        <f>COUNTIFS(Table2[Sub-Sector],Table3[[#This Row],[Sub-Sector]],Table2[% Away From Current Month Low],"&gt;=0.05")/Table3[[#This Row],[Count]]</f>
        <v>0.66666666666666663</v>
      </c>
      <c r="O77" s="1">
        <f>COUNTIFS(Table2[Sub-Sector],Table3[[#This Row],[Sub-Sector]],Table2[% Away From Current Month High],"&lt;=0.05")/Table3[[#This Row],[Count]]</f>
        <v>0.66666666666666663</v>
      </c>
      <c r="P77" s="1">
        <f>COUNTIFS(Table2[Sub-Sector],Table3[[#This Row],[Sub-Sector]],Table2[% Away From 52W High],"&lt;=10")/Table3[[#This Row],[Count]]</f>
        <v>0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0.33333333333333331</v>
      </c>
      <c r="S77" s="1">
        <f>COUNTIFS(Table2[Sub-Sector],Table3[[#This Row],[Sub-Sector]],Table2[% Price above 50 EMA],"&gt;=0")/Table3[[#This Row],[Count]]</f>
        <v>0.33333333333333331</v>
      </c>
      <c r="T77" s="1">
        <f>COUNTIFS(Table2[Sub-Sector],Table3[[#This Row],[Sub-Sector]],Table2[% Price above 200 EMA],"&gt;=0")/Table3[[#This Row],[Count]]</f>
        <v>0.66666666666666663</v>
      </c>
      <c r="U77" s="1">
        <f>COUNTIFS(Table2[Sub-Sector],Table3[[#This Row],[Sub-Sector]],Table2[Rate of Change - Zone],"Positive")/Table3[[#This Row],[Count]]</f>
        <v>0.33333333333333331</v>
      </c>
      <c r="V77" s="1">
        <f>COUNTIFS(Table2[Sub-Sector],Table3[[#This Row],[Sub-Sector]],Table2[Sharpe Ratio],"&gt;=0.10")/Table3[[#This Row],[Count]]</f>
        <v>0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430.5</v>
      </c>
      <c r="X77">
        <f>_xlfn.RANK.AVG(Table3[[#This Row],[Score]],Table3[Score],1)</f>
        <v>61.5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287.5</v>
      </c>
      <c r="Z77">
        <f>_xlfn.RANK.AVG(Table3[[#This Row],[Score 2 ]],Table3[[Score 2 ]],1)</f>
        <v>76</v>
      </c>
    </row>
    <row r="78" spans="1:26" x14ac:dyDescent="0.3">
      <c r="A78" t="s">
        <v>95</v>
      </c>
      <c r="B78">
        <f>COUNTIFS(Table2[Sub-Sector],Table3[[#This Row],[Sub-Sector]])</f>
        <v>3</v>
      </c>
      <c r="C78" s="1">
        <f>COUNTIFS(Table2[Sub-Sector],Table3[[#This Row],[Sub-Sector]],Table2[Uptrend],"Uptrend")/Table3[[#This Row],[Count]]</f>
        <v>0.33333333333333331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</v>
      </c>
      <c r="F78" s="1">
        <f>COUNTIFS(Table2[Sub-Sector],Table3[[#This Row],[Sub-Sector]],Table2[6M Return vs Nifty],"&gt;=10")/Table3[[#This Row],[Count]]</f>
        <v>0.33333333333333331</v>
      </c>
      <c r="G78" s="1">
        <f>COUNTIFS(Table2[Sub-Sector],Table3[[#This Row],[Sub-Sector]],Table2[1Y Return vs Nifty],"&gt;=10")/Table3[[#This Row],[Count]]</f>
        <v>1</v>
      </c>
      <c r="H78" s="1">
        <f>COUNTIFS(Table2[Sub-Sector],Table3[[#This Row],[Sub-Sector]],Table2[RSI Exponential â€“ 14D],"&gt;=50")/Table3[[#This Row],[Count]]</f>
        <v>0</v>
      </c>
      <c r="I78" s="1">
        <f>COUNTIFS(Table2[Sub-Sector],Table3[[#This Row],[Sub-Sector]],Table2[Relative Volume],"&gt;=1")/Table3[[#This Row],[Count]]</f>
        <v>0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</v>
      </c>
      <c r="M78" s="1">
        <f>COUNTIFS(Table2[Sub-Sector],Table3[[#This Row],[Sub-Sector]],Table2[% Away From Current Week High],"&lt;=0.05")/Table3[[#This Row],[Count]]</f>
        <v>1</v>
      </c>
      <c r="N78" s="1">
        <f>COUNTIFS(Table2[Sub-Sector],Table3[[#This Row],[Sub-Sector]],Table2[% Away From Current Month Low],"&gt;=0.05")/Table3[[#This Row],[Count]]</f>
        <v>0.66666666666666663</v>
      </c>
      <c r="O78" s="1">
        <f>COUNTIFS(Table2[Sub-Sector],Table3[[#This Row],[Sub-Sector]],Table2[% Away From Current Month High],"&lt;=0.05")/Table3[[#This Row],[Count]]</f>
        <v>0.66666666666666663</v>
      </c>
      <c r="P78" s="1">
        <f>COUNTIFS(Table2[Sub-Sector],Table3[[#This Row],[Sub-Sector]],Table2[% Away From 52W High],"&lt;=10")/Table3[[#This Row],[Count]]</f>
        <v>0</v>
      </c>
      <c r="Q78" s="1">
        <f>COUNTIFS(Table2[Sub-Sector],Table3[[#This Row],[Sub-Sector]],Table2[% Away From 52W Low],"&gt;=10")/Table3[[#This Row],[Count]]</f>
        <v>1</v>
      </c>
      <c r="R78" s="1">
        <f>COUNTIFS(Table2[Sub-Sector],Table3[[#This Row],[Sub-Sector]],Table2[% Price above 20 EMA],"&gt;=0")/Table3[[#This Row],[Count]]</f>
        <v>0</v>
      </c>
      <c r="S78" s="1">
        <f>COUNTIFS(Table2[Sub-Sector],Table3[[#This Row],[Sub-Sector]],Table2[% Price above 50 EMA],"&gt;=0")/Table3[[#This Row],[Count]]</f>
        <v>0</v>
      </c>
      <c r="T78" s="1">
        <f>COUNTIFS(Table2[Sub-Sector],Table3[[#This Row],[Sub-Sector]],Table2[% Price above 200 EMA],"&gt;=0")/Table3[[#This Row],[Count]]</f>
        <v>1</v>
      </c>
      <c r="U78" s="1">
        <f>COUNTIFS(Table2[Sub-Sector],Table3[[#This Row],[Sub-Sector]],Table2[Rate of Change - Zone],"Positive")/Table3[[#This Row],[Count]]</f>
        <v>0</v>
      </c>
      <c r="V78" s="1">
        <f>COUNTIFS(Table2[Sub-Sector],Table3[[#This Row],[Sub-Sector]],Table2[Sharpe Ratio],"&gt;=0.10")/Table3[[#This Row],[Count]]</f>
        <v>0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560</v>
      </c>
      <c r="X78">
        <f>_xlfn.RANK.AVG(Table3[[#This Row],[Score]],Table3[Score],1)</f>
        <v>91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289.5</v>
      </c>
      <c r="Z78">
        <f>_xlfn.RANK.AVG(Table3[[#This Row],[Score 2 ]],Table3[[Score 2 ]],1)</f>
        <v>77</v>
      </c>
    </row>
    <row r="79" spans="1:26" x14ac:dyDescent="0.3">
      <c r="A79" t="s">
        <v>738</v>
      </c>
      <c r="B79">
        <f>COUNTIFS(Table2[Sub-Sector],Table3[[#This Row],[Sub-Sector]])</f>
        <v>4</v>
      </c>
      <c r="C79" s="1">
        <f>COUNTIFS(Table2[Sub-Sector],Table3[[#This Row],[Sub-Sector]],Table2[Uptrend],"Uptrend")/Table3[[#This Row],[Count]]</f>
        <v>0.25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0.5</v>
      </c>
      <c r="G79" s="1">
        <f>COUNTIFS(Table2[Sub-Sector],Table3[[#This Row],[Sub-Sector]],Table2[1Y Return vs Nifty],"&gt;=10")/Table3[[#This Row],[Count]]</f>
        <v>0.25</v>
      </c>
      <c r="H79" s="1">
        <f>COUNTIFS(Table2[Sub-Sector],Table3[[#This Row],[Sub-Sector]],Table2[RSI Exponential â€“ 14D],"&gt;=50")/Table3[[#This Row],[Count]]</f>
        <v>0.25</v>
      </c>
      <c r="I79" s="1">
        <f>COUNTIFS(Table2[Sub-Sector],Table3[[#This Row],[Sub-Sector]],Table2[Relative Volume],"&gt;=1")/Table3[[#This Row],[Count]]</f>
        <v>0.25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1</v>
      </c>
      <c r="O79" s="1">
        <f>COUNTIFS(Table2[Sub-Sector],Table3[[#This Row],[Sub-Sector]],Table2[% Away From Current Month High],"&lt;=0.05")/Table3[[#This Row],[Count]]</f>
        <v>0.25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0.75</v>
      </c>
      <c r="R79" s="1">
        <f>COUNTIFS(Table2[Sub-Sector],Table3[[#This Row],[Sub-Sector]],Table2[% Price above 20 EMA],"&gt;=0")/Table3[[#This Row],[Count]]</f>
        <v>0</v>
      </c>
      <c r="S79" s="1">
        <f>COUNTIFS(Table2[Sub-Sector],Table3[[#This Row],[Sub-Sector]],Table2[% Price above 50 EMA],"&gt;=0")/Table3[[#This Row],[Count]]</f>
        <v>0</v>
      </c>
      <c r="T79" s="1">
        <f>COUNTIFS(Table2[Sub-Sector],Table3[[#This Row],[Sub-Sector]],Table2[% Price above 200 EMA],"&gt;=0")/Table3[[#This Row],[Count]]</f>
        <v>0.5</v>
      </c>
      <c r="U79" s="1">
        <f>COUNTIFS(Table2[Sub-Sector],Table3[[#This Row],[Sub-Sector]],Table2[Rate of Change - Zone],"Positive")/Table3[[#This Row],[Count]]</f>
        <v>0</v>
      </c>
      <c r="V79" s="1">
        <f>COUNTIFS(Table2[Sub-Sector],Table3[[#This Row],[Sub-Sector]],Table2[Sharpe Ratio],"&gt;=0.10")/Table3[[#This Row],[Count]]</f>
        <v>0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576</v>
      </c>
      <c r="X79">
        <f>_xlfn.RANK.AVG(Table3[[#This Row],[Score]],Table3[Score],1)</f>
        <v>96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296.5</v>
      </c>
      <c r="Z79">
        <f>_xlfn.RANK.AVG(Table3[[#This Row],[Score 2 ]],Table3[[Score 2 ]],1)</f>
        <v>78</v>
      </c>
    </row>
    <row r="80" spans="1:26" x14ac:dyDescent="0.3">
      <c r="A80" t="s">
        <v>1501</v>
      </c>
      <c r="B80">
        <f>COUNTIFS(Table2[Sub-Sector],Table3[[#This Row],[Sub-Sector]])</f>
        <v>4</v>
      </c>
      <c r="C80" s="1">
        <f>COUNTIFS(Table2[Sub-Sector],Table3[[#This Row],[Sub-Sector]],Table2[Uptrend],"Uptrend")/Table3[[#This Row],[Count]]</f>
        <v>0.5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0.25</v>
      </c>
      <c r="F80" s="1">
        <f>COUNTIFS(Table2[Sub-Sector],Table3[[#This Row],[Sub-Sector]],Table2[6M Return vs Nifty],"&gt;=10")/Table3[[#This Row],[Count]]</f>
        <v>0.25</v>
      </c>
      <c r="G80" s="1">
        <f>COUNTIFS(Table2[Sub-Sector],Table3[[#This Row],[Sub-Sector]],Table2[1Y Return vs Nifty],"&gt;=10")/Table3[[#This Row],[Count]]</f>
        <v>0.25</v>
      </c>
      <c r="H80" s="1">
        <f>COUNTIFS(Table2[Sub-Sector],Table3[[#This Row],[Sub-Sector]],Table2[RSI Exponential â€“ 14D],"&gt;=50")/Table3[[#This Row],[Count]]</f>
        <v>0.5</v>
      </c>
      <c r="I80" s="1">
        <f>COUNTIFS(Table2[Sub-Sector],Table3[[#This Row],[Sub-Sector]],Table2[Relative Volume],"&gt;=1")/Table3[[#This Row],[Count]]</f>
        <v>0.25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0.5</v>
      </c>
      <c r="O80" s="1">
        <f>COUNTIFS(Table2[Sub-Sector],Table3[[#This Row],[Sub-Sector]],Table2[% Away From Current Month High],"&lt;=0.05")/Table3[[#This Row],[Count]]</f>
        <v>0.5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0.25</v>
      </c>
      <c r="S80" s="1">
        <f>COUNTIFS(Table2[Sub-Sector],Table3[[#This Row],[Sub-Sector]],Table2[% Price above 50 EMA],"&gt;=0")/Table3[[#This Row],[Count]]</f>
        <v>0.25</v>
      </c>
      <c r="T80" s="1">
        <f>COUNTIFS(Table2[Sub-Sector],Table3[[#This Row],[Sub-Sector]],Table2[% Price above 200 EMA],"&gt;=0")/Table3[[#This Row],[Count]]</f>
        <v>0.75</v>
      </c>
      <c r="U80" s="1">
        <f>COUNTIFS(Table2[Sub-Sector],Table3[[#This Row],[Sub-Sector]],Table2[Rate of Change - Zone],"Positive")/Table3[[#This Row],[Count]]</f>
        <v>0.25</v>
      </c>
      <c r="V80" s="1">
        <f>COUNTIFS(Table2[Sub-Sector],Table3[[#This Row],[Sub-Sector]],Table2[Sharpe Ratio],"&gt;=0.10")/Table3[[#This Row],[Count]]</f>
        <v>0.5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496</v>
      </c>
      <c r="X80">
        <f>_xlfn.RANK.AVG(Table3[[#This Row],[Score]],Table3[Score],1)</f>
        <v>74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298.5</v>
      </c>
      <c r="Z80">
        <f>_xlfn.RANK.AVG(Table3[[#This Row],[Score 2 ]],Table3[[Score 2 ]],1)</f>
        <v>79</v>
      </c>
    </row>
    <row r="81" spans="1:26" x14ac:dyDescent="0.3">
      <c r="A81" t="s">
        <v>57</v>
      </c>
      <c r="B81">
        <f>COUNTIFS(Table2[Sub-Sector],Table3[[#This Row],[Sub-Sector]])</f>
        <v>4</v>
      </c>
      <c r="C81" s="1">
        <f>COUNTIFS(Table2[Sub-Sector],Table3[[#This Row],[Sub-Sector]],Table2[Uptrend],"Uptrend")/Table3[[#This Row],[Count]]</f>
        <v>0.75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0.25</v>
      </c>
      <c r="F81" s="1">
        <f>COUNTIFS(Table2[Sub-Sector],Table3[[#This Row],[Sub-Sector]],Table2[6M Return vs Nifty],"&gt;=10")/Table3[[#This Row],[Count]]</f>
        <v>0.25</v>
      </c>
      <c r="G81" s="1">
        <f>COUNTIFS(Table2[Sub-Sector],Table3[[#This Row],[Sub-Sector]],Table2[1Y Return vs Nifty],"&gt;=10")/Table3[[#This Row],[Count]]</f>
        <v>1</v>
      </c>
      <c r="H81" s="1">
        <f>COUNTIFS(Table2[Sub-Sector],Table3[[#This Row],[Sub-Sector]],Table2[RSI Exponential â€“ 14D],"&gt;=50")/Table3[[#This Row],[Count]]</f>
        <v>0.25</v>
      </c>
      <c r="I81" s="1">
        <f>COUNTIFS(Table2[Sub-Sector],Table3[[#This Row],[Sub-Sector]],Table2[Relative Volume],"&gt;=1")/Table3[[#This Row],[Count]]</f>
        <v>0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0.25</v>
      </c>
      <c r="M81" s="1">
        <f>COUNTIFS(Table2[Sub-Sector],Table3[[#This Row],[Sub-Sector]],Table2[% Away From Current Week High],"&lt;=0.05")/Table3[[#This Row],[Count]]</f>
        <v>1</v>
      </c>
      <c r="N81" s="1">
        <f>COUNTIFS(Table2[Sub-Sector],Table3[[#This Row],[Sub-Sector]],Table2[% Away From Current Month Low],"&gt;=0.05")/Table3[[#This Row],[Count]]</f>
        <v>0.25</v>
      </c>
      <c r="O81" s="1">
        <f>COUNTIFS(Table2[Sub-Sector],Table3[[#This Row],[Sub-Sector]],Table2[% Away From Current Month High],"&lt;=0.05")/Table3[[#This Row],[Count]]</f>
        <v>0</v>
      </c>
      <c r="P81" s="1">
        <f>COUNTIFS(Table2[Sub-Sector],Table3[[#This Row],[Sub-Sector]],Table2[% Away From 52W High],"&lt;=10")/Table3[[#This Row],[Count]]</f>
        <v>0.5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0.5</v>
      </c>
      <c r="S81" s="1">
        <f>COUNTIFS(Table2[Sub-Sector],Table3[[#This Row],[Sub-Sector]],Table2[% Price above 50 EMA],"&gt;=0")/Table3[[#This Row],[Count]]</f>
        <v>0.5</v>
      </c>
      <c r="T81" s="1">
        <f>COUNTIFS(Table2[Sub-Sector],Table3[[#This Row],[Sub-Sector]],Table2[% Price above 200 EMA],"&gt;=0")/Table3[[#This Row],[Count]]</f>
        <v>1</v>
      </c>
      <c r="U81" s="1">
        <f>COUNTIFS(Table2[Sub-Sector],Table3[[#This Row],[Sub-Sector]],Table2[Rate of Change - Zone],"Positive")/Table3[[#This Row],[Count]]</f>
        <v>0</v>
      </c>
      <c r="V81" s="1">
        <f>COUNTIFS(Table2[Sub-Sector],Table3[[#This Row],[Sub-Sector]],Table2[Sharpe Ratio],"&gt;=0.10")/Table3[[#This Row],[Count]]</f>
        <v>0.5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473</v>
      </c>
      <c r="X81">
        <f>_xlfn.RANK.AVG(Table3[[#This Row],[Score]],Table3[Score],1)</f>
        <v>67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</v>
      </c>
      <c r="Z81">
        <f>_xlfn.RANK.AVG(Table3[[#This Row],[Score 2 ]],Table3[[Score 2 ]],1)</f>
        <v>80</v>
      </c>
    </row>
    <row r="82" spans="1:26" x14ac:dyDescent="0.3">
      <c r="A82" t="s">
        <v>24</v>
      </c>
      <c r="B82">
        <f>COUNTIFS(Table2[Sub-Sector],Table3[[#This Row],[Sub-Sector]])</f>
        <v>20</v>
      </c>
      <c r="C82" s="1">
        <f>COUNTIFS(Table2[Sub-Sector],Table3[[#This Row],[Sub-Sector]],Table2[Uptrend],"Uptrend")/Table3[[#This Row],[Count]]</f>
        <v>0.25</v>
      </c>
      <c r="D82" s="1">
        <f>COUNTIFS(Table2[Sub-Sector],Table3[[#This Row],[Sub-Sector]],Table2[1W Return vs Nifty],"&gt;=5")/Table3[[#This Row],[Count]]</f>
        <v>0.15</v>
      </c>
      <c r="E82" s="1">
        <f>COUNTIFS(Table2[Sub-Sector],Table3[[#This Row],[Sub-Sector]],Table2[1M Return vs Nifty],"&gt;=5")/Table3[[#This Row],[Count]]</f>
        <v>0.1</v>
      </c>
      <c r="F82" s="1">
        <f>COUNTIFS(Table2[Sub-Sector],Table3[[#This Row],[Sub-Sector]],Table2[6M Return vs Nifty],"&gt;=10")/Table3[[#This Row],[Count]]</f>
        <v>0.05</v>
      </c>
      <c r="G82" s="1">
        <f>COUNTIFS(Table2[Sub-Sector],Table3[[#This Row],[Sub-Sector]],Table2[1Y Return vs Nifty],"&gt;=10")/Table3[[#This Row],[Count]]</f>
        <v>0.05</v>
      </c>
      <c r="H82" s="1">
        <f>COUNTIFS(Table2[Sub-Sector],Table3[[#This Row],[Sub-Sector]],Table2[RSI Exponential â€“ 14D],"&gt;=50")/Table3[[#This Row],[Count]]</f>
        <v>0.35</v>
      </c>
      <c r="I82" s="1">
        <f>COUNTIFS(Table2[Sub-Sector],Table3[[#This Row],[Sub-Sector]],Table2[Relative Volume],"&gt;=1")/Table3[[#This Row],[Count]]</f>
        <v>0.3</v>
      </c>
      <c r="J82" s="1">
        <f>COUNTIFS(Table2[Sub-Sector],Table3[[#This Row],[Sub-Sector]],Table2[% Away From Day Low],"&gt;=0.05")/Table3[[#This Row],[Count]]</f>
        <v>0.05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0.05</v>
      </c>
      <c r="M82" s="1">
        <f>COUNTIFS(Table2[Sub-Sector],Table3[[#This Row],[Sub-Sector]],Table2[% Away From Current Week High],"&lt;=0.05")/Table3[[#This Row],[Count]]</f>
        <v>0.95</v>
      </c>
      <c r="N82" s="1">
        <f>COUNTIFS(Table2[Sub-Sector],Table3[[#This Row],[Sub-Sector]],Table2[% Away From Current Month Low],"&gt;=0.05")/Table3[[#This Row],[Count]]</f>
        <v>0.4</v>
      </c>
      <c r="O82" s="1">
        <f>COUNTIFS(Table2[Sub-Sector],Table3[[#This Row],[Sub-Sector]],Table2[% Away From Current Month High],"&lt;=0.05")/Table3[[#This Row],[Count]]</f>
        <v>0.5</v>
      </c>
      <c r="P82" s="1">
        <f>COUNTIFS(Table2[Sub-Sector],Table3[[#This Row],[Sub-Sector]],Table2[% Away From 52W High],"&lt;=10")/Table3[[#This Row],[Count]]</f>
        <v>0.2</v>
      </c>
      <c r="Q82" s="1">
        <f>COUNTIFS(Table2[Sub-Sector],Table3[[#This Row],[Sub-Sector]],Table2[% Away From 52W Low],"&gt;=10")/Table3[[#This Row],[Count]]</f>
        <v>0.6</v>
      </c>
      <c r="R82" s="1">
        <f>COUNTIFS(Table2[Sub-Sector],Table3[[#This Row],[Sub-Sector]],Table2[% Price above 20 EMA],"&gt;=0")/Table3[[#This Row],[Count]]</f>
        <v>0.35</v>
      </c>
      <c r="S82" s="1">
        <f>COUNTIFS(Table2[Sub-Sector],Table3[[#This Row],[Sub-Sector]],Table2[% Price above 50 EMA],"&gt;=0")/Table3[[#This Row],[Count]]</f>
        <v>0.3</v>
      </c>
      <c r="T82" s="1">
        <f>COUNTIFS(Table2[Sub-Sector],Table3[[#This Row],[Sub-Sector]],Table2[% Price above 200 EMA],"&gt;=0")/Table3[[#This Row],[Count]]</f>
        <v>0.35</v>
      </c>
      <c r="U82" s="1">
        <f>COUNTIFS(Table2[Sub-Sector],Table3[[#This Row],[Sub-Sector]],Table2[Rate of Change - Zone],"Positive")/Table3[[#This Row],[Count]]</f>
        <v>0.25</v>
      </c>
      <c r="V82" s="1">
        <f>COUNTIFS(Table2[Sub-Sector],Table3[[#This Row],[Sub-Sector]],Table2[Sharpe Ratio],"&gt;=0.10")/Table3[[#This Row],[Count]]</f>
        <v>0.15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512.5</v>
      </c>
      <c r="X82">
        <f>_xlfn.RANK.AVG(Table3[[#This Row],[Score]],Table3[Score],1)</f>
        <v>79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303.5</v>
      </c>
      <c r="Z82">
        <f>_xlfn.RANK.AVG(Table3[[#This Row],[Score 2 ]],Table3[[Score 2 ]],1)</f>
        <v>81</v>
      </c>
    </row>
    <row r="83" spans="1:26" x14ac:dyDescent="0.3">
      <c r="A83" t="s">
        <v>282</v>
      </c>
      <c r="B83">
        <f>COUNTIFS(Table2[Sub-Sector],Table3[[#This Row],[Sub-Sector]])</f>
        <v>6</v>
      </c>
      <c r="C83" s="1">
        <f>COUNTIFS(Table2[Sub-Sector],Table3[[#This Row],[Sub-Sector]],Table2[Uptrend],"Uptrend")/Table3[[#This Row],[Count]]</f>
        <v>0.66666666666666663</v>
      </c>
      <c r="D83" s="1">
        <f>COUNTIFS(Table2[Sub-Sector],Table3[[#This Row],[Sub-Sector]],Table2[1W Return vs Nifty],"&gt;=5")/Table3[[#This Row],[Count]]</f>
        <v>0.33333333333333331</v>
      </c>
      <c r="E83" s="1">
        <f>COUNTIFS(Table2[Sub-Sector],Table3[[#This Row],[Sub-Sector]],Table2[1M Return vs Nifty],"&gt;=5")/Table3[[#This Row],[Count]]</f>
        <v>0.16666666666666666</v>
      </c>
      <c r="F83" s="1">
        <f>COUNTIFS(Table2[Sub-Sector],Table3[[#This Row],[Sub-Sector]],Table2[6M Return vs Nifty],"&gt;=10")/Table3[[#This Row],[Count]]</f>
        <v>0</v>
      </c>
      <c r="G83" s="1">
        <f>COUNTIFS(Table2[Sub-Sector],Table3[[#This Row],[Sub-Sector]],Table2[1Y Return vs Nifty],"&gt;=10")/Table3[[#This Row],[Count]]</f>
        <v>0.5</v>
      </c>
      <c r="H83" s="1">
        <f>COUNTIFS(Table2[Sub-Sector],Table3[[#This Row],[Sub-Sector]],Table2[RSI Exponential â€“ 14D],"&gt;=50")/Table3[[#This Row],[Count]]</f>
        <v>0.66666666666666663</v>
      </c>
      <c r="I83" s="1">
        <f>COUNTIFS(Table2[Sub-Sector],Table3[[#This Row],[Sub-Sector]],Table2[Relative Volume],"&gt;=1")/Table3[[#This Row],[Count]]</f>
        <v>0.16666666666666666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1</v>
      </c>
      <c r="N83" s="1">
        <f>COUNTIFS(Table2[Sub-Sector],Table3[[#This Row],[Sub-Sector]],Table2[% Away From Current Month Low],"&gt;=0.05")/Table3[[#This Row],[Count]]</f>
        <v>0.83333333333333337</v>
      </c>
      <c r="O83" s="1">
        <f>COUNTIFS(Table2[Sub-Sector],Table3[[#This Row],[Sub-Sector]],Table2[% Away From Current Month High],"&lt;=0.05")/Table3[[#This Row],[Count]]</f>
        <v>1</v>
      </c>
      <c r="P83" s="1">
        <f>COUNTIFS(Table2[Sub-Sector],Table3[[#This Row],[Sub-Sector]],Table2[% Away From 52W High],"&lt;=10")/Table3[[#This Row],[Count]]</f>
        <v>0.33333333333333331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0.66666666666666663</v>
      </c>
      <c r="S83" s="1">
        <f>COUNTIFS(Table2[Sub-Sector],Table3[[#This Row],[Sub-Sector]],Table2[% Price above 50 EMA],"&gt;=0")/Table3[[#This Row],[Count]]</f>
        <v>0.5</v>
      </c>
      <c r="T83" s="1">
        <f>COUNTIFS(Table2[Sub-Sector],Table3[[#This Row],[Sub-Sector]],Table2[% Price above 200 EMA],"&gt;=0")/Table3[[#This Row],[Count]]</f>
        <v>0.66666666666666663</v>
      </c>
      <c r="U83" s="1">
        <f>COUNTIFS(Table2[Sub-Sector],Table3[[#This Row],[Sub-Sector]],Table2[Rate of Change - Zone],"Positive")/Table3[[#This Row],[Count]]</f>
        <v>0.33333333333333331</v>
      </c>
      <c r="V83" s="1">
        <f>COUNTIFS(Table2[Sub-Sector],Table3[[#This Row],[Sub-Sector]],Table2[Sharpe Ratio],"&gt;=0.10")/Table3[[#This Row],[Count]]</f>
        <v>0.66666666666666663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436.5</v>
      </c>
      <c r="X83">
        <f>_xlfn.RANK.AVG(Table3[[#This Row],[Score]],Table3[Score],1)</f>
        <v>63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304</v>
      </c>
      <c r="Z83">
        <f>_xlfn.RANK.AVG(Table3[[#This Row],[Score 2 ]],Table3[[Score 2 ]],1)</f>
        <v>82</v>
      </c>
    </row>
    <row r="84" spans="1:26" x14ac:dyDescent="0.3">
      <c r="A84" t="s">
        <v>60</v>
      </c>
      <c r="B84">
        <f>COUNTIFS(Table2[Sub-Sector],Table3[[#This Row],[Sub-Sector]])</f>
        <v>4</v>
      </c>
      <c r="C84" s="1">
        <f>COUNTIFS(Table2[Sub-Sector],Table3[[#This Row],[Sub-Sector]],Table2[Uptrend],"Uptrend")/Table3[[#This Row],[Count]]</f>
        <v>0.5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0.25</v>
      </c>
      <c r="F84" s="1">
        <f>COUNTIFS(Table2[Sub-Sector],Table3[[#This Row],[Sub-Sector]],Table2[6M Return vs Nifty],"&gt;=10")/Table3[[#This Row],[Count]]</f>
        <v>0.25</v>
      </c>
      <c r="G84" s="1">
        <f>COUNTIFS(Table2[Sub-Sector],Table3[[#This Row],[Sub-Sector]],Table2[1Y Return vs Nifty],"&gt;=10")/Table3[[#This Row],[Count]]</f>
        <v>0.5</v>
      </c>
      <c r="H84" s="1">
        <f>COUNTIFS(Table2[Sub-Sector],Table3[[#This Row],[Sub-Sector]],Table2[RSI Exponential â€“ 14D],"&gt;=50")/Table3[[#This Row],[Count]]</f>
        <v>0</v>
      </c>
      <c r="I84" s="1">
        <f>COUNTIFS(Table2[Sub-Sector],Table3[[#This Row],[Sub-Sector]],Table2[Relative Volume],"&gt;=1")/Table3[[#This Row],[Count]]</f>
        <v>0.25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1</v>
      </c>
      <c r="N84" s="1">
        <f>COUNTIFS(Table2[Sub-Sector],Table3[[#This Row],[Sub-Sector]],Table2[% Away From Current Month Low],"&gt;=0.05")/Table3[[#This Row],[Count]]</f>
        <v>0</v>
      </c>
      <c r="O84" s="1">
        <f>COUNTIFS(Table2[Sub-Sector],Table3[[#This Row],[Sub-Sector]],Table2[% Away From Current Month High],"&lt;=0.05")/Table3[[#This Row],[Count]]</f>
        <v>0.25</v>
      </c>
      <c r="P84" s="1">
        <f>COUNTIFS(Table2[Sub-Sector],Table3[[#This Row],[Sub-Sector]],Table2[% Away From 52W High],"&lt;=10")/Table3[[#This Row],[Count]]</f>
        <v>0.25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0.25</v>
      </c>
      <c r="S84" s="1">
        <f>COUNTIFS(Table2[Sub-Sector],Table3[[#This Row],[Sub-Sector]],Table2[% Price above 50 EMA],"&gt;=0")/Table3[[#This Row],[Count]]</f>
        <v>0.25</v>
      </c>
      <c r="T84" s="1">
        <f>COUNTIFS(Table2[Sub-Sector],Table3[[#This Row],[Sub-Sector]],Table2[% Price above 200 EMA],"&gt;=0")/Table3[[#This Row],[Count]]</f>
        <v>0.5</v>
      </c>
      <c r="U84" s="1">
        <f>COUNTIFS(Table2[Sub-Sector],Table3[[#This Row],[Sub-Sector]],Table2[Rate of Change - Zone],"Positive")/Table3[[#This Row],[Count]]</f>
        <v>0</v>
      </c>
      <c r="V84" s="1">
        <f>COUNTIFS(Table2[Sub-Sector],Table3[[#This Row],[Sub-Sector]],Table2[Sharpe Ratio],"&gt;=0.10")/Table3[[#This Row],[Count]]</f>
        <v>0.5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502</v>
      </c>
      <c r="X84">
        <f>_xlfn.RANK.AVG(Table3[[#This Row],[Score]],Table3[Score],1)</f>
        <v>75.5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304.5</v>
      </c>
      <c r="Z84">
        <f>_xlfn.RANK.AVG(Table3[[#This Row],[Score 2 ]],Table3[[Score 2 ]],1)</f>
        <v>83</v>
      </c>
    </row>
    <row r="85" spans="1:26" x14ac:dyDescent="0.3">
      <c r="A85" t="s">
        <v>40</v>
      </c>
      <c r="B85">
        <f>COUNTIFS(Table2[Sub-Sector],Table3[[#This Row],[Sub-Sector]])</f>
        <v>3</v>
      </c>
      <c r="C85" s="1">
        <f>COUNTIFS(Table2[Sub-Sector],Table3[[#This Row],[Sub-Sector]],Table2[Uptrend],"Uptrend")/Table3[[#This Row],[Count]]</f>
        <v>0.66666666666666663</v>
      </c>
      <c r="D85" s="1">
        <f>COUNTIFS(Table2[Sub-Sector],Table3[[#This Row],[Sub-Sector]],Table2[1W Return vs Nifty],"&gt;=5")/Table3[[#This Row],[Count]]</f>
        <v>0.33333333333333331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0.33333333333333331</v>
      </c>
      <c r="G85" s="1">
        <f>COUNTIFS(Table2[Sub-Sector],Table3[[#This Row],[Sub-Sector]],Table2[1Y Return vs Nifty],"&gt;=10")/Table3[[#This Row],[Count]]</f>
        <v>0.33333333333333331</v>
      </c>
      <c r="H85" s="1">
        <f>COUNTIFS(Table2[Sub-Sector],Table3[[#This Row],[Sub-Sector]],Table2[RSI Exponential â€“ 14D],"&gt;=50")/Table3[[#This Row],[Count]]</f>
        <v>0.66666666666666663</v>
      </c>
      <c r="I85" s="1">
        <f>COUNTIFS(Table2[Sub-Sector],Table3[[#This Row],[Sub-Sector]],Table2[Relative Volume],"&gt;=1")/Table3[[#This Row],[Count]]</f>
        <v>0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1</v>
      </c>
      <c r="N85" s="1">
        <f>COUNTIFS(Table2[Sub-Sector],Table3[[#This Row],[Sub-Sector]],Table2[% Away From Current Month Low],"&gt;=0.05")/Table3[[#This Row],[Count]]</f>
        <v>0.66666666666666663</v>
      </c>
      <c r="O85" s="1">
        <f>COUNTIFS(Table2[Sub-Sector],Table3[[#This Row],[Sub-Sector]],Table2[% Away From Current Month High],"&lt;=0.05")/Table3[[#This Row],[Count]]</f>
        <v>0.66666666666666663</v>
      </c>
      <c r="P85" s="1">
        <f>COUNTIFS(Table2[Sub-Sector],Table3[[#This Row],[Sub-Sector]],Table2[% Away From 52W High],"&lt;=10")/Table3[[#This Row],[Count]]</f>
        <v>0.33333333333333331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0.33333333333333331</v>
      </c>
      <c r="S85" s="1">
        <f>COUNTIFS(Table2[Sub-Sector],Table3[[#This Row],[Sub-Sector]],Table2[% Price above 50 EMA],"&gt;=0")/Table3[[#This Row],[Count]]</f>
        <v>0.33333333333333331</v>
      </c>
      <c r="T85" s="1">
        <f>COUNTIFS(Table2[Sub-Sector],Table3[[#This Row],[Sub-Sector]],Table2[% Price above 200 EMA],"&gt;=0")/Table3[[#This Row],[Count]]</f>
        <v>1</v>
      </c>
      <c r="U85" s="1">
        <f>COUNTIFS(Table2[Sub-Sector],Table3[[#This Row],[Sub-Sector]],Table2[Rate of Change - Zone],"Positive")/Table3[[#This Row],[Count]]</f>
        <v>0.33333333333333331</v>
      </c>
      <c r="V85" s="1">
        <f>COUNTIFS(Table2[Sub-Sector],Table3[[#This Row],[Sub-Sector]],Table2[Sharpe Ratio],"&gt;=0.10")/Table3[[#This Row],[Count]]</f>
        <v>0.66666666666666663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485.5</v>
      </c>
      <c r="X85">
        <f>_xlfn.RANK.AVG(Table3[[#This Row],[Score]],Table3[Score],1)</f>
        <v>72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315.5</v>
      </c>
      <c r="Z85">
        <f>_xlfn.RANK.AVG(Table3[[#This Row],[Score 2 ]],Table3[[Score 2 ]],1)</f>
        <v>84</v>
      </c>
    </row>
    <row r="86" spans="1:26" x14ac:dyDescent="0.3">
      <c r="A86" t="s">
        <v>589</v>
      </c>
      <c r="B86">
        <f>COUNTIFS(Table2[Sub-Sector],Table3[[#This Row],[Sub-Sector]])</f>
        <v>8</v>
      </c>
      <c r="C86" s="1">
        <f>COUNTIFS(Table2[Sub-Sector],Table3[[#This Row],[Sub-Sector]],Table2[Uptrend],"Uptrend")/Table3[[#This Row],[Count]]</f>
        <v>0.75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0.125</v>
      </c>
      <c r="F86" s="1">
        <f>COUNTIFS(Table2[Sub-Sector],Table3[[#This Row],[Sub-Sector]],Table2[6M Return vs Nifty],"&gt;=10")/Table3[[#This Row],[Count]]</f>
        <v>0.25</v>
      </c>
      <c r="G86" s="1">
        <f>COUNTIFS(Table2[Sub-Sector],Table3[[#This Row],[Sub-Sector]],Table2[1Y Return vs Nifty],"&gt;=10")/Table3[[#This Row],[Count]]</f>
        <v>0</v>
      </c>
      <c r="H86" s="1">
        <f>COUNTIFS(Table2[Sub-Sector],Table3[[#This Row],[Sub-Sector]],Table2[RSI Exponential â€“ 14D],"&gt;=50")/Table3[[#This Row],[Count]]</f>
        <v>0.25</v>
      </c>
      <c r="I86" s="1">
        <f>COUNTIFS(Table2[Sub-Sector],Table3[[#This Row],[Sub-Sector]],Table2[Relative Volume],"&gt;=1")/Table3[[#This Row],[Count]]</f>
        <v>0.25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0.625</v>
      </c>
      <c r="N86" s="1">
        <f>COUNTIFS(Table2[Sub-Sector],Table3[[#This Row],[Sub-Sector]],Table2[% Away From Current Month Low],"&gt;=0.05")/Table3[[#This Row],[Count]]</f>
        <v>0.25</v>
      </c>
      <c r="O86" s="1">
        <f>COUNTIFS(Table2[Sub-Sector],Table3[[#This Row],[Sub-Sector]],Table2[% Away From Current Month High],"&lt;=0.05")/Table3[[#This Row],[Count]]</f>
        <v>0.125</v>
      </c>
      <c r="P86" s="1">
        <f>COUNTIFS(Table2[Sub-Sector],Table3[[#This Row],[Sub-Sector]],Table2[% Away From 52W High],"&lt;=10")/Table3[[#This Row],[Count]]</f>
        <v>0.25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0.25</v>
      </c>
      <c r="S86" s="1">
        <f>COUNTIFS(Table2[Sub-Sector],Table3[[#This Row],[Sub-Sector]],Table2[% Price above 50 EMA],"&gt;=0")/Table3[[#This Row],[Count]]</f>
        <v>0.5</v>
      </c>
      <c r="T86" s="1">
        <f>COUNTIFS(Table2[Sub-Sector],Table3[[#This Row],[Sub-Sector]],Table2[% Price above 200 EMA],"&gt;=0")/Table3[[#This Row],[Count]]</f>
        <v>0.75</v>
      </c>
      <c r="U86" s="1">
        <f>COUNTIFS(Table2[Sub-Sector],Table3[[#This Row],[Sub-Sector]],Table2[Rate of Change - Zone],"Positive")/Table3[[#This Row],[Count]]</f>
        <v>0.25</v>
      </c>
      <c r="V86" s="1">
        <f>COUNTIFS(Table2[Sub-Sector],Table3[[#This Row],[Sub-Sector]],Table2[Sharpe Ratio],"&gt;=0.10")/Table3[[#This Row],[Count]]</f>
        <v>0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509.5</v>
      </c>
      <c r="X86">
        <f>_xlfn.RANK.AVG(Table3[[#This Row],[Score]],Table3[Score],1)</f>
        <v>77.5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86">
        <f>_xlfn.RANK.AVG(Table3[[#This Row],[Score 2 ]],Table3[[Score 2 ]],1)</f>
        <v>85</v>
      </c>
    </row>
    <row r="87" spans="1:26" x14ac:dyDescent="0.3">
      <c r="A87" t="s">
        <v>54</v>
      </c>
      <c r="B87">
        <f>COUNTIFS(Table2[Sub-Sector],Table3[[#This Row],[Sub-Sector]])</f>
        <v>17</v>
      </c>
      <c r="C87" s="1">
        <f>COUNTIFS(Table2[Sub-Sector],Table3[[#This Row],[Sub-Sector]],Table2[Uptrend],"Uptrend")/Table3[[#This Row],[Count]]</f>
        <v>0.47058823529411764</v>
      </c>
      <c r="D87" s="1">
        <f>COUNTIFS(Table2[Sub-Sector],Table3[[#This Row],[Sub-Sector]],Table2[1W Return vs Nifty],"&gt;=5")/Table3[[#This Row],[Count]]</f>
        <v>5.8823529411764705E-2</v>
      </c>
      <c r="E87" s="1">
        <f>COUNTIFS(Table2[Sub-Sector],Table3[[#This Row],[Sub-Sector]],Table2[1M Return vs Nifty],"&gt;=5")/Table3[[#This Row],[Count]]</f>
        <v>0.11764705882352941</v>
      </c>
      <c r="F87" s="1">
        <f>COUNTIFS(Table2[Sub-Sector],Table3[[#This Row],[Sub-Sector]],Table2[6M Return vs Nifty],"&gt;=10")/Table3[[#This Row],[Count]]</f>
        <v>0.17647058823529413</v>
      </c>
      <c r="G87" s="1">
        <f>COUNTIFS(Table2[Sub-Sector],Table3[[#This Row],[Sub-Sector]],Table2[1Y Return vs Nifty],"&gt;=10")/Table3[[#This Row],[Count]]</f>
        <v>0.29411764705882354</v>
      </c>
      <c r="H87" s="1">
        <f>COUNTIFS(Table2[Sub-Sector],Table3[[#This Row],[Sub-Sector]],Table2[RSI Exponential â€“ 14D],"&gt;=50")/Table3[[#This Row],[Count]]</f>
        <v>0.11764705882352941</v>
      </c>
      <c r="I87" s="1">
        <f>COUNTIFS(Table2[Sub-Sector],Table3[[#This Row],[Sub-Sector]],Table2[Relative Volume],"&gt;=1")/Table3[[#This Row],[Count]]</f>
        <v>0.23529411764705882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5.8823529411764705E-2</v>
      </c>
      <c r="M87" s="1">
        <f>COUNTIFS(Table2[Sub-Sector],Table3[[#This Row],[Sub-Sector]],Table2[% Away From Current Week High],"&lt;=0.05")/Table3[[#This Row],[Count]]</f>
        <v>0.82352941176470584</v>
      </c>
      <c r="N87" s="1">
        <f>COUNTIFS(Table2[Sub-Sector],Table3[[#This Row],[Sub-Sector]],Table2[% Away From Current Month Low],"&gt;=0.05")/Table3[[#This Row],[Count]]</f>
        <v>5.8823529411764705E-2</v>
      </c>
      <c r="O87" s="1">
        <f>COUNTIFS(Table2[Sub-Sector],Table3[[#This Row],[Sub-Sector]],Table2[% Away From Current Month High],"&lt;=0.05")/Table3[[#This Row],[Count]]</f>
        <v>0.11764705882352941</v>
      </c>
      <c r="P87" s="1">
        <f>COUNTIFS(Table2[Sub-Sector],Table3[[#This Row],[Sub-Sector]],Table2[% Away From 52W High],"&lt;=10")/Table3[[#This Row],[Count]]</f>
        <v>0.17647058823529413</v>
      </c>
      <c r="Q87" s="1">
        <f>COUNTIFS(Table2[Sub-Sector],Table3[[#This Row],[Sub-Sector]],Table2[% Away From 52W Low],"&gt;=10")/Table3[[#This Row],[Count]]</f>
        <v>0.76470588235294112</v>
      </c>
      <c r="R87" s="1">
        <f>COUNTIFS(Table2[Sub-Sector],Table3[[#This Row],[Sub-Sector]],Table2[% Price above 20 EMA],"&gt;=0")/Table3[[#This Row],[Count]]</f>
        <v>5.8823529411764705E-2</v>
      </c>
      <c r="S87" s="1">
        <f>COUNTIFS(Table2[Sub-Sector],Table3[[#This Row],[Sub-Sector]],Table2[% Price above 50 EMA],"&gt;=0")/Table3[[#This Row],[Count]]</f>
        <v>0.29411764705882354</v>
      </c>
      <c r="T87" s="1">
        <f>COUNTIFS(Table2[Sub-Sector],Table3[[#This Row],[Sub-Sector]],Table2[% Price above 200 EMA],"&gt;=0")/Table3[[#This Row],[Count]]</f>
        <v>0.47058823529411764</v>
      </c>
      <c r="U87" s="1">
        <f>COUNTIFS(Table2[Sub-Sector],Table3[[#This Row],[Sub-Sector]],Table2[Rate of Change - Zone],"Positive")/Table3[[#This Row],[Count]]</f>
        <v>5.8823529411764705E-2</v>
      </c>
      <c r="V87" s="1">
        <f>COUNTIFS(Table2[Sub-Sector],Table3[[#This Row],[Sub-Sector]],Table2[Sharpe Ratio],"&gt;=0.10")/Table3[[#This Row],[Count]]</f>
        <v>0.17647058823529413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515.5</v>
      </c>
      <c r="X87">
        <f>_xlfn.RANK.AVG(Table3[[#This Row],[Score]],Table3[Score],1)</f>
        <v>81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317.5</v>
      </c>
      <c r="Z87">
        <f>_xlfn.RANK.AVG(Table3[[#This Row],[Score 2 ]],Table3[[Score 2 ]],1)</f>
        <v>86.5</v>
      </c>
    </row>
    <row r="88" spans="1:26" x14ac:dyDescent="0.3">
      <c r="A88" t="s">
        <v>1162</v>
      </c>
      <c r="B88">
        <f>COUNTIFS(Table2[Sub-Sector],Table3[[#This Row],[Sub-Sector]])</f>
        <v>2</v>
      </c>
      <c r="C88" s="1">
        <f>COUNTIFS(Table2[Sub-Sector],Table3[[#This Row],[Sub-Sector]],Table2[Uptrend],"Uptrend")/Table3[[#This Row],[Count]]</f>
        <v>0.5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</v>
      </c>
      <c r="F88" s="1">
        <f>COUNTIFS(Table2[Sub-Sector],Table3[[#This Row],[Sub-Sector]],Table2[6M Return vs Nifty],"&gt;=10")/Table3[[#This Row],[Count]]</f>
        <v>0.5</v>
      </c>
      <c r="G88" s="1">
        <f>COUNTIFS(Table2[Sub-Sector],Table3[[#This Row],[Sub-Sector]],Table2[1Y Return vs Nifty],"&gt;=10")/Table3[[#This Row],[Count]]</f>
        <v>0.5</v>
      </c>
      <c r="H88" s="1">
        <f>COUNTIFS(Table2[Sub-Sector],Table3[[#This Row],[Sub-Sector]],Table2[RSI Exponential â€“ 14D],"&gt;=50")/Table3[[#This Row],[Count]]</f>
        <v>0</v>
      </c>
      <c r="I88" s="1">
        <f>COUNTIFS(Table2[Sub-Sector],Table3[[#This Row],[Sub-Sector]],Table2[Relative Volume],"&gt;=1")/Table3[[#This Row],[Count]]</f>
        <v>0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1</v>
      </c>
      <c r="N88" s="1">
        <f>COUNTIFS(Table2[Sub-Sector],Table3[[#This Row],[Sub-Sector]],Table2[% Away From Current Month Low],"&gt;=0.05")/Table3[[#This Row],[Count]]</f>
        <v>0</v>
      </c>
      <c r="O88" s="1">
        <f>COUNTIFS(Table2[Sub-Sector],Table3[[#This Row],[Sub-Sector]],Table2[% Away From Current Month High],"&lt;=0.05")/Table3[[#This Row],[Count]]</f>
        <v>0.5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</v>
      </c>
      <c r="S88" s="1">
        <f>COUNTIFS(Table2[Sub-Sector],Table3[[#This Row],[Sub-Sector]],Table2[% Price above 50 EMA],"&gt;=0")/Table3[[#This Row],[Count]]</f>
        <v>0</v>
      </c>
      <c r="T88" s="1">
        <f>COUNTIFS(Table2[Sub-Sector],Table3[[#This Row],[Sub-Sector]],Table2[% Price above 200 EMA],"&gt;=0")/Table3[[#This Row],[Count]]</f>
        <v>1</v>
      </c>
      <c r="U88" s="1">
        <f>COUNTIFS(Table2[Sub-Sector],Table3[[#This Row],[Sub-Sector]],Table2[Rate of Change - Zone],"Positive")/Table3[[#This Row],[Count]]</f>
        <v>0</v>
      </c>
      <c r="V88" s="1">
        <f>COUNTIFS(Table2[Sub-Sector],Table3[[#This Row],[Sub-Sector]],Table2[Sharpe Ratio],"&gt;=0.10")/Table3[[#This Row],[Count]]</f>
        <v>0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568.5</v>
      </c>
      <c r="X88">
        <f>_xlfn.RANK.AVG(Table3[[#This Row],[Score]],Table3[Score],1)</f>
        <v>94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317.5</v>
      </c>
      <c r="Z88">
        <f>_xlfn.RANK.AVG(Table3[[#This Row],[Score 2 ]],Table3[[Score 2 ]],1)</f>
        <v>86.5</v>
      </c>
    </row>
    <row r="89" spans="1:26" x14ac:dyDescent="0.3">
      <c r="A89" t="s">
        <v>67</v>
      </c>
      <c r="B89">
        <f>COUNTIFS(Table2[Sub-Sector],Table3[[#This Row],[Sub-Sector]])</f>
        <v>3</v>
      </c>
      <c r="C89" s="1">
        <f>COUNTIFS(Table2[Sub-Sector],Table3[[#This Row],[Sub-Sector]],Table2[Uptrend],"Uptrend")/Table3[[#This Row],[Count]]</f>
        <v>0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0.33333333333333331</v>
      </c>
      <c r="G89" s="1">
        <f>COUNTIFS(Table2[Sub-Sector],Table3[[#This Row],[Sub-Sector]],Table2[1Y Return vs Nifty],"&gt;=10")/Table3[[#This Row],[Count]]</f>
        <v>0.66666666666666663</v>
      </c>
      <c r="H89" s="1">
        <f>COUNTIFS(Table2[Sub-Sector],Table3[[#This Row],[Sub-Sector]],Table2[RSI Exponential â€“ 14D],"&gt;=50")/Table3[[#This Row],[Count]]</f>
        <v>0</v>
      </c>
      <c r="I89" s="1">
        <f>COUNTIFS(Table2[Sub-Sector],Table3[[#This Row],[Sub-Sector]],Table2[Relative Volume],"&gt;=1")/Table3[[#This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0.66666666666666663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0.66666666666666663</v>
      </c>
      <c r="N89" s="1">
        <f>COUNTIFS(Table2[Sub-Sector],Table3[[#This Row],[Sub-Sector]],Table2[% Away From Current Month Low],"&gt;=0.05")/Table3[[#This Row],[Count]]</f>
        <v>0</v>
      </c>
      <c r="O89" s="1">
        <f>COUNTIFS(Table2[Sub-Sector],Table3[[#This Row],[Sub-Sector]],Table2[% Away From Current Month High],"&lt;=0.05")/Table3[[#This Row],[Count]]</f>
        <v>0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</v>
      </c>
      <c r="S89" s="1">
        <f>COUNTIFS(Table2[Sub-Sector],Table3[[#This Row],[Sub-Sector]],Table2[% Price above 50 EMA],"&gt;=0")/Table3[[#This Row],[Count]]</f>
        <v>0</v>
      </c>
      <c r="T89" s="1">
        <f>COUNTIFS(Table2[Sub-Sector],Table3[[#This Row],[Sub-Sector]],Table2[% Price above 200 EMA],"&gt;=0")/Table3[[#This Row],[Count]]</f>
        <v>1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0.33333333333333331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619</v>
      </c>
      <c r="X89">
        <f>_xlfn.RANK.AVG(Table3[[#This Row],[Score]],Table3[Score],1)</f>
        <v>100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318.5</v>
      </c>
      <c r="Z89">
        <f>_xlfn.RANK.AVG(Table3[[#This Row],[Score 2 ]],Table3[[Score 2 ]],1)</f>
        <v>89</v>
      </c>
    </row>
    <row r="90" spans="1:26" x14ac:dyDescent="0.3">
      <c r="A90" t="s">
        <v>149</v>
      </c>
      <c r="B90">
        <f>COUNTIFS(Table2[Sub-Sector],Table3[[#This Row],[Sub-Sector]])</f>
        <v>3</v>
      </c>
      <c r="C90" s="1">
        <f>COUNTIFS(Table2[Sub-Sector],Table3[[#This Row],[Sub-Sector]],Table2[Uptrend],"Uptrend")/Table3[[#This Row],[Count]]</f>
        <v>0.66666666666666663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0.33333333333333331</v>
      </c>
      <c r="F90" s="1">
        <f>COUNTIFS(Table2[Sub-Sector],Table3[[#This Row],[Sub-Sector]],Table2[6M Return vs Nifty],"&gt;=10")/Table3[[#This Row],[Count]]</f>
        <v>0.33333333333333331</v>
      </c>
      <c r="G90" s="1">
        <f>COUNTIFS(Table2[Sub-Sector],Table3[[#This Row],[Sub-Sector]],Table2[1Y Return vs Nifty],"&gt;=10")/Table3[[#This Row],[Count]]</f>
        <v>0.66666666666666663</v>
      </c>
      <c r="H90" s="1">
        <f>COUNTIFS(Table2[Sub-Sector],Table3[[#This Row],[Sub-Sector]],Table2[RSI Exponential â€“ 14D],"&gt;=50")/Table3[[#This Row],[Count]]</f>
        <v>0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</v>
      </c>
      <c r="O90" s="1">
        <f>COUNTIFS(Table2[Sub-Sector],Table3[[#This Row],[Sub-Sector]],Table2[% Away From Current Month High],"&lt;=0.05")/Table3[[#This Row],[Count]]</f>
        <v>0</v>
      </c>
      <c r="P90" s="1">
        <f>COUNTIFS(Table2[Sub-Sector],Table3[[#This Row],[Sub-Sector]],Table2[% Away From 52W High],"&lt;=10")/Table3[[#This Row],[Count]]</f>
        <v>0.33333333333333331</v>
      </c>
      <c r="Q90" s="1">
        <f>COUNTIFS(Table2[Sub-Sector],Table3[[#This Row],[Sub-Sector]],Table2[% Away From 52W Low],"&gt;=10")/Table3[[#This Row],[Count]]</f>
        <v>0.66666666666666663</v>
      </c>
      <c r="R90" s="1">
        <f>COUNTIFS(Table2[Sub-Sector],Table3[[#This Row],[Sub-Sector]],Table2[% Price above 20 EMA],"&gt;=0")/Table3[[#This Row],[Count]]</f>
        <v>0</v>
      </c>
      <c r="S90" s="1">
        <f>COUNTIFS(Table2[Sub-Sector],Table3[[#This Row],[Sub-Sector]],Table2[% Price above 50 EMA],"&gt;=0")/Table3[[#This Row],[Count]]</f>
        <v>0.33333333333333331</v>
      </c>
      <c r="T90" s="1">
        <f>COUNTIFS(Table2[Sub-Sector],Table3[[#This Row],[Sub-Sector]],Table2[% Price above 200 EMA],"&gt;=0")/Table3[[#This Row],[Count]]</f>
        <v>0.66666666666666663</v>
      </c>
      <c r="U90" s="1">
        <f>COUNTIFS(Table2[Sub-Sector],Table3[[#This Row],[Sub-Sector]],Table2[Rate of Change - Zone],"Positive")/Table3[[#This Row],[Count]]</f>
        <v>0</v>
      </c>
      <c r="V90" s="1">
        <f>COUNTIFS(Table2[Sub-Sector],Table3[[#This Row],[Sub-Sector]],Table2[Sharpe Ratio],"&gt;=0.10")/Table3[[#This Row],[Count]]</f>
        <v>0.33333333333333331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486</v>
      </c>
      <c r="X90">
        <f>_xlfn.RANK.AVG(Table3[[#This Row],[Score]],Table3[Score],1)</f>
        <v>73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318.5</v>
      </c>
      <c r="Z90">
        <f>_xlfn.RANK.AVG(Table3[[#This Row],[Score 2 ]],Table3[[Score 2 ]],1)</f>
        <v>89</v>
      </c>
    </row>
    <row r="91" spans="1:26" x14ac:dyDescent="0.3">
      <c r="A91" t="s">
        <v>906</v>
      </c>
      <c r="B91">
        <f>COUNTIFS(Table2[Sub-Sector],Table3[[#This Row],[Sub-Sector]])</f>
        <v>3</v>
      </c>
      <c r="C91" s="1">
        <f>COUNTIFS(Table2[Sub-Sector],Table3[[#This Row],[Sub-Sector]],Table2[Uptrend],"Uptrend")/Table3[[#This Row],[Count]]</f>
        <v>0.33333333333333331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0.33333333333333331</v>
      </c>
      <c r="G91" s="1">
        <f>COUNTIFS(Table2[Sub-Sector],Table3[[#This Row],[Sub-Sector]],Table2[1Y Return vs Nifty],"&gt;=10")/Table3[[#This Row],[Count]]</f>
        <v>0.66666666666666663</v>
      </c>
      <c r="H91" s="1">
        <f>COUNTIFS(Table2[Sub-Sector],Table3[[#This Row],[Sub-Sector]],Table2[RSI Exponential â€“ 14D],"&gt;=50")/Table3[[#This Row],[Count]]</f>
        <v>0</v>
      </c>
      <c r="I91" s="1">
        <f>COUNTIFS(Table2[Sub-Sector],Table3[[#This Row],[Sub-Sector]],Table2[Relative Volume],"&gt;=1")/Table3[[#This Row],[Count]]</f>
        <v>0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0.66666666666666663</v>
      </c>
      <c r="N91" s="1">
        <f>COUNTIFS(Table2[Sub-Sector],Table3[[#This Row],[Sub-Sector]],Table2[% Away From Current Month Low],"&gt;=0.05")/Table3[[#This Row],[Count]]</f>
        <v>0.33333333333333331</v>
      </c>
      <c r="O91" s="1">
        <f>COUNTIFS(Table2[Sub-Sector],Table3[[#This Row],[Sub-Sector]],Table2[% Away From Current Month High],"&lt;=0.05")/Table3[[#This Row],[Count]]</f>
        <v>0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0.33333333333333331</v>
      </c>
      <c r="U91" s="1">
        <f>COUNTIFS(Table2[Sub-Sector],Table3[[#This Row],[Sub-Sector]],Table2[Rate of Change - Zone],"Positive")/Table3[[#This Row],[Count]]</f>
        <v>0</v>
      </c>
      <c r="V91" s="1">
        <f>COUNTIFS(Table2[Sub-Sector],Table3[[#This Row],[Sub-Sector]],Table2[Sharpe Ratio],"&gt;=0.10")/Table3[[#This Row],[Count]]</f>
        <v>0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589</v>
      </c>
      <c r="X91">
        <f>_xlfn.RANK.AVG(Table3[[#This Row],[Score]],Table3[Score],1)</f>
        <v>98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318.5</v>
      </c>
      <c r="Z91">
        <f>_xlfn.RANK.AVG(Table3[[#This Row],[Score 2 ]],Table3[[Score 2 ]],1)</f>
        <v>89</v>
      </c>
    </row>
    <row r="92" spans="1:26" x14ac:dyDescent="0.3">
      <c r="A92" t="s">
        <v>509</v>
      </c>
      <c r="B92">
        <f>COUNTIFS(Table2[Sub-Sector],Table3[[#This Row],[Sub-Sector]])</f>
        <v>1</v>
      </c>
      <c r="C92" s="1">
        <f>COUNTIFS(Table2[Sub-Sector],Table3[[#This Row],[Sub-Sector]],Table2[Uptrend],"Uptrend")/Table3[[#This Row],[Count]]</f>
        <v>1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1</v>
      </c>
      <c r="G92" s="1">
        <f>COUNTIFS(Table2[Sub-Sector],Table3[[#This Row],[Sub-Sector]],Table2[1Y Return vs Nifty],"&gt;=10")/Table3[[#This Row],[Count]]</f>
        <v>0</v>
      </c>
      <c r="H92" s="1">
        <f>COUNTIFS(Table2[Sub-Sector],Table3[[#This Row],[Sub-Sector]],Table2[RSI Exponential â€“ 14D],"&gt;=50")/Table3[[#This Row],[Count]]</f>
        <v>0</v>
      </c>
      <c r="I92" s="1">
        <f>COUNTIFS(Table2[Sub-Sector],Table3[[#This Row],[Sub-Sector]],Table2[Relative Volume],"&gt;=1")/Table3[[#This Row],[Count]]</f>
        <v>0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1</v>
      </c>
      <c r="N92" s="1">
        <f>COUNTIFS(Table2[Sub-Sector],Table3[[#This Row],[Sub-Sector]],Table2[% Away From Current Month Low],"&gt;=0.05")/Table3[[#This Row],[Count]]</f>
        <v>0</v>
      </c>
      <c r="O92" s="1">
        <f>COUNTIFS(Table2[Sub-Sector],Table3[[#This Row],[Sub-Sector]],Table2[% Away From Current Month High],"&lt;=0.05")/Table3[[#This Row],[Count]]</f>
        <v>0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</v>
      </c>
      <c r="S92" s="1">
        <f>COUNTIFS(Table2[Sub-Sector],Table3[[#This Row],[Sub-Sector]],Table2[% Price above 50 EMA],"&gt;=0")/Table3[[#This Row],[Count]]</f>
        <v>0</v>
      </c>
      <c r="T92" s="1">
        <f>COUNTIFS(Table2[Sub-Sector],Table3[[#This Row],[Sub-Sector]],Table2[% Price above 200 EMA],"&gt;=0")/Table3[[#This Row],[Count]]</f>
        <v>1</v>
      </c>
      <c r="U92" s="1">
        <f>COUNTIFS(Table2[Sub-Sector],Table3[[#This Row],[Sub-Sector]],Table2[Rate of Change - Zone],"Positive")/Table3[[#This Row],[Count]]</f>
        <v>0</v>
      </c>
      <c r="V92" s="1">
        <f>COUNTIFS(Table2[Sub-Sector],Table3[[#This Row],[Sub-Sector]],Table2[Sharpe Ratio],"&gt;=0.10")/Table3[[#This Row],[Count]]</f>
        <v>1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522.5</v>
      </c>
      <c r="X92">
        <f>_xlfn.RANK.AVG(Table3[[#This Row],[Score]],Table3[Score],1)</f>
        <v>83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92">
        <f>_xlfn.RANK.AVG(Table3[[#This Row],[Score 2 ]],Table3[[Score 2 ]],1)</f>
        <v>91.5</v>
      </c>
    </row>
    <row r="93" spans="1:26" x14ac:dyDescent="0.3">
      <c r="A93" t="s">
        <v>524</v>
      </c>
      <c r="B93">
        <f>COUNTIFS(Table2[Sub-Sector],Table3[[#This Row],[Sub-Sector]])</f>
        <v>1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1</v>
      </c>
      <c r="G93" s="1">
        <f>COUNTIFS(Table2[Sub-Sector],Table3[[#This Row],[Sub-Sector]],Table2[1Y Return vs Nifty],"&gt;=10")/Table3[[#This Row],[Count]]</f>
        <v>0</v>
      </c>
      <c r="H93" s="1">
        <f>COUNTIFS(Table2[Sub-Sector],Table3[[#This Row],[Sub-Sector]],Table2[RSI Exponential â€“ 14D],"&gt;=50")/Table3[[#This Row],[Count]]</f>
        <v>0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0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1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0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622</v>
      </c>
      <c r="X93">
        <f>_xlfn.RANK.AVG(Table3[[#This Row],[Score]],Table3[Score],1)</f>
        <v>101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93">
        <f>_xlfn.RANK.AVG(Table3[[#This Row],[Score 2 ]],Table3[[Score 2 ]],1)</f>
        <v>91.5</v>
      </c>
    </row>
    <row r="94" spans="1:26" x14ac:dyDescent="0.3">
      <c r="A94" t="s">
        <v>429</v>
      </c>
      <c r="B94">
        <f>COUNTIFS(Table2[Sub-Sector],Table3[[#This Row],[Sub-Sector]])</f>
        <v>11</v>
      </c>
      <c r="C94" s="1">
        <f>COUNTIFS(Table2[Sub-Sector],Table3[[#This Row],[Sub-Sector]],Table2[Uptrend],"Uptrend")/Table3[[#This Row],[Count]]</f>
        <v>0.27272727272727271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0.18181818181818182</v>
      </c>
      <c r="F94" s="1">
        <f>COUNTIFS(Table2[Sub-Sector],Table3[[#This Row],[Sub-Sector]],Table2[6M Return vs Nifty],"&gt;=10")/Table3[[#This Row],[Count]]</f>
        <v>9.0909090909090912E-2</v>
      </c>
      <c r="G94" s="1">
        <f>COUNTIFS(Table2[Sub-Sector],Table3[[#This Row],[Sub-Sector]],Table2[1Y Return vs Nifty],"&gt;=10")/Table3[[#This Row],[Count]]</f>
        <v>9.0909090909090912E-2</v>
      </c>
      <c r="H94" s="1">
        <f>COUNTIFS(Table2[Sub-Sector],Table3[[#This Row],[Sub-Sector]],Table2[RSI Exponential â€“ 14D],"&gt;=50")/Table3[[#This Row],[Count]]</f>
        <v>0.36363636363636365</v>
      </c>
      <c r="I94" s="1">
        <f>COUNTIFS(Table2[Sub-Sector],Table3[[#This Row],[Sub-Sector]],Table2[Relative Volume],"&gt;=1")/Table3[[#This Row],[Count]]</f>
        <v>0.18181818181818182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9.0909090909090912E-2</v>
      </c>
      <c r="M94" s="1">
        <f>COUNTIFS(Table2[Sub-Sector],Table3[[#This Row],[Sub-Sector]],Table2[% Away From Current Week High],"&lt;=0.05")/Table3[[#This Row],[Count]]</f>
        <v>0.90909090909090906</v>
      </c>
      <c r="N94" s="1">
        <f>COUNTIFS(Table2[Sub-Sector],Table3[[#This Row],[Sub-Sector]],Table2[% Away From Current Month Low],"&gt;=0.05")/Table3[[#This Row],[Count]]</f>
        <v>0.27272727272727271</v>
      </c>
      <c r="O94" s="1">
        <f>COUNTIFS(Table2[Sub-Sector],Table3[[#This Row],[Sub-Sector]],Table2[% Away From Current Month High],"&lt;=0.05")/Table3[[#This Row],[Count]]</f>
        <v>0.45454545454545453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0.63636363636363635</v>
      </c>
      <c r="R94" s="1">
        <f>COUNTIFS(Table2[Sub-Sector],Table3[[#This Row],[Sub-Sector]],Table2[% Price above 20 EMA],"&gt;=0")/Table3[[#This Row],[Count]]</f>
        <v>0.27272727272727271</v>
      </c>
      <c r="S94" s="1">
        <f>COUNTIFS(Table2[Sub-Sector],Table3[[#This Row],[Sub-Sector]],Table2[% Price above 50 EMA],"&gt;=0")/Table3[[#This Row],[Count]]</f>
        <v>0.27272727272727271</v>
      </c>
      <c r="T94" s="1">
        <f>COUNTIFS(Table2[Sub-Sector],Table3[[#This Row],[Sub-Sector]],Table2[% Price above 200 EMA],"&gt;=0")/Table3[[#This Row],[Count]]</f>
        <v>0.36363636363636365</v>
      </c>
      <c r="U94" s="1">
        <f>COUNTIFS(Table2[Sub-Sector],Table3[[#This Row],[Sub-Sector]],Table2[Rate of Change - Zone],"Positive")/Table3[[#This Row],[Count]]</f>
        <v>0.27272727272727271</v>
      </c>
      <c r="V94" s="1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560.5</v>
      </c>
      <c r="X94">
        <f>_xlfn.RANK.AVG(Table3[[#This Row],[Score]],Table3[Score],1)</f>
        <v>92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94">
        <f>_xlfn.RANK.AVG(Table3[[#This Row],[Score 2 ]],Table3[[Score 2 ]],1)</f>
        <v>93</v>
      </c>
    </row>
    <row r="95" spans="1:26" x14ac:dyDescent="0.3">
      <c r="A95" t="s">
        <v>179</v>
      </c>
      <c r="B95">
        <f>COUNTIFS(Table2[Sub-Sector],Table3[[#This Row],[Sub-Sector]])</f>
        <v>6</v>
      </c>
      <c r="C95" s="1">
        <f>COUNTIFS(Table2[Sub-Sector],Table3[[#This Row],[Sub-Sector]],Table2[Uptrend],"Uptrend")/Table3[[#This Row],[Count]]</f>
        <v>0.66666666666666663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0.16666666666666666</v>
      </c>
      <c r="F95" s="1">
        <f>COUNTIFS(Table2[Sub-Sector],Table3[[#This Row],[Sub-Sector]],Table2[6M Return vs Nifty],"&gt;=10")/Table3[[#This Row],[Count]]</f>
        <v>0</v>
      </c>
      <c r="G95" s="1">
        <f>COUNTIFS(Table2[Sub-Sector],Table3[[#This Row],[Sub-Sector]],Table2[1Y Return vs Nifty],"&gt;=10")/Table3[[#This Row],[Count]]</f>
        <v>0.66666666666666663</v>
      </c>
      <c r="H95" s="1">
        <f>COUNTIFS(Table2[Sub-Sector],Table3[[#This Row],[Sub-Sector]],Table2[RSI Exponential â€“ 14D],"&gt;=50")/Table3[[#This Row],[Count]]</f>
        <v>0.16666666666666666</v>
      </c>
      <c r="I95" s="1">
        <f>COUNTIFS(Table2[Sub-Sector],Table3[[#This Row],[Sub-Sector]],Table2[Relative Volume],"&gt;=1")/Table3[[#This Row],[Count]]</f>
        <v>0.16666666666666666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0</v>
      </c>
      <c r="O95" s="1">
        <f>COUNTIFS(Table2[Sub-Sector],Table3[[#This Row],[Sub-Sector]],Table2[% Away From Current Month High],"&lt;=0.05")/Table3[[#This Row],[Count]]</f>
        <v>0</v>
      </c>
      <c r="P95" s="1">
        <f>COUNTIFS(Table2[Sub-Sector],Table3[[#This Row],[Sub-Sector]],Table2[% Away From 52W High],"&lt;=10")/Table3[[#This Row],[Count]]</f>
        <v>0.33333333333333331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0.16666666666666666</v>
      </c>
      <c r="S95" s="1">
        <f>COUNTIFS(Table2[Sub-Sector],Table3[[#This Row],[Sub-Sector]],Table2[% Price above 50 EMA],"&gt;=0")/Table3[[#This Row],[Count]]</f>
        <v>0.33333333333333331</v>
      </c>
      <c r="T95" s="1">
        <f>COUNTIFS(Table2[Sub-Sector],Table3[[#This Row],[Sub-Sector]],Table2[% Price above 200 EMA],"&gt;=0")/Table3[[#This Row],[Count]]</f>
        <v>0.83333333333333337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0.16666666666666666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519.5</v>
      </c>
      <c r="X95">
        <f>_xlfn.RANK.AVG(Table3[[#This Row],[Score]],Table3[Score],1)</f>
        <v>82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324.5</v>
      </c>
      <c r="Z95">
        <f>_xlfn.RANK.AVG(Table3[[#This Row],[Score 2 ]],Table3[[Score 2 ]],1)</f>
        <v>94</v>
      </c>
    </row>
    <row r="96" spans="1:26" x14ac:dyDescent="0.3">
      <c r="A96" t="s">
        <v>1025</v>
      </c>
      <c r="B96">
        <f>COUNTIFS(Table2[Sub-Sector],Table3[[#This Row],[Sub-Sector]])</f>
        <v>2</v>
      </c>
      <c r="C96" s="1">
        <f>COUNTIFS(Table2[Sub-Sector],Table3[[#This Row],[Sub-Sector]],Table2[Uptrend],"Uptrend")/Table3[[#This Row],[Count]]</f>
        <v>0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</v>
      </c>
      <c r="G96" s="1">
        <f>COUNTIFS(Table2[Sub-Sector],Table3[[#This Row],[Sub-Sector]],Table2[1Y Return vs Nifty],"&gt;=10")/Table3[[#This Row],[Count]]</f>
        <v>1</v>
      </c>
      <c r="H96" s="1">
        <f>COUNTIFS(Table2[Sub-Sector],Table3[[#This Row],[Sub-Sector]],Table2[RSI Exponential â€“ 14D],"&gt;=50")/Table3[[#This Row],[Count]]</f>
        <v>0.5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0.5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0.5</v>
      </c>
      <c r="M96" s="1">
        <f>COUNTIFS(Table2[Sub-Sector],Table3[[#This Row],[Sub-Sector]],Table2[% Away From Current Week High],"&lt;=0.05")/Table3[[#This Row],[Count]]</f>
        <v>0.5</v>
      </c>
      <c r="N96" s="1">
        <f>COUNTIFS(Table2[Sub-Sector],Table3[[#This Row],[Sub-Sector]],Table2[% Away From Current Month Low],"&gt;=0.05")/Table3[[#This Row],[Count]]</f>
        <v>1</v>
      </c>
      <c r="O96" s="1">
        <f>COUNTIFS(Table2[Sub-Sector],Table3[[#This Row],[Sub-Sector]],Table2[% Away From Current Month High],"&lt;=0.05")/Table3[[#This Row],[Count]]</f>
        <v>0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0.5</v>
      </c>
      <c r="S96" s="1">
        <f>COUNTIFS(Table2[Sub-Sector],Table3[[#This Row],[Sub-Sector]],Table2[% Price above 50 EMA],"&gt;=0")/Table3[[#This Row],[Count]]</f>
        <v>0</v>
      </c>
      <c r="T96" s="1">
        <f>COUNTIFS(Table2[Sub-Sector],Table3[[#This Row],[Sub-Sector]],Table2[% Price above 200 EMA],"&gt;=0")/Table3[[#This Row],[Count]]</f>
        <v>1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1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626.5</v>
      </c>
      <c r="X96">
        <f>_xlfn.RANK.AVG(Table3[[#This Row],[Score]],Table3[Score],1)</f>
        <v>105.5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96">
        <f>_xlfn.RANK.AVG(Table3[[#This Row],[Score 2 ]],Table3[[Score 2 ]],1)</f>
        <v>97</v>
      </c>
    </row>
    <row r="97" spans="1:26" x14ac:dyDescent="0.3">
      <c r="A97" t="s">
        <v>89</v>
      </c>
      <c r="B97">
        <f>COUNTIFS(Table2[Sub-Sector],Table3[[#This Row],[Sub-Sector]])</f>
        <v>1</v>
      </c>
      <c r="C97" s="1">
        <f>COUNTIFS(Table2[Sub-Sector],Table3[[#This Row],[Sub-Sector]],Table2[Uptrend],"Uptrend")/Table3[[#This Row],[Count]]</f>
        <v>0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1</v>
      </c>
      <c r="H97" s="1">
        <f>COUNTIFS(Table2[Sub-Sector],Table3[[#This Row],[Sub-Sector]],Table2[RSI Exponential â€“ 14D],"&gt;=50")/Table3[[#This Row],[Count]]</f>
        <v>1</v>
      </c>
      <c r="I97" s="1">
        <f>COUNTIFS(Table2[Sub-Sector],Table3[[#This Row],[Sub-Sector]],Table2[Relative Volume],"&gt;=1")/Table3[[#This Row],[Count]]</f>
        <v>0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1</v>
      </c>
      <c r="P97" s="1">
        <f>COUNTIFS(Table2[Sub-Sector],Table3[[#This Row],[Sub-Sector]],Table2[% Away From 52W High],"&lt;=10")/Table3[[#This Row],[Count]]</f>
        <v>1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</v>
      </c>
      <c r="S97" s="1">
        <f>COUNTIFS(Table2[Sub-Sector],Table3[[#This Row],[Sub-Sector]],Table2[% Price above 50 EMA],"&gt;=0")/Table3[[#This Row],[Count]]</f>
        <v>0</v>
      </c>
      <c r="T97" s="1">
        <f>COUNTIFS(Table2[Sub-Sector],Table3[[#This Row],[Sub-Sector]],Table2[% Price above 200 EMA],"&gt;=0")/Table3[[#This Row],[Count]]</f>
        <v>1</v>
      </c>
      <c r="U97" s="1">
        <f>COUNTIFS(Table2[Sub-Sector],Table3[[#This Row],[Sub-Sector]],Table2[Rate of Change - Zone],"Positive")/Table3[[#This Row],[Count]]</f>
        <v>0</v>
      </c>
      <c r="V97" s="1">
        <f>COUNTIFS(Table2[Sub-Sector],Table3[[#This Row],[Sub-Sector]],Table2[Sharpe Ratio],"&gt;=0.10")/Table3[[#This Row],[Count]]</f>
        <v>1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626.5</v>
      </c>
      <c r="X97">
        <f>_xlfn.RANK.AVG(Table3[[#This Row],[Score]],Table3[Score],1)</f>
        <v>105.5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97">
        <f>_xlfn.RANK.AVG(Table3[[#This Row],[Score 2 ]],Table3[[Score 2 ]],1)</f>
        <v>97</v>
      </c>
    </row>
    <row r="98" spans="1:26" x14ac:dyDescent="0.3">
      <c r="A98" t="s">
        <v>270</v>
      </c>
      <c r="B98">
        <f>COUNTIFS(Table2[Sub-Sector],Table3[[#This Row],[Sub-Sector]])</f>
        <v>1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1</v>
      </c>
      <c r="H98" s="1">
        <f>COUNTIFS(Table2[Sub-Sector],Table3[[#This Row],[Sub-Sector]],Table2[RSI Exponential â€“ 14D],"&gt;=50")/Table3[[#This Row],[Count]]</f>
        <v>1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1</v>
      </c>
      <c r="O98" s="1">
        <f>COUNTIFS(Table2[Sub-Sector],Table3[[#This Row],[Sub-Sector]],Table2[% Away From Current Month High],"&lt;=0.05")/Table3[[#This Row],[Count]]</f>
        <v>1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1</v>
      </c>
      <c r="U98" s="1">
        <f>COUNTIFS(Table2[Sub-Sector],Table3[[#This Row],[Sub-Sector]],Table2[Rate of Change - Zone],"Positive")/Table3[[#This Row],[Count]]</f>
        <v>0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626.5</v>
      </c>
      <c r="X98">
        <f>_xlfn.RANK.AVG(Table3[[#This Row],[Score]],Table3[Score],1)</f>
        <v>105.5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98">
        <f>_xlfn.RANK.AVG(Table3[[#This Row],[Score 2 ]],Table3[[Score 2 ]],1)</f>
        <v>97</v>
      </c>
    </row>
    <row r="99" spans="1:26" x14ac:dyDescent="0.3">
      <c r="A99" t="s">
        <v>628</v>
      </c>
      <c r="B99">
        <f>COUNTIFS(Table2[Sub-Sector],Table3[[#This Row],[Sub-Sector]])</f>
        <v>1</v>
      </c>
      <c r="C99" s="1">
        <f>COUNTIFS(Table2[Sub-Sector],Table3[[#This Row],[Sub-Sector]],Table2[Uptrend],"Uptrend")/Table3[[#This Row],[Count]]</f>
        <v>1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1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0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1</v>
      </c>
      <c r="O99" s="1">
        <f>COUNTIFS(Table2[Sub-Sector],Table3[[#This Row],[Sub-Sector]],Table2[% Away From Current Month High],"&lt;=0.05")/Table3[[#This Row],[Count]]</f>
        <v>0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1</v>
      </c>
      <c r="U99" s="1">
        <f>COUNTIFS(Table2[Sub-Sector],Table3[[#This Row],[Sub-Sector]],Table2[Rate of Change - Zone],"Positive")/Table3[[#This Row],[Count]]</f>
        <v>0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527</v>
      </c>
      <c r="X99">
        <f>_xlfn.RANK.AVG(Table3[[#This Row],[Score]],Table3[Score],1)</f>
        <v>85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99">
        <f>_xlfn.RANK.AVG(Table3[[#This Row],[Score 2 ]],Table3[[Score 2 ]],1)</f>
        <v>97</v>
      </c>
    </row>
    <row r="100" spans="1:26" x14ac:dyDescent="0.3">
      <c r="A100" t="s">
        <v>1431</v>
      </c>
      <c r="B100">
        <f>COUNTIFS(Table2[Sub-Sector],Table3[[#This Row],[Sub-Sector]])</f>
        <v>2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1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0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1</v>
      </c>
      <c r="O100" s="1">
        <f>COUNTIFS(Table2[Sub-Sector],Table3[[#This Row],[Sub-Sector]],Table2[% Away From Current Month High],"&lt;=0.05")/Table3[[#This Row],[Count]]</f>
        <v>0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0.5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626.5</v>
      </c>
      <c r="X100">
        <f>_xlfn.RANK.AVG(Table3[[#This Row],[Score]],Table3[Score],1)</f>
        <v>105.5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100">
        <f>_xlfn.RANK.AVG(Table3[[#This Row],[Score 2 ]],Table3[[Score 2 ]],1)</f>
        <v>97</v>
      </c>
    </row>
    <row r="101" spans="1:26" x14ac:dyDescent="0.3">
      <c r="A101" t="s">
        <v>1398</v>
      </c>
      <c r="B101">
        <f>COUNTIFS(Table2[Sub-Sector],Table3[[#This Row],[Sub-Sector]])</f>
        <v>1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1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1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1</v>
      </c>
      <c r="O101" s="1">
        <f>COUNTIFS(Table2[Sub-Sector],Table3[[#This Row],[Sub-Sector]],Table2[% Away From Current Month High],"&lt;=0.05")/Table3[[#This Row],[Count]]</f>
        <v>1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1</v>
      </c>
      <c r="S101" s="1">
        <f>COUNTIFS(Table2[Sub-Sector],Table3[[#This Row],[Sub-Sector]],Table2[% Price above 50 EMA],"&gt;=0")/Table3[[#This Row],[Count]]</f>
        <v>1</v>
      </c>
      <c r="T101" s="1">
        <f>COUNTIFS(Table2[Sub-Sector],Table3[[#This Row],[Sub-Sector]],Table2[% Price above 200 EMA],"&gt;=0")/Table3[[#This Row],[Count]]</f>
        <v>1</v>
      </c>
      <c r="U101" s="1">
        <f>COUNTIFS(Table2[Sub-Sector],Table3[[#This Row],[Sub-Sector]],Table2[Rate of Change - Zone],"Positive")/Table3[[#This Row],[Count]]</f>
        <v>1</v>
      </c>
      <c r="V101" s="1">
        <f>COUNTIFS(Table2[Sub-Sector],Table3[[#This Row],[Sub-Sector]],Table2[Sharpe Ratio],"&gt;=0.10")/Table3[[#This Row],[Count]]</f>
        <v>1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628.5</v>
      </c>
      <c r="X101">
        <f>_xlfn.RANK.AVG(Table3[[#This Row],[Score]],Table3[Score],1)</f>
        <v>109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</v>
      </c>
      <c r="Z101">
        <f>_xlfn.RANK.AVG(Table3[[#This Row],[Score 2 ]],Table3[[Score 2 ]],1)</f>
        <v>102</v>
      </c>
    </row>
    <row r="102" spans="1:26" x14ac:dyDescent="0.3">
      <c r="A102" t="s">
        <v>1464</v>
      </c>
      <c r="B102">
        <f>COUNTIFS(Table2[Sub-Sector],Table3[[#This Row],[Sub-Sector]])</f>
        <v>1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</v>
      </c>
      <c r="H102" s="1">
        <f>COUNTIFS(Table2[Sub-Sector],Table3[[#This Row],[Sub-Sector]],Table2[RSI Exponential â€“ 14D],"&gt;=50")/Table3[[#This Row],[Count]]</f>
        <v>1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1</v>
      </c>
      <c r="O102" s="1">
        <f>COUNTIFS(Table2[Sub-Sector],Table3[[#This Row],[Sub-Sector]],Table2[% Away From Current Month High],"&lt;=0.05")/Table3[[#This Row],[Count]]</f>
        <v>1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1</v>
      </c>
      <c r="S102" s="1">
        <f>COUNTIFS(Table2[Sub-Sector],Table3[[#This Row],[Sub-Sector]],Table2[% Price above 50 EMA],"&gt;=0")/Table3[[#This Row],[Count]]</f>
        <v>1</v>
      </c>
      <c r="T102" s="1">
        <f>COUNTIFS(Table2[Sub-Sector],Table3[[#This Row],[Sub-Sector]],Table2[% Price above 200 EMA],"&gt;=0")/Table3[[#This Row],[Count]]</f>
        <v>0</v>
      </c>
      <c r="U102" s="1">
        <f>COUNTIFS(Table2[Sub-Sector],Table3[[#This Row],[Sub-Sector]],Table2[Rate of Change - Zone],"Positive")/Table3[[#This Row],[Count]]</f>
        <v>1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628.5</v>
      </c>
      <c r="X102">
        <f>_xlfn.RANK.AVG(Table3[[#This Row],[Score]],Table3[Score],1)</f>
        <v>109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</v>
      </c>
      <c r="Z102">
        <f>_xlfn.RANK.AVG(Table3[[#This Row],[Score 2 ]],Table3[[Score 2 ]],1)</f>
        <v>102</v>
      </c>
    </row>
    <row r="103" spans="1:26" x14ac:dyDescent="0.3">
      <c r="A103" t="s">
        <v>952</v>
      </c>
      <c r="B103">
        <f>COUNTIFS(Table2[Sub-Sector],Table3[[#This Row],[Sub-Sector]])</f>
        <v>1</v>
      </c>
      <c r="C103" s="1">
        <f>COUNTIFS(Table2[Sub-Sector],Table3[[#This Row],[Sub-Sector]],Table2[Uptrend],"Uptrend")/Table3[[#This Row],[Count]]</f>
        <v>1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0</v>
      </c>
      <c r="H103" s="1">
        <f>COUNTIFS(Table2[Sub-Sector],Table3[[#This Row],[Sub-Sector]],Table2[RSI Exponential â€“ 14D],"&gt;=50")/Table3[[#This Row],[Count]]</f>
        <v>1</v>
      </c>
      <c r="I103" s="1">
        <f>COUNTIFS(Table2[Sub-Sector],Table3[[#This Row],[Sub-Sector]],Table2[Relative Volume],"&gt;=1")/Table3[[#This Row],[Count]]</f>
        <v>1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1</v>
      </c>
      <c r="O103" s="1">
        <f>COUNTIFS(Table2[Sub-Sector],Table3[[#This Row],[Sub-Sector]],Table2[% Away From Current Month High],"&lt;=0.05")/Table3[[#This Row],[Count]]</f>
        <v>1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1</v>
      </c>
      <c r="S103" s="1">
        <f>COUNTIFS(Table2[Sub-Sector],Table3[[#This Row],[Sub-Sector]],Table2[% Price above 50 EMA],"&gt;=0")/Table3[[#This Row],[Count]]</f>
        <v>1</v>
      </c>
      <c r="T103" s="1">
        <f>COUNTIFS(Table2[Sub-Sector],Table3[[#This Row],[Sub-Sector]],Table2[% Price above 200 EMA],"&gt;=0")/Table3[[#This Row],[Count]]</f>
        <v>1</v>
      </c>
      <c r="U103" s="1">
        <f>COUNTIFS(Table2[Sub-Sector],Table3[[#This Row],[Sub-Sector]],Table2[Rate of Change - Zone],"Positive")/Table3[[#This Row],[Count]]</f>
        <v>0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529</v>
      </c>
      <c r="X103">
        <f>_xlfn.RANK.AVG(Table3[[#This Row],[Score]],Table3[Score],1)</f>
        <v>86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</v>
      </c>
      <c r="Z103">
        <f>_xlfn.RANK.AVG(Table3[[#This Row],[Score 2 ]],Table3[[Score 2 ]],1)</f>
        <v>102</v>
      </c>
    </row>
    <row r="104" spans="1:26" x14ac:dyDescent="0.3">
      <c r="A104" t="s">
        <v>1181</v>
      </c>
      <c r="B104">
        <f>COUNTIFS(Table2[Sub-Sector],Table3[[#This Row],[Sub-Sector]])</f>
        <v>1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0</v>
      </c>
      <c r="H104" s="1">
        <f>COUNTIFS(Table2[Sub-Sector],Table3[[#This Row],[Sub-Sector]],Table2[RSI Exponential â€“ 14D],"&gt;=50")/Table3[[#This Row],[Count]]</f>
        <v>1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1</v>
      </c>
      <c r="O104" s="1">
        <f>COUNTIFS(Table2[Sub-Sector],Table3[[#This Row],[Sub-Sector]],Table2[% Away From Current Month High],"&lt;=0.05")/Table3[[#This Row],[Count]]</f>
        <v>1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1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0</v>
      </c>
      <c r="U104" s="1">
        <f>COUNTIFS(Table2[Sub-Sector],Table3[[#This Row],[Sub-Sector]],Table2[Rate of Change - Zone],"Positive")/Table3[[#This Row],[Count]]</f>
        <v>1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628.5</v>
      </c>
      <c r="X104">
        <f>_xlfn.RANK.AVG(Table3[[#This Row],[Score]],Table3[Score],1)</f>
        <v>109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</v>
      </c>
      <c r="Z104">
        <f>_xlfn.RANK.AVG(Table3[[#This Row],[Score 2 ]],Table3[[Score 2 ]],1)</f>
        <v>102</v>
      </c>
    </row>
    <row r="105" spans="1:26" x14ac:dyDescent="0.3">
      <c r="A105" t="s">
        <v>1591</v>
      </c>
      <c r="B105">
        <f>COUNTIFS(Table2[Sub-Sector],Table3[[#This Row],[Sub-Sector]])</f>
        <v>1</v>
      </c>
      <c r="C105" s="1">
        <f>COUNTIFS(Table2[Sub-Sector],Table3[[#This Row],[Sub-Sector]],Table2[Uptrend],"Uptrend")/Table3[[#This Row],[Count]]</f>
        <v>0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1</v>
      </c>
      <c r="F105" s="1">
        <f>COUNTIFS(Table2[Sub-Sector],Table3[[#This Row],[Sub-Sector]],Table2[6M Return vs Nifty],"&gt;=10")/Table3[[#This Row],[Count]]</f>
        <v>0</v>
      </c>
      <c r="G105" s="1">
        <f>COUNTIFS(Table2[Sub-Sector],Table3[[#This Row],[Sub-Sector]],Table2[1Y Return vs Nifty],"&gt;=10")/Table3[[#This Row],[Count]]</f>
        <v>0</v>
      </c>
      <c r="H105" s="1">
        <f>COUNTIFS(Table2[Sub-Sector],Table3[[#This Row],[Sub-Sector]],Table2[RSI Exponential â€“ 14D],"&gt;=50")/Table3[[#This Row],[Count]]</f>
        <v>1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1</v>
      </c>
      <c r="O105" s="1">
        <f>COUNTIFS(Table2[Sub-Sector],Table3[[#This Row],[Sub-Sector]],Table2[% Away From Current Month High],"&lt;=0.05")/Table3[[#This Row],[Count]]</f>
        <v>1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1</v>
      </c>
      <c r="S105" s="1">
        <f>COUNTIFS(Table2[Sub-Sector],Table3[[#This Row],[Sub-Sector]],Table2[% Price above 50 EMA],"&gt;=0")/Table3[[#This Row],[Count]]</f>
        <v>1</v>
      </c>
      <c r="T105" s="1">
        <f>COUNTIFS(Table2[Sub-Sector],Table3[[#This Row],[Sub-Sector]],Table2[% Price above 200 EMA],"&gt;=0")/Table3[[#This Row],[Count]]</f>
        <v>0</v>
      </c>
      <c r="U105" s="1">
        <f>COUNTIFS(Table2[Sub-Sector],Table3[[#This Row],[Sub-Sector]],Table2[Rate of Change - Zone],"Positive")/Table3[[#This Row],[Count]]</f>
        <v>1</v>
      </c>
      <c r="V105" s="1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536</v>
      </c>
      <c r="X105">
        <f>_xlfn.RANK.AVG(Table3[[#This Row],[Score]],Table3[Score],1)</f>
        <v>89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</v>
      </c>
      <c r="Z105">
        <f>_xlfn.RANK.AVG(Table3[[#This Row],[Score 2 ]],Table3[[Score 2 ]],1)</f>
        <v>102</v>
      </c>
    </row>
    <row r="106" spans="1:26" x14ac:dyDescent="0.3">
      <c r="A106" t="s">
        <v>43</v>
      </c>
      <c r="B106">
        <f>COUNTIFS(Table2[Sub-Sector],Table3[[#This Row],[Sub-Sector]])</f>
        <v>10</v>
      </c>
      <c r="C106" s="1">
        <f>COUNTIFS(Table2[Sub-Sector],Table3[[#This Row],[Sub-Sector]],Table2[Uptrend],"Uptrend")/Table3[[#This Row],[Count]]</f>
        <v>0.6</v>
      </c>
      <c r="D106" s="1">
        <f>COUNTIFS(Table2[Sub-Sector],Table3[[#This Row],[Sub-Sector]],Table2[1W Return vs Nifty],"&gt;=5")/Table3[[#This Row],[Count]]</f>
        <v>0.1</v>
      </c>
      <c r="E106" s="1">
        <f>COUNTIFS(Table2[Sub-Sector],Table3[[#This Row],[Sub-Sector]],Table2[1M Return vs Nifty],"&gt;=5")/Table3[[#This Row],[Count]]</f>
        <v>0.1</v>
      </c>
      <c r="F106" s="1">
        <f>COUNTIFS(Table2[Sub-Sector],Table3[[#This Row],[Sub-Sector]],Table2[6M Return vs Nifty],"&gt;=10")/Table3[[#This Row],[Count]]</f>
        <v>0.1</v>
      </c>
      <c r="G106" s="1">
        <f>COUNTIFS(Table2[Sub-Sector],Table3[[#This Row],[Sub-Sector]],Table2[1Y Return vs Nifty],"&gt;=10")/Table3[[#This Row],[Count]]</f>
        <v>0.5</v>
      </c>
      <c r="H106" s="1">
        <f>COUNTIFS(Table2[Sub-Sector],Table3[[#This Row],[Sub-Sector]],Table2[RSI Exponential â€“ 14D],"&gt;=50")/Table3[[#This Row],[Count]]</f>
        <v>0.3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0.2</v>
      </c>
      <c r="O106" s="1">
        <f>COUNTIFS(Table2[Sub-Sector],Table3[[#This Row],[Sub-Sector]],Table2[% Away From Current Month High],"&lt;=0.05")/Table3[[#This Row],[Count]]</f>
        <v>0.3</v>
      </c>
      <c r="P106" s="1">
        <f>COUNTIFS(Table2[Sub-Sector],Table3[[#This Row],[Sub-Sector]],Table2[% Away From 52W High],"&lt;=10")/Table3[[#This Row],[Count]]</f>
        <v>0.4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0.3</v>
      </c>
      <c r="S106" s="1">
        <f>COUNTIFS(Table2[Sub-Sector],Table3[[#This Row],[Sub-Sector]],Table2[% Price above 50 EMA],"&gt;=0")/Table3[[#This Row],[Count]]</f>
        <v>0.5</v>
      </c>
      <c r="T106" s="1">
        <f>COUNTIFS(Table2[Sub-Sector],Table3[[#This Row],[Sub-Sector]],Table2[% Price above 200 EMA],"&gt;=0")/Table3[[#This Row],[Count]]</f>
        <v>0.7</v>
      </c>
      <c r="U106" s="1">
        <f>COUNTIFS(Table2[Sub-Sector],Table3[[#This Row],[Sub-Sector]],Table2[Rate of Change - Zone],"Positive")/Table3[[#This Row],[Count]]</f>
        <v>0.1</v>
      </c>
      <c r="V106" s="1">
        <f>COUNTIFS(Table2[Sub-Sector],Table3[[#This Row],[Sub-Sector]],Table2[Sharpe Ratio],"&gt;=0.10")/Table3[[#This Row],[Count]]</f>
        <v>0.1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509.5</v>
      </c>
      <c r="X106">
        <f>_xlfn.RANK.AVG(Table3[[#This Row],[Score]],Table3[Score],1)</f>
        <v>77.5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</v>
      </c>
      <c r="Z106">
        <f>_xlfn.RANK.AVG(Table3[[#This Row],[Score 2 ]],Table3[[Score 2 ]],1)</f>
        <v>105</v>
      </c>
    </row>
    <row r="107" spans="1:26" x14ac:dyDescent="0.3">
      <c r="A107" t="s">
        <v>34</v>
      </c>
      <c r="B107">
        <f>COUNTIFS(Table2[Sub-Sector],Table3[[#This Row],[Sub-Sector]])</f>
        <v>11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0.27272727272727271</v>
      </c>
      <c r="H107" s="1">
        <f>COUNTIFS(Table2[Sub-Sector],Table3[[#This Row],[Sub-Sector]],Table2[RSI Exponential â€“ 14D],"&gt;=50")/Table3[[#This Row],[Count]]</f>
        <v>9.0909090909090912E-2</v>
      </c>
      <c r="I107" s="1">
        <f>COUNTIFS(Table2[Sub-Sector],Table3[[#This Row],[Sub-Sector]],Table2[Relative Volume],"&gt;=1")/Table3[[#This Row],[Count]]</f>
        <v>0.18181818181818182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0.18181818181818182</v>
      </c>
      <c r="O107" s="1">
        <f>COUNTIFS(Table2[Sub-Sector],Table3[[#This Row],[Sub-Sector]],Table2[% Away From Current Month High],"&lt;=0.05")/Table3[[#This Row],[Count]]</f>
        <v>0.45454545454545453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9.0909090909090912E-2</v>
      </c>
      <c r="S107" s="1">
        <f>COUNTIFS(Table2[Sub-Sector],Table3[[#This Row],[Sub-Sector]],Table2[% Price above 50 EMA],"&gt;=0")/Table3[[#This Row],[Count]]</f>
        <v>9.0909090909090912E-2</v>
      </c>
      <c r="T107" s="1">
        <f>COUNTIFS(Table2[Sub-Sector],Table3[[#This Row],[Sub-Sector]],Table2[% Price above 200 EMA],"&gt;=0")/Table3[[#This Row],[Count]]</f>
        <v>0.18181818181818182</v>
      </c>
      <c r="U107" s="1">
        <f>COUNTIFS(Table2[Sub-Sector],Table3[[#This Row],[Sub-Sector]],Table2[Rate of Change - Zone],"Positive")/Table3[[#This Row],[Count]]</f>
        <v>9.0909090909090912E-2</v>
      </c>
      <c r="V107" s="1">
        <f>COUNTIFS(Table2[Sub-Sector],Table3[[#This Row],[Sub-Sector]],Table2[Sharpe Ratio],"&gt;=0.10")/Table3[[#This Row],[Count]]</f>
        <v>0.63636363636363635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646.5</v>
      </c>
      <c r="X107">
        <f>_xlfn.RANK.AVG(Table3[[#This Row],[Score]],Table3[Score],1)</f>
        <v>113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346</v>
      </c>
      <c r="Z107">
        <f>_xlfn.RANK.AVG(Table3[[#This Row],[Score 2 ]],Table3[[Score 2 ]],1)</f>
        <v>106</v>
      </c>
    </row>
    <row r="108" spans="1:26" x14ac:dyDescent="0.3">
      <c r="A108" t="s">
        <v>1965</v>
      </c>
      <c r="B108">
        <f>COUNTIFS(Table2[Sub-Sector],Table3[[#This Row],[Sub-Sector]])</f>
        <v>3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0</v>
      </c>
      <c r="H108" s="1">
        <f>COUNTIFS(Table2[Sub-Sector],Table3[[#This Row],[Sub-Sector]],Table2[RSI Exponential â€“ 14D],"&gt;=50")/Table3[[#This Row],[Count]]</f>
        <v>0.33333333333333331</v>
      </c>
      <c r="I108" s="1">
        <f>COUNTIFS(Table2[Sub-Sector],Table3[[#This Row],[Sub-Sector]],Table2[Relative Volume],"&gt;=1")/Table3[[#This Row],[Count]]</f>
        <v>0.33333333333333331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0.33333333333333331</v>
      </c>
      <c r="O108" s="1">
        <f>COUNTIFS(Table2[Sub-Sector],Table3[[#This Row],[Sub-Sector]],Table2[% Away From Current Month High],"&lt;=0.05")/Table3[[#This Row],[Count]]</f>
        <v>0.33333333333333331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0.66666666666666663</v>
      </c>
      <c r="R108" s="1">
        <f>COUNTIFS(Table2[Sub-Sector],Table3[[#This Row],[Sub-Sector]],Table2[% Price above 20 EMA],"&gt;=0")/Table3[[#This Row],[Count]]</f>
        <v>0.33333333333333331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658.5</v>
      </c>
      <c r="X108">
        <f>_xlfn.RANK.AVG(Table3[[#This Row],[Score]],Table3[Score],1)</f>
        <v>114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358</v>
      </c>
      <c r="Z108">
        <f>_xlfn.RANK.AVG(Table3[[#This Row],[Score 2 ]],Table3[[Score 2 ]],1)</f>
        <v>107</v>
      </c>
    </row>
    <row r="109" spans="1:26" x14ac:dyDescent="0.3">
      <c r="A109" t="s">
        <v>239</v>
      </c>
      <c r="B109">
        <f>COUNTIFS(Table2[Sub-Sector],Table3[[#This Row],[Sub-Sector]])</f>
        <v>3</v>
      </c>
      <c r="C109" s="1">
        <f>COUNTIFS(Table2[Sub-Sector],Table3[[#This Row],[Sub-Sector]],Table2[Uptrend],"Uptrend")/Table3[[#This Row],[Count]]</f>
        <v>0.33333333333333331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0.33333333333333331</v>
      </c>
      <c r="G109" s="1">
        <f>COUNTIFS(Table2[Sub-Sector],Table3[[#This Row],[Sub-Sector]],Table2[1Y Return vs Nifty],"&gt;=10")/Table3[[#This Row],[Count]]</f>
        <v>0.33333333333333331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0.33333333333333331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0.33333333333333331</v>
      </c>
      <c r="O109" s="1">
        <f>COUNTIFS(Table2[Sub-Sector],Table3[[#This Row],[Sub-Sector]],Table2[% Away From Current Month High],"&lt;=0.05")/Table3[[#This Row],[Count]]</f>
        <v>0.33333333333333331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0.33333333333333331</v>
      </c>
      <c r="S109" s="1">
        <f>COUNTIFS(Table2[Sub-Sector],Table3[[#This Row],[Sub-Sector]],Table2[% Price above 50 EMA],"&gt;=0")/Table3[[#This Row],[Count]]</f>
        <v>0.33333333333333331</v>
      </c>
      <c r="T109" s="1">
        <f>COUNTIFS(Table2[Sub-Sector],Table3[[#This Row],[Sub-Sector]],Table2[% Price above 200 EMA],"&gt;=0")/Table3[[#This Row],[Count]]</f>
        <v>1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629.5</v>
      </c>
      <c r="X109">
        <f>_xlfn.RANK.AVG(Table3[[#This Row],[Score]],Table3[Score],1)</f>
        <v>111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359</v>
      </c>
      <c r="Z109">
        <f>_xlfn.RANK.AVG(Table3[[#This Row],[Score 2 ]],Table3[[Score 2 ]],1)</f>
        <v>108.5</v>
      </c>
    </row>
    <row r="110" spans="1:26" x14ac:dyDescent="0.3">
      <c r="A110" t="s">
        <v>410</v>
      </c>
      <c r="B110">
        <f>COUNTIFS(Table2[Sub-Sector],Table3[[#This Row],[Sub-Sector]])</f>
        <v>6</v>
      </c>
      <c r="C110" s="1">
        <f>COUNTIFS(Table2[Sub-Sector],Table3[[#This Row],[Sub-Sector]],Table2[Uptrend],"Uptrend")/Table3[[#This Row],[Count]]</f>
        <v>0.5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0.33333333333333331</v>
      </c>
      <c r="G110" s="1">
        <f>COUNTIFS(Table2[Sub-Sector],Table3[[#This Row],[Sub-Sector]],Table2[1Y Return vs Nifty],"&gt;=10")/Table3[[#This Row],[Count]]</f>
        <v>0.33333333333333331</v>
      </c>
      <c r="H110" s="1">
        <f>COUNTIFS(Table2[Sub-Sector],Table3[[#This Row],[Sub-Sector]],Table2[RSI Exponential â€“ 14D],"&gt;=50")/Table3[[#This Row],[Count]]</f>
        <v>0.33333333333333331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0.5</v>
      </c>
      <c r="O110" s="1">
        <f>COUNTIFS(Table2[Sub-Sector],Table3[[#This Row],[Sub-Sector]],Table2[% Away From Current Month High],"&lt;=0.05")/Table3[[#This Row],[Count]]</f>
        <v>0.16666666666666666</v>
      </c>
      <c r="P110" s="1">
        <f>COUNTIFS(Table2[Sub-Sector],Table3[[#This Row],[Sub-Sector]],Table2[% Away From 52W High],"&lt;=10")/Table3[[#This Row],[Count]]</f>
        <v>0.16666666666666666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0.33333333333333331</v>
      </c>
      <c r="S110" s="1">
        <f>COUNTIFS(Table2[Sub-Sector],Table3[[#This Row],[Sub-Sector]],Table2[% Price above 50 EMA],"&gt;=0")/Table3[[#This Row],[Count]]</f>
        <v>0.5</v>
      </c>
      <c r="T110" s="1">
        <f>COUNTIFS(Table2[Sub-Sector],Table3[[#This Row],[Sub-Sector]],Table2[% Price above 200 EMA],"&gt;=0")/Table3[[#This Row],[Count]]</f>
        <v>1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0.5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610</v>
      </c>
      <c r="X110">
        <f>_xlfn.RANK.AVG(Table3[[#This Row],[Score]],Table3[Score],1)</f>
        <v>99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359</v>
      </c>
      <c r="Z110">
        <f>_xlfn.RANK.AVG(Table3[[#This Row],[Score 2 ]],Table3[[Score 2 ]],1)</f>
        <v>108.5</v>
      </c>
    </row>
    <row r="111" spans="1:26" x14ac:dyDescent="0.3">
      <c r="A111" t="s">
        <v>637</v>
      </c>
      <c r="B111">
        <f>COUNTIFS(Table2[Sub-Sector],Table3[[#This Row],[Sub-Sector]])</f>
        <v>2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0.5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0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0.5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0.5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11">
        <f>_xlfn.RANK.AVG(Table3[[#This Row],[Score]],Table3[Score],1)</f>
        <v>115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362</v>
      </c>
      <c r="Z111">
        <f>_xlfn.RANK.AVG(Table3[[#This Row],[Score 2 ]],Table3[[Score 2 ]],1)</f>
        <v>110</v>
      </c>
    </row>
    <row r="112" spans="1:26" x14ac:dyDescent="0.3">
      <c r="A112" t="s">
        <v>867</v>
      </c>
      <c r="B112">
        <f>COUNTIFS(Table2[Sub-Sector],Table3[[#This Row],[Sub-Sector]])</f>
        <v>2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0.5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0</v>
      </c>
      <c r="N112" s="1">
        <f>COUNTIFS(Table2[Sub-Sector],Table3[[#This Row],[Sub-Sector]],Table2[% Away From Current Month Low],"&gt;=0.05")/Table3[[#This Row],[Count]]</f>
        <v>0.5</v>
      </c>
      <c r="O112" s="1">
        <f>COUNTIFS(Table2[Sub-Sector],Table3[[#This Row],[Sub-Sector]],Table2[% Away From Current Month High],"&lt;=0.05")/Table3[[#This Row],[Count]]</f>
        <v>0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0.5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0.5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0.5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678.5</v>
      </c>
      <c r="X112">
        <f>_xlfn.RANK.AVG(Table3[[#This Row],[Score]],Table3[Score],1)</f>
        <v>117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378</v>
      </c>
      <c r="Z112">
        <f>_xlfn.RANK.AVG(Table3[[#This Row],[Score 2 ]],Table3[[Score 2 ]],1)</f>
        <v>111</v>
      </c>
    </row>
    <row r="113" spans="1:26" x14ac:dyDescent="0.3">
      <c r="A113" t="s">
        <v>27</v>
      </c>
      <c r="B113">
        <f>COUNTIFS(Table2[Sub-Sector],Table3[[#This Row],[Sub-Sector]])</f>
        <v>4</v>
      </c>
      <c r="C113" s="1">
        <f>COUNTIFS(Table2[Sub-Sector],Table3[[#This Row],[Sub-Sector]],Table2[Uptrend],"Uptrend")/Table3[[#This Row],[Count]]</f>
        <v>0.5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0.25</v>
      </c>
      <c r="F113" s="1">
        <f>COUNTIFS(Table2[Sub-Sector],Table3[[#This Row],[Sub-Sector]],Table2[6M Return vs Nifty],"&gt;=10")/Table3[[#This Row],[Count]]</f>
        <v>0.25</v>
      </c>
      <c r="G113" s="1">
        <f>COUNTIFS(Table2[Sub-Sector],Table3[[#This Row],[Sub-Sector]],Table2[1Y Return vs Nifty],"&gt;=10")/Table3[[#This Row],[Count]]</f>
        <v>0.25</v>
      </c>
      <c r="H113" s="1">
        <f>COUNTIFS(Table2[Sub-Sector],Table3[[#This Row],[Sub-Sector]],Table2[RSI Exponential â€“ 14D],"&gt;=50")/Table3[[#This Row],[Count]]</f>
        <v>0.25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1</v>
      </c>
      <c r="N113" s="1">
        <f>COUNTIFS(Table2[Sub-Sector],Table3[[#This Row],[Sub-Sector]],Table2[% Away From Current Month Low],"&gt;=0.05")/Table3[[#This Row],[Count]]</f>
        <v>0.5</v>
      </c>
      <c r="O113" s="1">
        <f>COUNTIFS(Table2[Sub-Sector],Table3[[#This Row],[Sub-Sector]],Table2[% Away From Current Month High],"&lt;=0.05")/Table3[[#This Row],[Count]]</f>
        <v>0.25</v>
      </c>
      <c r="P113" s="1">
        <f>COUNTIFS(Table2[Sub-Sector],Table3[[#This Row],[Sub-Sector]],Table2[% Away From 52W High],"&lt;=10")/Table3[[#This Row],[Count]]</f>
        <v>0.25</v>
      </c>
      <c r="Q113" s="1">
        <f>COUNTIFS(Table2[Sub-Sector],Table3[[#This Row],[Sub-Sector]],Table2[% Away From 52W Low],"&gt;=10")/Table3[[#This Row],[Count]]</f>
        <v>0.75</v>
      </c>
      <c r="R113" s="1">
        <f>COUNTIFS(Table2[Sub-Sector],Table3[[#This Row],[Sub-Sector]],Table2[% Price above 20 EMA],"&gt;=0")/Table3[[#This Row],[Count]]</f>
        <v>0.25</v>
      </c>
      <c r="S113" s="1">
        <f>COUNTIFS(Table2[Sub-Sector],Table3[[#This Row],[Sub-Sector]],Table2[% Price above 50 EMA],"&gt;=0")/Table3[[#This Row],[Count]]</f>
        <v>0.25</v>
      </c>
      <c r="T113" s="1">
        <f>COUNTIFS(Table2[Sub-Sector],Table3[[#This Row],[Sub-Sector]],Table2[% Price above 200 EMA],"&gt;=0")/Table3[[#This Row],[Count]]</f>
        <v>0.5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0.25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576</v>
      </c>
      <c r="X113">
        <f>_xlfn.RANK.AVG(Table3[[#This Row],[Score]],Table3[Score],1)</f>
        <v>96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378.5</v>
      </c>
      <c r="Z113">
        <f>_xlfn.RANK.AVG(Table3[[#This Row],[Score 2 ]],Table3[[Score 2 ]],1)</f>
        <v>112</v>
      </c>
    </row>
    <row r="114" spans="1:26" x14ac:dyDescent="0.3">
      <c r="A114" t="s">
        <v>100</v>
      </c>
      <c r="B114">
        <f>COUNTIFS(Table2[Sub-Sector],Table3[[#This Row],[Sub-Sector]])</f>
        <v>4</v>
      </c>
      <c r="C114" s="1">
        <f>COUNTIFS(Table2[Sub-Sector],Table3[[#This Row],[Sub-Sector]],Table2[Uptrend],"Uptrend")/Table3[[#This Row],[Count]]</f>
        <v>0.5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0.5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0.25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0.5</v>
      </c>
      <c r="O114" s="1">
        <f>COUNTIFS(Table2[Sub-Sector],Table3[[#This Row],[Sub-Sector]],Table2[% Away From Current Month High],"&lt;=0.05")/Table3[[#This Row],[Count]]</f>
        <v>0.25</v>
      </c>
      <c r="P114" s="1">
        <f>COUNTIFS(Table2[Sub-Sector],Table3[[#This Row],[Sub-Sector]],Table2[% Away From 52W High],"&lt;=10")/Table3[[#This Row],[Count]]</f>
        <v>0.25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0.25</v>
      </c>
      <c r="S114" s="1">
        <f>COUNTIFS(Table2[Sub-Sector],Table3[[#This Row],[Sub-Sector]],Table2[% Price above 50 EMA],"&gt;=0")/Table3[[#This Row],[Count]]</f>
        <v>0.25</v>
      </c>
      <c r="T114" s="1">
        <f>COUNTIFS(Table2[Sub-Sector],Table3[[#This Row],[Sub-Sector]],Table2[% Price above 200 EMA],"&gt;=0")/Table3[[#This Row],[Count]]</f>
        <v>1</v>
      </c>
      <c r="U114" s="1">
        <f>COUNTIFS(Table2[Sub-Sector],Table3[[#This Row],[Sub-Sector]],Table2[Rate of Change - Zone],"Positive")/Table3[[#This Row],[Count]]</f>
        <v>0.25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641</v>
      </c>
      <c r="X114">
        <f>_xlfn.RANK.AVG(Table3[[#This Row],[Score]],Table3[Score],1)</f>
        <v>112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390</v>
      </c>
      <c r="Z114">
        <f>_xlfn.RANK.AVG(Table3[[#This Row],[Score 2 ]],Table3[[Score 2 ]],1)</f>
        <v>113</v>
      </c>
    </row>
    <row r="115" spans="1:26" x14ac:dyDescent="0.3">
      <c r="A115" t="s">
        <v>538</v>
      </c>
      <c r="B115">
        <f>COUNTIFS(Table2[Sub-Sector],Table3[[#This Row],[Sub-Sector]])</f>
        <v>5</v>
      </c>
      <c r="C115" s="1">
        <f>COUNTIFS(Table2[Sub-Sector],Table3[[#This Row],[Sub-Sector]],Table2[Uptrend],"Uptrend")/Table3[[#This Row],[Count]]</f>
        <v>0.8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0.2</v>
      </c>
      <c r="F115" s="1">
        <f>COUNTIFS(Table2[Sub-Sector],Table3[[#This Row],[Sub-Sector]],Table2[6M Return vs Nifty],"&gt;=10")/Table3[[#This Row],[Count]]</f>
        <v>0.2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0.2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0.2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0.2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0.2</v>
      </c>
      <c r="S115" s="1">
        <f>COUNTIFS(Table2[Sub-Sector],Table3[[#This Row],[Sub-Sector]],Table2[% Price above 50 EMA],"&gt;=0")/Table3[[#This Row],[Count]]</f>
        <v>0.4</v>
      </c>
      <c r="T115" s="1">
        <f>COUNTIFS(Table2[Sub-Sector],Table3[[#This Row],[Sub-Sector]],Table2[% Price above 200 EMA],"&gt;=0")/Table3[[#This Row],[Count]]</f>
        <v>0.8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576</v>
      </c>
      <c r="X115">
        <f>_xlfn.RANK.AVG(Table3[[#This Row],[Score]],Table3[Score],1)</f>
        <v>96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400.5</v>
      </c>
      <c r="Z115">
        <f>_xlfn.RANK.AVG(Table3[[#This Row],[Score 2 ]],Table3[[Score 2 ]],1)</f>
        <v>114</v>
      </c>
    </row>
    <row r="116" spans="1:26" x14ac:dyDescent="0.3">
      <c r="A116" t="s">
        <v>594</v>
      </c>
      <c r="B116">
        <f>COUNTIFS(Table2[Sub-Sector],Table3[[#This Row],[Sub-Sector]])</f>
        <v>2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1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0.5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1</v>
      </c>
      <c r="O116" s="1">
        <f>COUNTIFS(Table2[Sub-Sector],Table3[[#This Row],[Sub-Sector]],Table2[% Away From Current Month High],"&lt;=0.05")/Table3[[#This Row],[Count]]</f>
        <v>1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1</v>
      </c>
      <c r="S116" s="1">
        <f>COUNTIFS(Table2[Sub-Sector],Table3[[#This Row],[Sub-Sector]],Table2[% Price above 50 EMA],"&gt;=0")/Table3[[#This Row],[Count]]</f>
        <v>0.5</v>
      </c>
      <c r="T116" s="1">
        <f>COUNTIFS(Table2[Sub-Sector],Table3[[#This Row],[Sub-Sector]],Table2[% Price above 200 EMA],"&gt;=0")/Table3[[#This Row],[Count]]</f>
        <v>0.5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0.5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723</v>
      </c>
      <c r="X116">
        <f>_xlfn.RANK.AVG(Table3[[#This Row],[Score]],Table3[Score],1)</f>
        <v>121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422.5</v>
      </c>
      <c r="Z116">
        <f>_xlfn.RANK.AVG(Table3[[#This Row],[Score 2 ]],Table3[[Score 2 ]],1)</f>
        <v>119.5</v>
      </c>
    </row>
    <row r="117" spans="1:26" x14ac:dyDescent="0.3">
      <c r="A117" t="s">
        <v>552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1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1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723</v>
      </c>
      <c r="X117">
        <f>_xlfn.RANK.AVG(Table3[[#This Row],[Score]],Table3[Score],1)</f>
        <v>121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422.5</v>
      </c>
      <c r="Z117">
        <f>_xlfn.RANK.AVG(Table3[[#This Row],[Score 2 ]],Table3[[Score 2 ]],1)</f>
        <v>119.5</v>
      </c>
    </row>
    <row r="118" spans="1:26" x14ac:dyDescent="0.3">
      <c r="A118" t="s">
        <v>1192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1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723</v>
      </c>
      <c r="X118">
        <f>_xlfn.RANK.AVG(Table3[[#This Row],[Score]],Table3[Score],1)</f>
        <v>121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422.5</v>
      </c>
      <c r="Z118">
        <f>_xlfn.RANK.AVG(Table3[[#This Row],[Score 2 ]],Table3[[Score 2 ]],1)</f>
        <v>119.5</v>
      </c>
    </row>
    <row r="119" spans="1:26" x14ac:dyDescent="0.3">
      <c r="A119" t="s">
        <v>310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723</v>
      </c>
      <c r="X119">
        <f>_xlfn.RANK.AVG(Table3[[#This Row],[Score]],Table3[Score],1)</f>
        <v>121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422.5</v>
      </c>
      <c r="Z119">
        <f>_xlfn.RANK.AVG(Table3[[#This Row],[Score 2 ]],Table3[[Score 2 ]],1)</f>
        <v>119.5</v>
      </c>
    </row>
    <row r="120" spans="1:26" x14ac:dyDescent="0.3">
      <c r="A120" t="s">
        <v>1850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723</v>
      </c>
      <c r="X120">
        <f>_xlfn.RANK.AVG(Table3[[#This Row],[Score]],Table3[Score],1)</f>
        <v>121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422.5</v>
      </c>
      <c r="Z120">
        <f>_xlfn.RANK.AVG(Table3[[#This Row],[Score 2 ]],Table3[[Score 2 ]],1)</f>
        <v>119.5</v>
      </c>
    </row>
    <row r="121" spans="1:26" x14ac:dyDescent="0.3">
      <c r="A121" t="s">
        <v>768</v>
      </c>
      <c r="B121">
        <f>COUNTIFS(Table2[Sub-Sector],Table3[[#This Row],[Sub-Sector]])</f>
        <v>2</v>
      </c>
      <c r="C121" s="1">
        <f>COUNTIFS(Table2[Sub-Sector],Table3[[#This Row],[Sub-Sector]],Table2[Uptrend],"Uptrend")/Table3[[#This Row],[Count]]</f>
        <v>0.5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0.5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0.5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673.5</v>
      </c>
      <c r="X121">
        <f>_xlfn.RANK.AVG(Table3[[#This Row],[Score]],Table3[Score],1)</f>
        <v>116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422.5</v>
      </c>
      <c r="Z121">
        <f>_xlfn.RANK.AVG(Table3[[#This Row],[Score 2 ]],Table3[[Score 2 ]],1)</f>
        <v>119.5</v>
      </c>
    </row>
    <row r="122" spans="1:26" x14ac:dyDescent="0.3">
      <c r="A122" t="s">
        <v>1506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1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1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1</v>
      </c>
      <c r="O122" s="1">
        <f>COUNTIFS(Table2[Sub-Sector],Table3[[#This Row],[Sub-Sector]],Table2[% Away From Current Month High],"&lt;=0.05")/Table3[[#This Row],[Count]]</f>
        <v>1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1</v>
      </c>
      <c r="R122" s="1">
        <f>COUNTIFS(Table2[Sub-Sector],Table3[[#This Row],[Sub-Sector]],Table2[% Price above 20 EMA],"&gt;=0")/Table3[[#This Row],[Count]]</f>
        <v>1</v>
      </c>
      <c r="S122" s="1">
        <f>COUNTIFS(Table2[Sub-Sector],Table3[[#This Row],[Sub-Sector]],Table2[% Price above 50 EMA],"&gt;=0")/Table3[[#This Row],[Count]]</f>
        <v>1</v>
      </c>
      <c r="T122" s="1">
        <f>COUNTIFS(Table2[Sub-Sector],Table3[[#This Row],[Sub-Sector]],Table2[% Price above 200 EMA],"&gt;=0")/Table3[[#This Row],[Count]]</f>
        <v>1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623.5</v>
      </c>
      <c r="X122">
        <f>_xlfn.RANK.AVG(Table3[[#This Row],[Score]],Table3[Score],1)</f>
        <v>102.5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422.5</v>
      </c>
      <c r="Z122">
        <f>_xlfn.RANK.AVG(Table3[[#This Row],[Score 2 ]],Table3[[Score 2 ]],1)</f>
        <v>119.5</v>
      </c>
    </row>
    <row r="123" spans="1:26" x14ac:dyDescent="0.3">
      <c r="A123" t="s">
        <v>441</v>
      </c>
      <c r="B123">
        <f>COUNTIFS(Table2[Sub-Sector],Table3[[#This Row],[Sub-Sector]])</f>
        <v>1</v>
      </c>
      <c r="C123" s="1">
        <f>COUNTIFS(Table2[Sub-Sector],Table3[[#This Row],[Sub-Sector]],Table2[Uptrend],"Uptrend")/Table3[[#This Row],[Count]]</f>
        <v>0</v>
      </c>
      <c r="D123" s="1">
        <f>COUNTIFS(Table2[Sub-Sector],Table3[[#This Row],[Sub-Sector]],Table2[1W Return vs Nifty],"&gt;=5")/Table3[[#This Row],[Count]]</f>
        <v>0</v>
      </c>
      <c r="E123" s="1">
        <f>COUNTIFS(Table2[Sub-Sector],Table3[[#This Row],[Sub-Sector]],Table2[1M Return vs Nifty],"&gt;=5")/Table3[[#This Row],[Count]]</f>
        <v>0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0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0</v>
      </c>
      <c r="M123" s="1">
        <f>COUNTIFS(Table2[Sub-Sector],Table3[[#This Row],[Sub-Sector]],Table2[% Away From Current Week High],"&lt;=0.05")/Table3[[#This Row],[Count]]</f>
        <v>0</v>
      </c>
      <c r="N123" s="1">
        <f>COUNTIFS(Table2[Sub-Sector],Table3[[#This Row],[Sub-Sector]],Table2[% Away From Current Month Low],"&gt;=0.05")/Table3[[#This Row],[Count]]</f>
        <v>0</v>
      </c>
      <c r="O123" s="1">
        <f>COUNTIFS(Table2[Sub-Sector],Table3[[#This Row],[Sub-Sector]],Table2[% Away From Current Month High],"&lt;=0.05")/Table3[[#This Row],[Count]]</f>
        <v>0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1</v>
      </c>
      <c r="R123" s="1">
        <f>COUNTIFS(Table2[Sub-Sector],Table3[[#This Row],[Sub-Sector]],Table2[% Price above 20 EMA],"&gt;=0")/Table3[[#This Row],[Count]]</f>
        <v>0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1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723</v>
      </c>
      <c r="X123">
        <f>_xlfn.RANK.AVG(Table3[[#This Row],[Score]],Table3[Score],1)</f>
        <v>121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422.5</v>
      </c>
      <c r="Z123">
        <f>_xlfn.RANK.AVG(Table3[[#This Row],[Score 2 ]],Table3[[Score 2 ]],1)</f>
        <v>119.5</v>
      </c>
    </row>
    <row r="124" spans="1:26" x14ac:dyDescent="0.3">
      <c r="A124" t="s">
        <v>1947</v>
      </c>
      <c r="B124">
        <f>COUNTIFS(Table2[Sub-Sector],Table3[[#This Row],[Sub-Sector]])</f>
        <v>1</v>
      </c>
      <c r="C124" s="1">
        <f>COUNTIFS(Table2[Sub-Sector],Table3[[#This Row],[Sub-Sector]],Table2[Uptrend],"Uptrend")/Table3[[#This Row],[Count]]</f>
        <v>0</v>
      </c>
      <c r="D124" s="1">
        <f>COUNTIFS(Table2[Sub-Sector],Table3[[#This Row],[Sub-Sector]],Table2[1W Return vs Nifty],"&gt;=5")/Table3[[#This Row],[Count]]</f>
        <v>0</v>
      </c>
      <c r="E124" s="1">
        <f>COUNTIFS(Table2[Sub-Sector],Table3[[#This Row],[Sub-Sector]],Table2[1M Return vs Nifty],"&gt;=5")/Table3[[#This Row],[Count]]</f>
        <v>0</v>
      </c>
      <c r="F124" s="1">
        <f>COUNTIFS(Table2[Sub-Sector],Table3[[#This Row],[Sub-Sector]],Table2[6M Return vs Nifty],"&gt;=10")/Table3[[#This Row],[Count]]</f>
        <v>0</v>
      </c>
      <c r="G124" s="1">
        <f>COUNTIFS(Table2[Sub-Sector],Table3[[#This Row],[Sub-Sector]],Table2[1Y Return vs Nifty],"&gt;=10")/Table3[[#This Row],[Count]]</f>
        <v>0</v>
      </c>
      <c r="H124" s="1">
        <f>COUNTIFS(Table2[Sub-Sector],Table3[[#This Row],[Sub-Sector]],Table2[RSI Exponential â€“ 14D],"&gt;=50")/Table3[[#This Row],[Count]]</f>
        <v>0</v>
      </c>
      <c r="I124" s="1">
        <f>COUNTIFS(Table2[Sub-Sector],Table3[[#This Row],[Sub-Sector]],Table2[Relative Volume],"&gt;=1")/Table3[[#This Row],[Count]]</f>
        <v>0</v>
      </c>
      <c r="J124" s="1">
        <f>COUNTIFS(Table2[Sub-Sector],Table3[[#This Row],[Sub-Sector]],Table2[% Away From Day Low],"&gt;=0.05")/Table3[[#This Row],[Count]]</f>
        <v>0</v>
      </c>
      <c r="K124" s="1">
        <f>COUNTIFS(Table2[Sub-Sector],Table3[[#This Row],[Sub-Sector]],Table2[% Away From Day High],"&lt;=0.05")/Table3[[#This Row],[Count]]</f>
        <v>1</v>
      </c>
      <c r="L124" s="1">
        <f>COUNTIFS(Table2[Sub-Sector],Table3[[#This Row],[Sub-Sector]],Table2[% Away From Current Week Low],"&gt;=0.05")/Table3[[#This Row],[Count]]</f>
        <v>0</v>
      </c>
      <c r="M124" s="1">
        <f>COUNTIFS(Table2[Sub-Sector],Table3[[#This Row],[Sub-Sector]],Table2[% Away From Current Week High],"&lt;=0.05")/Table3[[#This Row],[Count]]</f>
        <v>1</v>
      </c>
      <c r="N124" s="1">
        <f>COUNTIFS(Table2[Sub-Sector],Table3[[#This Row],[Sub-Sector]],Table2[% Away From Current Month Low],"&gt;=0.05")/Table3[[#This Row],[Count]]</f>
        <v>0</v>
      </c>
      <c r="O124" s="1">
        <f>COUNTIFS(Table2[Sub-Sector],Table3[[#This Row],[Sub-Sector]],Table2[% Away From Current Month High],"&lt;=0.05")/Table3[[#This Row],[Count]]</f>
        <v>0</v>
      </c>
      <c r="P124" s="1">
        <f>COUNTIFS(Table2[Sub-Sector],Table3[[#This Row],[Sub-Sector]],Table2[% Away From 52W High],"&lt;=10")/Table3[[#This Row],[Count]]</f>
        <v>0</v>
      </c>
      <c r="Q124" s="1">
        <f>COUNTIFS(Table2[Sub-Sector],Table3[[#This Row],[Sub-Sector]],Table2[% Away From 52W Low],"&gt;=10")/Table3[[#This Row],[Count]]</f>
        <v>1</v>
      </c>
      <c r="R124" s="1">
        <f>COUNTIFS(Table2[Sub-Sector],Table3[[#This Row],[Sub-Sector]],Table2[% Price above 20 EMA],"&gt;=0")/Table3[[#This Row],[Count]]</f>
        <v>0</v>
      </c>
      <c r="S124" s="1">
        <f>COUNTIFS(Table2[Sub-Sector],Table3[[#This Row],[Sub-Sector]],Table2[% Price above 50 EMA],"&gt;=0")/Table3[[#This Row],[Count]]</f>
        <v>0</v>
      </c>
      <c r="T124" s="1">
        <f>COUNTIFS(Table2[Sub-Sector],Table3[[#This Row],[Sub-Sector]],Table2[% Price above 200 EMA],"&gt;=0")/Table3[[#This Row],[Count]]</f>
        <v>0</v>
      </c>
      <c r="U124" s="1">
        <f>COUNTIFS(Table2[Sub-Sector],Table3[[#This Row],[Sub-Sector]],Table2[Rate of Change - Zone],"Positive")/Table3[[#This Row],[Count]]</f>
        <v>0</v>
      </c>
      <c r="V124" s="1">
        <f>COUNTIFS(Table2[Sub-Sector],Table3[[#This Row],[Sub-Sector]],Table2[Sharpe Ratio],"&gt;=0.10")/Table3[[#This Row],[Count]]</f>
        <v>0</v>
      </c>
      <c r="W1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723</v>
      </c>
      <c r="X124">
        <f>_xlfn.RANK.AVG(Table3[[#This Row],[Score]],Table3[Score],1)</f>
        <v>121</v>
      </c>
      <c r="Y1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422.5</v>
      </c>
      <c r="Z124">
        <f>_xlfn.RANK.AVG(Table3[[#This Row],[Score 2 ]],Table3[[Score 2 ]],1)</f>
        <v>119.5</v>
      </c>
    </row>
    <row r="125" spans="1:26" x14ac:dyDescent="0.3">
      <c r="A125" t="s">
        <v>353</v>
      </c>
      <c r="B125">
        <f>COUNTIFS(Table2[Sub-Sector],Table3[[#This Row],[Sub-Sector]])</f>
        <v>1</v>
      </c>
      <c r="C125" s="1">
        <f>COUNTIFS(Table2[Sub-Sector],Table3[[#This Row],[Sub-Sector]],Table2[Uptrend],"Uptrend")/Table3[[#This Row],[Count]]</f>
        <v>1</v>
      </c>
      <c r="D125" s="1">
        <f>COUNTIFS(Table2[Sub-Sector],Table3[[#This Row],[Sub-Sector]],Table2[1W Return vs Nifty],"&gt;=5")/Table3[[#This Row],[Count]]</f>
        <v>0</v>
      </c>
      <c r="E125" s="1">
        <f>COUNTIFS(Table2[Sub-Sector],Table3[[#This Row],[Sub-Sector]],Table2[1M Return vs Nifty],"&gt;=5")/Table3[[#This Row],[Count]]</f>
        <v>0</v>
      </c>
      <c r="F125" s="1">
        <f>COUNTIFS(Table2[Sub-Sector],Table3[[#This Row],[Sub-Sector]],Table2[6M Return vs Nifty],"&gt;=10")/Table3[[#This Row],[Count]]</f>
        <v>0</v>
      </c>
      <c r="G125" s="1">
        <f>COUNTIFS(Table2[Sub-Sector],Table3[[#This Row],[Sub-Sector]],Table2[1Y Return vs Nifty],"&gt;=10")/Table3[[#This Row],[Count]]</f>
        <v>0</v>
      </c>
      <c r="H125" s="1">
        <f>COUNTIFS(Table2[Sub-Sector],Table3[[#This Row],[Sub-Sector]],Table2[RSI Exponential â€“ 14D],"&gt;=50")/Table3[[#This Row],[Count]]</f>
        <v>0</v>
      </c>
      <c r="I125" s="1">
        <f>COUNTIFS(Table2[Sub-Sector],Table3[[#This Row],[Sub-Sector]],Table2[Relative Volume],"&gt;=1")/Table3[[#This Row],[Count]]</f>
        <v>0</v>
      </c>
      <c r="J125" s="1">
        <f>COUNTIFS(Table2[Sub-Sector],Table3[[#This Row],[Sub-Sector]],Table2[% Away From Day Low],"&gt;=0.05")/Table3[[#This Row],[Count]]</f>
        <v>0</v>
      </c>
      <c r="K125" s="1">
        <f>COUNTIFS(Table2[Sub-Sector],Table3[[#This Row],[Sub-Sector]],Table2[% Away From Day High],"&lt;=0.05")/Table3[[#This Row],[Count]]</f>
        <v>1</v>
      </c>
      <c r="L125" s="1">
        <f>COUNTIFS(Table2[Sub-Sector],Table3[[#This Row],[Sub-Sector]],Table2[% Away From Current Week Low],"&gt;=0.05")/Table3[[#This Row],[Count]]</f>
        <v>0</v>
      </c>
      <c r="M125" s="1">
        <f>COUNTIFS(Table2[Sub-Sector],Table3[[#This Row],[Sub-Sector]],Table2[% Away From Current Week High],"&lt;=0.05")/Table3[[#This Row],[Count]]</f>
        <v>1</v>
      </c>
      <c r="N125" s="1">
        <f>COUNTIFS(Table2[Sub-Sector],Table3[[#This Row],[Sub-Sector]],Table2[% Away From Current Month Low],"&gt;=0.05")/Table3[[#This Row],[Count]]</f>
        <v>0</v>
      </c>
      <c r="O125" s="1">
        <f>COUNTIFS(Table2[Sub-Sector],Table3[[#This Row],[Sub-Sector]],Table2[% Away From Current Month High],"&lt;=0.05")/Table3[[#This Row],[Count]]</f>
        <v>0</v>
      </c>
      <c r="P125" s="1">
        <f>COUNTIFS(Table2[Sub-Sector],Table3[[#This Row],[Sub-Sector]],Table2[% Away From 52W High],"&lt;=10")/Table3[[#This Row],[Count]]</f>
        <v>0</v>
      </c>
      <c r="Q125" s="1">
        <f>COUNTIFS(Table2[Sub-Sector],Table3[[#This Row],[Sub-Sector]],Table2[% Away From 52W Low],"&gt;=10")/Table3[[#This Row],[Count]]</f>
        <v>1</v>
      </c>
      <c r="R125" s="1">
        <f>COUNTIFS(Table2[Sub-Sector],Table3[[#This Row],[Sub-Sector]],Table2[% Price above 20 EMA],"&gt;=0")/Table3[[#This Row],[Count]]</f>
        <v>0</v>
      </c>
      <c r="S125" s="1">
        <f>COUNTIFS(Table2[Sub-Sector],Table3[[#This Row],[Sub-Sector]],Table2[% Price above 50 EMA],"&gt;=0")/Table3[[#This Row],[Count]]</f>
        <v>0</v>
      </c>
      <c r="T125" s="1">
        <f>COUNTIFS(Table2[Sub-Sector],Table3[[#This Row],[Sub-Sector]],Table2[% Price above 200 EMA],"&gt;=0")/Table3[[#This Row],[Count]]</f>
        <v>0</v>
      </c>
      <c r="U125" s="1">
        <f>COUNTIFS(Table2[Sub-Sector],Table3[[#This Row],[Sub-Sector]],Table2[Rate of Change - Zone],"Positive")/Table3[[#This Row],[Count]]</f>
        <v>0</v>
      </c>
      <c r="V125" s="1">
        <f>COUNTIFS(Table2[Sub-Sector],Table3[[#This Row],[Sub-Sector]],Table2[Sharpe Ratio],"&gt;=0.10")/Table3[[#This Row],[Count]]</f>
        <v>0</v>
      </c>
      <c r="W1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623.5</v>
      </c>
      <c r="X125">
        <f>_xlfn.RANK.AVG(Table3[[#This Row],[Score]],Table3[Score],1)</f>
        <v>102.5</v>
      </c>
      <c r="Y1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422.5</v>
      </c>
      <c r="Z125">
        <f>_xlfn.RANK.AVG(Table3[[#This Row],[Score 2 ]],Table3[[Score 2 ]],1)</f>
        <v>119.5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B57D-EF29-441B-A0C5-D471F5FED453}">
  <dimension ref="A1:AV733"/>
  <sheetViews>
    <sheetView tabSelected="1" topLeftCell="A245" workbookViewId="0">
      <selection activeCell="A279" sqref="A279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3144</v>
      </c>
      <c r="D1" t="s">
        <v>2</v>
      </c>
      <c r="E1" t="s">
        <v>3</v>
      </c>
      <c r="F1" t="s">
        <v>4</v>
      </c>
      <c r="G1" t="s">
        <v>5</v>
      </c>
      <c r="H1" t="s">
        <v>3167</v>
      </c>
      <c r="I1" t="s">
        <v>6</v>
      </c>
      <c r="J1" t="s">
        <v>3168</v>
      </c>
      <c r="K1" t="s">
        <v>7</v>
      </c>
      <c r="L1" t="s">
        <v>3169</v>
      </c>
      <c r="M1" t="s">
        <v>8</v>
      </c>
      <c r="N1" t="s">
        <v>3170</v>
      </c>
      <c r="O1" t="s">
        <v>3171</v>
      </c>
      <c r="P1" t="s">
        <v>9</v>
      </c>
      <c r="Q1" t="s">
        <v>10</v>
      </c>
      <c r="R1" t="s">
        <v>11</v>
      </c>
      <c r="S1" s="1" t="s">
        <v>3172</v>
      </c>
      <c r="T1" s="1" t="s">
        <v>3173</v>
      </c>
      <c r="U1" s="1" t="s">
        <v>3174</v>
      </c>
      <c r="V1" t="s">
        <v>12</v>
      </c>
      <c r="W1" t="s">
        <v>3175</v>
      </c>
      <c r="X1" t="s">
        <v>3176</v>
      </c>
      <c r="Y1" t="s">
        <v>3177</v>
      </c>
      <c r="Z1" t="s">
        <v>3178</v>
      </c>
      <c r="AA1" t="s">
        <v>3179</v>
      </c>
      <c r="AB1" t="s">
        <v>3180</v>
      </c>
      <c r="AC1" s="1" t="s">
        <v>3181</v>
      </c>
      <c r="AD1" s="1" t="s">
        <v>3182</v>
      </c>
      <c r="AE1" s="1" t="s">
        <v>3183</v>
      </c>
      <c r="AF1" s="1" t="s">
        <v>3184</v>
      </c>
      <c r="AG1" s="1" t="s">
        <v>3185</v>
      </c>
      <c r="AH1" s="1" t="s">
        <v>3186</v>
      </c>
      <c r="AI1" t="s">
        <v>13</v>
      </c>
      <c r="AJ1" t="s">
        <v>14</v>
      </c>
      <c r="AK1" t="s">
        <v>3187</v>
      </c>
      <c r="AL1" t="s">
        <v>3188</v>
      </c>
      <c r="AM1" t="s">
        <v>3189</v>
      </c>
      <c r="AN1" t="s">
        <v>3190</v>
      </c>
      <c r="AO1" t="s">
        <v>3191</v>
      </c>
      <c r="AP1" t="s">
        <v>15</v>
      </c>
      <c r="AQ1" s="2" t="s">
        <v>3195</v>
      </c>
      <c r="AR1" s="2" t="s">
        <v>3196</v>
      </c>
      <c r="AS1" s="2" t="s">
        <v>3197</v>
      </c>
      <c r="AT1" s="2" t="s">
        <v>3198</v>
      </c>
      <c r="AU1" s="2" t="s">
        <v>3199</v>
      </c>
      <c r="AV1" s="2" t="s">
        <v>3200</v>
      </c>
    </row>
    <row r="2" spans="1:48" x14ac:dyDescent="0.3">
      <c r="A2" t="s">
        <v>692</v>
      </c>
      <c r="B2" t="s">
        <v>693</v>
      </c>
      <c r="C2" t="s">
        <v>3160</v>
      </c>
      <c r="D2" t="s">
        <v>130</v>
      </c>
      <c r="E2">
        <v>26641.836927525001</v>
      </c>
      <c r="F2">
        <v>779.25</v>
      </c>
      <c r="G2">
        <v>198.60778989665599</v>
      </c>
      <c r="H2">
        <f>(Table2[[#This Row],[1Y Return vs Nifty]]-AVERAGE(Table2[1Y Return vs Nifty]))/_xlfn.STDEV.P(Table2[1Y Return vs Nifty])</f>
        <v>2.8355518031851519</v>
      </c>
      <c r="I2">
        <v>21.3875520051438</v>
      </c>
      <c r="J2">
        <f>(Table2[[#This Row],[1M Return vs Nifty]]-AVERAGE(Table2[1M Return vs Nifty]))/_xlfn.STDEV.P(Table2[1M Return vs Nifty])</f>
        <v>2.2657883529973462</v>
      </c>
      <c r="K2">
        <v>121.19082165981</v>
      </c>
      <c r="L2">
        <f>(Table2[[#This Row],[6M Return vs Nifty]]-AVERAGE(Table2[6M Return vs Nifty]))/_xlfn.STDEV.P(Table2[6M Return vs Nifty])</f>
        <v>3.4256816427838923</v>
      </c>
      <c r="M2">
        <v>5.4900224082132096</v>
      </c>
      <c r="N2">
        <f>(Table2[[#This Row],[1W Return vs Nifty]]-AVERAGE(Table2[1W Return vs Nifty]))/_xlfn.STDEV.P(Table2[1W Return vs Nifty])</f>
        <v>0.78136006770508581</v>
      </c>
      <c r="O2">
        <v>721.08</v>
      </c>
      <c r="P2">
        <v>654.54411795838996</v>
      </c>
      <c r="Q2">
        <v>475.66969506090601</v>
      </c>
      <c r="R2">
        <v>69.221115848690303</v>
      </c>
      <c r="S2" s="1">
        <f>(Table2[[#This Row],[Close Price]]-Table2[[#This Row],[20D EMA]])/Table2[[#This Row],[20D EMA]]</f>
        <v>8.0670660675653122E-2</v>
      </c>
      <c r="T2" s="1">
        <f>(Table2[[#This Row],[Close Price]]-Table2[[#This Row],[50D EMA]])/Table2[[#This Row],[50D EMA]]</f>
        <v>0.19052326439138167</v>
      </c>
      <c r="U2" s="1">
        <f>(Table2[[#This Row],[Close Price]]-Table2[[#This Row],[200D EMA]])/Table2[[#This Row],[200D EMA]]</f>
        <v>0.63821661983369105</v>
      </c>
      <c r="V2">
        <v>0.72401993874263904</v>
      </c>
      <c r="W2">
        <v>765.1</v>
      </c>
      <c r="X2">
        <v>796.25</v>
      </c>
      <c r="Y2">
        <v>741.9</v>
      </c>
      <c r="Z2">
        <v>796.25</v>
      </c>
      <c r="AA2">
        <v>653.5</v>
      </c>
      <c r="AB2">
        <v>796.25</v>
      </c>
      <c r="AC2" s="1">
        <f>(Table2[[#This Row],[Close Price]]/Table2[[#This Row],[Day Low]])-1</f>
        <v>1.8494314468696871E-2</v>
      </c>
      <c r="AD2" s="1">
        <f>(Table2[[#This Row],[Day High]]/Table2[[#This Row],[Close Price]])-1</f>
        <v>2.1815848572345198E-2</v>
      </c>
      <c r="AE2" s="1">
        <f>(Table2[[#This Row],[Close Price]]/Table2[[#This Row],[Current Week Low]])-1</f>
        <v>5.0343712090578308E-2</v>
      </c>
      <c r="AF2" s="1">
        <f>(Table2[[#This Row],[Current Week High]]/Table2[[#This Row],[Close Price]])-1</f>
        <v>2.1815848572345198E-2</v>
      </c>
      <c r="AG2" s="1">
        <f>(Table2[[#This Row],[Close Price]]/Table2[[#This Row],[Current Month Low]])-1</f>
        <v>0.19242540168324407</v>
      </c>
      <c r="AH2" s="1">
        <f>(Table2[[#This Row],[Current Month High]]/Table2[[#This Row],[Close Price]])-1</f>
        <v>2.1815848572345198E-2</v>
      </c>
      <c r="AI2">
        <v>2.1815848572345198</v>
      </c>
      <c r="AJ2">
        <v>254.20454545454501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0.41</v>
      </c>
      <c r="AM2" t="s">
        <v>3193</v>
      </c>
      <c r="AN2">
        <v>8</v>
      </c>
      <c r="AO2" t="s">
        <v>3193</v>
      </c>
      <c r="AP2">
        <v>0.26847468357694598</v>
      </c>
      <c r="AQ2">
        <f>(Table2[[#This Row],[Sharpe Ratio]]-AVERAGE(Table2[Sharpe Ratio]))/_xlfn.STDEV.P(Table2[Sharpe Ratio])</f>
        <v>2.3505814834166268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11.658963350088102</v>
      </c>
      <c r="AS2">
        <f>_xlfn.RANK.AVG(Table2[[#This Row],[1Y Return vs Nifty Z-Score]],Table2[1Y Return vs Nifty Z-Score])</f>
        <v>12</v>
      </c>
      <c r="AT2">
        <f>_xlfn.RANK.AVG(Table2[[#This Row],[6M Return vs Nifty Z-Score]],Table2[6M Return vs Nifty Z-Score])</f>
        <v>7</v>
      </c>
      <c r="AU2">
        <f>_xlfn.RANK.AVG(Table2[[#This Row],[Sharpe Ratio Z-Score]],Table2[Sharpe Ratio Z-Score])</f>
        <v>5</v>
      </c>
      <c r="AV2">
        <f>(Table2[[#This Row],[Rank 1Y]]+Table2[[#This Row],[Rank 6M]]+Table2[[#This Row],[Rank Sharpe]])/3</f>
        <v>8</v>
      </c>
    </row>
    <row r="3" spans="1:48" x14ac:dyDescent="0.3">
      <c r="A3" t="s">
        <v>969</v>
      </c>
      <c r="B3" t="s">
        <v>970</v>
      </c>
      <c r="C3" t="s">
        <v>3157</v>
      </c>
      <c r="D3" t="s">
        <v>138</v>
      </c>
      <c r="E3">
        <v>15470.207325900001</v>
      </c>
      <c r="F3">
        <v>591.29999999999995</v>
      </c>
      <c r="G3">
        <v>177.94169285500001</v>
      </c>
      <c r="H3">
        <f>(Table2[[#This Row],[1Y Return vs Nifty]]-AVERAGE(Table2[1Y Return vs Nifty]))/_xlfn.STDEV.P(Table2[1Y Return vs Nifty])</f>
        <v>2.4951885192029102</v>
      </c>
      <c r="I3">
        <v>0.84978979733591598</v>
      </c>
      <c r="J3">
        <f>(Table2[[#This Row],[1M Return vs Nifty]]-AVERAGE(Table2[1M Return vs Nifty]))/_xlfn.STDEV.P(Table2[1M Return vs Nifty])</f>
        <v>6.4661316123551887E-2</v>
      </c>
      <c r="K3">
        <v>212.10647613294</v>
      </c>
      <c r="L3">
        <f>(Table2[[#This Row],[6M Return vs Nifty]]-AVERAGE(Table2[6M Return vs Nifty]))/_xlfn.STDEV.P(Table2[6M Return vs Nifty])</f>
        <v>6.2376197809464662</v>
      </c>
      <c r="M3">
        <v>0.475743470441785</v>
      </c>
      <c r="N3">
        <f>(Table2[[#This Row],[1W Return vs Nifty]]-AVERAGE(Table2[1W Return vs Nifty]))/_xlfn.STDEV.P(Table2[1W Return vs Nifty])</f>
        <v>-0.2588316479786012</v>
      </c>
      <c r="O3">
        <v>608.30999999999995</v>
      </c>
      <c r="P3">
        <v>561.50381089367102</v>
      </c>
      <c r="Q3">
        <v>380.13638923602298</v>
      </c>
      <c r="R3">
        <v>41.0744953544555</v>
      </c>
      <c r="S3" s="1">
        <f>(Table2[[#This Row],[Close Price]]-Table2[[#This Row],[20D EMA]])/Table2[[#This Row],[20D EMA]]</f>
        <v>-2.7962716378162437E-2</v>
      </c>
      <c r="T3" s="1">
        <f>(Table2[[#This Row],[Close Price]]-Table2[[#This Row],[50D EMA]])/Table2[[#This Row],[50D EMA]]</f>
        <v>5.3064981088741504E-2</v>
      </c>
      <c r="U3" s="1">
        <f>(Table2[[#This Row],[Close Price]]-Table2[[#This Row],[200D EMA]])/Table2[[#This Row],[200D EMA]]</f>
        <v>0.55549433504211976</v>
      </c>
      <c r="V3">
        <v>0.78500941722696504</v>
      </c>
      <c r="W3">
        <v>590</v>
      </c>
      <c r="X3">
        <v>613</v>
      </c>
      <c r="Y3">
        <v>590</v>
      </c>
      <c r="Z3">
        <v>627</v>
      </c>
      <c r="AA3">
        <v>532.20000000000005</v>
      </c>
      <c r="AB3">
        <v>648.4</v>
      </c>
      <c r="AC3" s="1">
        <f>(Table2[[#This Row],[Close Price]]/Table2[[#This Row],[Day Low]])-1</f>
        <v>2.2033898305084954E-3</v>
      </c>
      <c r="AD3" s="1">
        <f>(Table2[[#This Row],[Day High]]/Table2[[#This Row],[Close Price]])-1</f>
        <v>3.6698799255876935E-2</v>
      </c>
      <c r="AE3" s="1">
        <f>(Table2[[#This Row],[Close Price]]/Table2[[#This Row],[Current Week Low]])-1</f>
        <v>2.2033898305084954E-3</v>
      </c>
      <c r="AF3" s="1">
        <f>(Table2[[#This Row],[Current Week High]]/Table2[[#This Row],[Close Price]])-1</f>
        <v>6.0375443937087825E-2</v>
      </c>
      <c r="AG3" s="1">
        <f>(Table2[[#This Row],[Close Price]]/Table2[[#This Row],[Current Month Low]])-1</f>
        <v>0.11104847801578344</v>
      </c>
      <c r="AH3" s="1">
        <f>(Table2[[#This Row],[Current Month High]]/Table2[[#This Row],[Close Price]])-1</f>
        <v>9.656688652122436E-2</v>
      </c>
      <c r="AI3">
        <v>17.368510062574</v>
      </c>
      <c r="AJ3">
        <v>303.05374731604201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0.27</v>
      </c>
      <c r="AM3" t="s">
        <v>3193</v>
      </c>
      <c r="AN3">
        <v>-10.98</v>
      </c>
      <c r="AO3" t="s">
        <v>3192</v>
      </c>
      <c r="AP3">
        <v>0.26738523419924798</v>
      </c>
      <c r="AQ3">
        <f>(Table2[[#This Row],[Sharpe Ratio]]-AVERAGE(Table2[Sharpe Ratio]))/_xlfn.STDEV.P(Table2[Sharpe Ratio])</f>
        <v>2.3378438970159885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10.876481865310316</v>
      </c>
      <c r="AS3">
        <f>_xlfn.RANK.AVG(Table2[[#This Row],[1Y Return vs Nifty Z-Score]],Table2[1Y Return vs Nifty Z-Score])</f>
        <v>19</v>
      </c>
      <c r="AT3">
        <f>_xlfn.RANK.AVG(Table2[[#This Row],[6M Return vs Nifty Z-Score]],Table2[6M Return vs Nifty Z-Score])</f>
        <v>1</v>
      </c>
      <c r="AU3">
        <f>_xlfn.RANK.AVG(Table2[[#This Row],[Sharpe Ratio Z-Score]],Table2[Sharpe Ratio Z-Score])</f>
        <v>6</v>
      </c>
      <c r="AV3">
        <f>(Table2[[#This Row],[Rank 1Y]]+Table2[[#This Row],[Rank 6M]]+Table2[[#This Row],[Rank Sharpe]])/3</f>
        <v>8.6666666666666661</v>
      </c>
    </row>
    <row r="4" spans="1:48" x14ac:dyDescent="0.3">
      <c r="A4" t="s">
        <v>463</v>
      </c>
      <c r="B4" t="s">
        <v>464</v>
      </c>
      <c r="C4" t="s">
        <v>3156</v>
      </c>
      <c r="D4" t="s">
        <v>154</v>
      </c>
      <c r="E4">
        <v>49676.868488025</v>
      </c>
      <c r="F4">
        <v>1940.15</v>
      </c>
      <c r="G4">
        <v>347.05771543470502</v>
      </c>
      <c r="H4">
        <f>(Table2[[#This Row],[1Y Return vs Nifty]]-AVERAGE(Table2[1Y Return vs Nifty]))/_xlfn.STDEV.P(Table2[1Y Return vs Nifty])</f>
        <v>5.2804693926653616</v>
      </c>
      <c r="I4">
        <v>8.8821574308264299</v>
      </c>
      <c r="J4">
        <f>(Table2[[#This Row],[1M Return vs Nifty]]-AVERAGE(Table2[1M Return vs Nifty]))/_xlfn.STDEV.P(Table2[1M Return vs Nifty])</f>
        <v>0.92552733401251175</v>
      </c>
      <c r="K4">
        <v>99.209239380969805</v>
      </c>
      <c r="L4">
        <f>(Table2[[#This Row],[6M Return vs Nifty]]-AVERAGE(Table2[6M Return vs Nifty]))/_xlfn.STDEV.P(Table2[6M Return vs Nifty])</f>
        <v>2.74581138385838</v>
      </c>
      <c r="M4">
        <v>9.71321901471687</v>
      </c>
      <c r="N4">
        <f>(Table2[[#This Row],[1W Return vs Nifty]]-AVERAGE(Table2[1W Return vs Nifty]))/_xlfn.STDEV.P(Table2[1W Return vs Nifty])</f>
        <v>1.6574449800735604</v>
      </c>
      <c r="O4">
        <v>1732.68</v>
      </c>
      <c r="P4">
        <v>1675.6862023475701</v>
      </c>
      <c r="Q4">
        <v>1291.6157654584999</v>
      </c>
      <c r="R4">
        <v>85.082891829046602</v>
      </c>
      <c r="S4" s="1">
        <f>(Table2[[#This Row],[Close Price]]-Table2[[#This Row],[20D EMA]])/Table2[[#This Row],[20D EMA]]</f>
        <v>0.11973936329847405</v>
      </c>
      <c r="T4" s="1">
        <f>(Table2[[#This Row],[Close Price]]-Table2[[#This Row],[50D EMA]])/Table2[[#This Row],[50D EMA]]</f>
        <v>0.15782417810800536</v>
      </c>
      <c r="U4" s="1">
        <f>(Table2[[#This Row],[Close Price]]-Table2[[#This Row],[200D EMA]])/Table2[[#This Row],[200D EMA]]</f>
        <v>0.50211080716507228</v>
      </c>
      <c r="V4">
        <v>1.0431985674894</v>
      </c>
      <c r="W4">
        <v>1870.4</v>
      </c>
      <c r="X4">
        <v>1957.6</v>
      </c>
      <c r="Y4">
        <v>1751.1</v>
      </c>
      <c r="Z4">
        <v>1957.6</v>
      </c>
      <c r="AA4">
        <v>1577.9</v>
      </c>
      <c r="AB4">
        <v>1957.6</v>
      </c>
      <c r="AC4" s="1">
        <f>(Table2[[#This Row],[Close Price]]/Table2[[#This Row],[Day Low]])-1</f>
        <v>3.7291488451668187E-2</v>
      </c>
      <c r="AD4" s="1">
        <f>(Table2[[#This Row],[Day High]]/Table2[[#This Row],[Close Price]])-1</f>
        <v>8.9941499368604294E-3</v>
      </c>
      <c r="AE4" s="1">
        <f>(Table2[[#This Row],[Close Price]]/Table2[[#This Row],[Current Week Low]])-1</f>
        <v>0.10796071041059907</v>
      </c>
      <c r="AF4" s="1">
        <f>(Table2[[#This Row],[Current Week High]]/Table2[[#This Row],[Close Price]])-1</f>
        <v>8.9941499368604294E-3</v>
      </c>
      <c r="AG4" s="1">
        <f>(Table2[[#This Row],[Close Price]]/Table2[[#This Row],[Current Month Low]])-1</f>
        <v>0.22957728626655682</v>
      </c>
      <c r="AH4" s="1">
        <f>(Table2[[#This Row],[Current Month High]]/Table2[[#This Row],[Close Price]])-1</f>
        <v>8.9941499368604294E-3</v>
      </c>
      <c r="AI4">
        <v>0.89941499368604205</v>
      </c>
      <c r="AJ4">
        <v>455.91690544412597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0.26</v>
      </c>
      <c r="AM4" t="s">
        <v>3193</v>
      </c>
      <c r="AN4">
        <v>13.9</v>
      </c>
      <c r="AO4" t="s">
        <v>3193</v>
      </c>
      <c r="AP4">
        <v>0.24912152415376199</v>
      </c>
      <c r="AQ4">
        <f>(Table2[[#This Row],[Sharpe Ratio]]-AVERAGE(Table2[Sharpe Ratio]))/_xlfn.STDEV.P(Table2[Sharpe Ratio])</f>
        <v>2.1243088861537678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12.733561976763582</v>
      </c>
      <c r="AS4">
        <f>_xlfn.RANK.AVG(Table2[[#This Row],[1Y Return vs Nifty Z-Score]],Table2[1Y Return vs Nifty Z-Score])</f>
        <v>1</v>
      </c>
      <c r="AT4">
        <f>_xlfn.RANK.AVG(Table2[[#This Row],[6M Return vs Nifty Z-Score]],Table2[6M Return vs Nifty Z-Score])</f>
        <v>16</v>
      </c>
      <c r="AU4">
        <f>_xlfn.RANK.AVG(Table2[[#This Row],[Sharpe Ratio Z-Score]],Table2[Sharpe Ratio Z-Score])</f>
        <v>14</v>
      </c>
      <c r="AV4">
        <f>(Table2[[#This Row],[Rank 1Y]]+Table2[[#This Row],[Rank 6M]]+Table2[[#This Row],[Rank Sharpe]])/3</f>
        <v>10.333333333333334</v>
      </c>
    </row>
    <row r="5" spans="1:48" x14ac:dyDescent="0.3">
      <c r="A5" t="s">
        <v>106</v>
      </c>
      <c r="B5" t="s">
        <v>107</v>
      </c>
      <c r="C5" t="s">
        <v>3159</v>
      </c>
      <c r="D5" t="s">
        <v>108</v>
      </c>
      <c r="E5">
        <v>277486.40230737999</v>
      </c>
      <c r="F5">
        <v>7805.8</v>
      </c>
      <c r="G5">
        <v>243.80170508729699</v>
      </c>
      <c r="H5">
        <f>(Table2[[#This Row],[1Y Return vs Nifty]]-AVERAGE(Table2[1Y Return vs Nifty]))/_xlfn.STDEV.P(Table2[1Y Return vs Nifty])</f>
        <v>3.5798795472819593</v>
      </c>
      <c r="I5">
        <v>13.4528820159333</v>
      </c>
      <c r="J5">
        <f>(Table2[[#This Row],[1M Return vs Nifty]]-AVERAGE(Table2[1M Return vs Nifty]))/_xlfn.STDEV.P(Table2[1M Return vs Nifty])</f>
        <v>1.4153930438490816</v>
      </c>
      <c r="K5">
        <v>82.974445553840795</v>
      </c>
      <c r="L5">
        <f>(Table2[[#This Row],[6M Return vs Nifty]]-AVERAGE(Table2[6M Return vs Nifty]))/_xlfn.STDEV.P(Table2[6M Return vs Nifty])</f>
        <v>2.2436840418481809</v>
      </c>
      <c r="M5">
        <v>0.60272485047114599</v>
      </c>
      <c r="N5">
        <f>(Table2[[#This Row],[1W Return vs Nifty]]-AVERAGE(Table2[1W Return vs Nifty]))/_xlfn.STDEV.P(Table2[1W Return vs Nifty])</f>
        <v>-0.23248987856532477</v>
      </c>
      <c r="O5">
        <v>7745.04</v>
      </c>
      <c r="P5">
        <v>7178.8773390093402</v>
      </c>
      <c r="Q5">
        <v>5314.0043045156499</v>
      </c>
      <c r="R5">
        <v>47.687397526207299</v>
      </c>
      <c r="S5" s="1">
        <f>(Table2[[#This Row],[Close Price]]-Table2[[#This Row],[20D EMA]])/Table2[[#This Row],[20D EMA]]</f>
        <v>7.8450208133205527E-3</v>
      </c>
      <c r="T5" s="1">
        <f>(Table2[[#This Row],[Close Price]]-Table2[[#This Row],[50D EMA]])/Table2[[#This Row],[50D EMA]]</f>
        <v>8.7328788525752016E-2</v>
      </c>
      <c r="U5" s="1">
        <f>(Table2[[#This Row],[Close Price]]-Table2[[#This Row],[200D EMA]])/Table2[[#This Row],[200D EMA]]</f>
        <v>0.46891111724672707</v>
      </c>
      <c r="V5">
        <v>0.82316825132703997</v>
      </c>
      <c r="W5">
        <v>7766.5</v>
      </c>
      <c r="X5">
        <v>8133.1</v>
      </c>
      <c r="Y5">
        <v>7766.5</v>
      </c>
      <c r="Z5">
        <v>8345</v>
      </c>
      <c r="AA5">
        <v>7272</v>
      </c>
      <c r="AB5">
        <v>8345</v>
      </c>
      <c r="AC5" s="1">
        <f>(Table2[[#This Row],[Close Price]]/Table2[[#This Row],[Day Low]])-1</f>
        <v>5.0601944247730124E-3</v>
      </c>
      <c r="AD5" s="1">
        <f>(Table2[[#This Row],[Day High]]/Table2[[#This Row],[Close Price]])-1</f>
        <v>4.1930359476286982E-2</v>
      </c>
      <c r="AE5" s="1">
        <f>(Table2[[#This Row],[Close Price]]/Table2[[#This Row],[Current Week Low]])-1</f>
        <v>5.0601944247730124E-3</v>
      </c>
      <c r="AF5" s="1">
        <f>(Table2[[#This Row],[Current Week High]]/Table2[[#This Row],[Close Price]])-1</f>
        <v>6.9076840298239794E-2</v>
      </c>
      <c r="AG5" s="1">
        <f>(Table2[[#This Row],[Close Price]]/Table2[[#This Row],[Current Month Low]])-1</f>
        <v>7.3404840484048384E-2</v>
      </c>
      <c r="AH5" s="1">
        <f>(Table2[[#This Row],[Current Month High]]/Table2[[#This Row],[Close Price]])-1</f>
        <v>6.9076840298239794E-2</v>
      </c>
      <c r="AI5">
        <v>6.9076840298239697</v>
      </c>
      <c r="AJ5">
        <v>301.32647814910001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0.34</v>
      </c>
      <c r="AM5" t="s">
        <v>3193</v>
      </c>
      <c r="AN5">
        <v>-0.36</v>
      </c>
      <c r="AO5" t="s">
        <v>3192</v>
      </c>
      <c r="AP5">
        <v>0.28979958869361599</v>
      </c>
      <c r="AQ5">
        <f>(Table2[[#This Row],[Sharpe Ratio]]-AVERAGE(Table2[Sharpe Ratio]))/_xlfn.STDEV.P(Table2[Sharpe Ratio])</f>
        <v>2.5999072685053699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9.6063740229192671</v>
      </c>
      <c r="AS5">
        <f>_xlfn.RANK.AVG(Table2[[#This Row],[1Y Return vs Nifty Z-Score]],Table2[1Y Return vs Nifty Z-Score])</f>
        <v>9</v>
      </c>
      <c r="AT5">
        <f>_xlfn.RANK.AVG(Table2[[#This Row],[6M Return vs Nifty Z-Score]],Table2[6M Return vs Nifty Z-Score])</f>
        <v>26</v>
      </c>
      <c r="AU5">
        <f>_xlfn.RANK.AVG(Table2[[#This Row],[Sharpe Ratio Z-Score]],Table2[Sharpe Ratio Z-Score])</f>
        <v>2</v>
      </c>
      <c r="AV5">
        <f>(Table2[[#This Row],[Rank 1Y]]+Table2[[#This Row],[Rank 6M]]+Table2[[#This Row],[Rank Sharpe]])/3</f>
        <v>12.333333333333334</v>
      </c>
    </row>
    <row r="6" spans="1:48" x14ac:dyDescent="0.3">
      <c r="A6" t="s">
        <v>786</v>
      </c>
      <c r="B6" t="s">
        <v>787</v>
      </c>
      <c r="C6" t="s">
        <v>3151</v>
      </c>
      <c r="D6" t="s">
        <v>51</v>
      </c>
      <c r="E6">
        <v>20849.46771723</v>
      </c>
      <c r="F6">
        <v>16250.7</v>
      </c>
      <c r="G6">
        <v>295.60250771432698</v>
      </c>
      <c r="H6">
        <f>(Table2[[#This Row],[1Y Return vs Nifty]]-AVERAGE(Table2[1Y Return vs Nifty]))/_xlfn.STDEV.P(Table2[1Y Return vs Nifty])</f>
        <v>4.433020382704993</v>
      </c>
      <c r="I6">
        <v>25.293331421120801</v>
      </c>
      <c r="J6">
        <f>(Table2[[#This Row],[1M Return vs Nifty]]-AVERAGE(Table2[1M Return vs Nifty]))/_xlfn.STDEV.P(Table2[1M Return vs Nifty])</f>
        <v>2.684388811293807</v>
      </c>
      <c r="K6">
        <v>103.073411993862</v>
      </c>
      <c r="L6">
        <f>(Table2[[#This Row],[6M Return vs Nifty]]-AVERAGE(Table2[6M Return vs Nifty]))/_xlfn.STDEV.P(Table2[6M Return vs Nifty])</f>
        <v>2.8653267127157025</v>
      </c>
      <c r="M6">
        <v>32.059508416553498</v>
      </c>
      <c r="N6">
        <f>(Table2[[#This Row],[1W Return vs Nifty]]-AVERAGE(Table2[1W Return vs Nifty]))/_xlfn.STDEV.P(Table2[1W Return vs Nifty])</f>
        <v>6.2930915806177898</v>
      </c>
      <c r="O6">
        <v>13209.51</v>
      </c>
      <c r="P6">
        <v>12120.245189733299</v>
      </c>
      <c r="Q6">
        <v>8762.8684877493306</v>
      </c>
      <c r="R6">
        <v>85.182720559561005</v>
      </c>
      <c r="S6" s="1">
        <f>(Table2[[#This Row],[Close Price]]-Table2[[#This Row],[20D EMA]])/Table2[[#This Row],[20D EMA]]</f>
        <v>0.23022731350368034</v>
      </c>
      <c r="T6" s="1">
        <f>(Table2[[#This Row],[Close Price]]-Table2[[#This Row],[50D EMA]])/Table2[[#This Row],[50D EMA]]</f>
        <v>0.34078970727139146</v>
      </c>
      <c r="U6" s="1">
        <f>(Table2[[#This Row],[Close Price]]-Table2[[#This Row],[200D EMA]])/Table2[[#This Row],[200D EMA]]</f>
        <v>0.85449547973004636</v>
      </c>
      <c r="V6">
        <v>1.13399221677787</v>
      </c>
      <c r="W6">
        <v>15355.1</v>
      </c>
      <c r="X6">
        <v>16524.95</v>
      </c>
      <c r="Y6">
        <v>14005.25</v>
      </c>
      <c r="Z6">
        <v>16524.95</v>
      </c>
      <c r="AA6">
        <v>11100</v>
      </c>
      <c r="AB6">
        <v>16524.95</v>
      </c>
      <c r="AC6" s="1">
        <f>(Table2[[#This Row],[Close Price]]/Table2[[#This Row],[Day Low]])-1</f>
        <v>5.8325898235765283E-2</v>
      </c>
      <c r="AD6" s="1">
        <f>(Table2[[#This Row],[Day High]]/Table2[[#This Row],[Close Price]])-1</f>
        <v>1.6876196102321828E-2</v>
      </c>
      <c r="AE6" s="1">
        <f>(Table2[[#This Row],[Close Price]]/Table2[[#This Row],[Current Week Low]])-1</f>
        <v>0.1603291622784313</v>
      </c>
      <c r="AF6" s="1">
        <f>(Table2[[#This Row],[Current Week High]]/Table2[[#This Row],[Close Price]])-1</f>
        <v>1.6876196102321828E-2</v>
      </c>
      <c r="AG6" s="1">
        <f>(Table2[[#This Row],[Close Price]]/Table2[[#This Row],[Current Month Low]])-1</f>
        <v>0.46402702702702703</v>
      </c>
      <c r="AH6" s="1">
        <f>(Table2[[#This Row],[Current Month High]]/Table2[[#This Row],[Close Price]])-1</f>
        <v>1.6876196102321828E-2</v>
      </c>
      <c r="AI6">
        <v>1.6876196102321801</v>
      </c>
      <c r="AJ6">
        <v>350.02076929467398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0.78</v>
      </c>
      <c r="AM6" t="s">
        <v>3193</v>
      </c>
      <c r="AN6">
        <v>27.05</v>
      </c>
      <c r="AO6" t="s">
        <v>3193</v>
      </c>
      <c r="AP6">
        <v>0.20302873335768701</v>
      </c>
      <c r="AQ6">
        <f>(Table2[[#This Row],[Sharpe Ratio]]-AVERAGE(Table2[Sharpe Ratio]))/_xlfn.STDEV.P(Table2[Sharpe Ratio])</f>
        <v>1.585402795397987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17.861230282730279</v>
      </c>
      <c r="AS6">
        <f>_xlfn.RANK.AVG(Table2[[#This Row],[1Y Return vs Nifty Z-Score]],Table2[1Y Return vs Nifty Z-Score])</f>
        <v>5</v>
      </c>
      <c r="AT6">
        <f>_xlfn.RANK.AVG(Table2[[#This Row],[6M Return vs Nifty Z-Score]],Table2[6M Return vs Nifty Z-Score])</f>
        <v>12</v>
      </c>
      <c r="AU6">
        <f>_xlfn.RANK.AVG(Table2[[#This Row],[Sharpe Ratio Z-Score]],Table2[Sharpe Ratio Z-Score])</f>
        <v>35</v>
      </c>
      <c r="AV6">
        <f>(Table2[[#This Row],[Rank 1Y]]+Table2[[#This Row],[Rank 6M]]+Table2[[#This Row],[Rank Sharpe]])/3</f>
        <v>17.333333333333332</v>
      </c>
    </row>
    <row r="7" spans="1:48" x14ac:dyDescent="0.3">
      <c r="A7" t="s">
        <v>925</v>
      </c>
      <c r="B7" t="s">
        <v>926</v>
      </c>
      <c r="C7" t="s">
        <v>3154</v>
      </c>
      <c r="D7" t="s">
        <v>927</v>
      </c>
      <c r="E7">
        <v>16736.646464860001</v>
      </c>
      <c r="F7">
        <v>2459.9</v>
      </c>
      <c r="G7">
        <v>124.07268771046699</v>
      </c>
      <c r="H7">
        <f>(Table2[[#This Row],[1Y Return vs Nifty]]-AVERAGE(Table2[1Y Return vs Nifty]))/_xlfn.STDEV.P(Table2[1Y Return vs Nifty])</f>
        <v>1.607985122311266</v>
      </c>
      <c r="I7">
        <v>-1.91172694264983</v>
      </c>
      <c r="J7">
        <f>(Table2[[#This Row],[1M Return vs Nifty]]-AVERAGE(Table2[1M Return vs Nifty]))/_xlfn.STDEV.P(Table2[1M Return vs Nifty])</f>
        <v>-0.23130321485399288</v>
      </c>
      <c r="K7">
        <v>141.979205463857</v>
      </c>
      <c r="L7">
        <f>(Table2[[#This Row],[6M Return vs Nifty]]-AVERAGE(Table2[6M Return vs Nifty]))/_xlfn.STDEV.P(Table2[6M Return vs Nifty])</f>
        <v>4.0686473629133939</v>
      </c>
      <c r="M7">
        <v>4.3699765902505296</v>
      </c>
      <c r="N7">
        <f>(Table2[[#This Row],[1W Return vs Nifty]]-AVERAGE(Table2[1W Return vs Nifty]))/_xlfn.STDEV.P(Table2[1W Return vs Nifty])</f>
        <v>0.54901113070144436</v>
      </c>
      <c r="O7">
        <v>2427.5100000000002</v>
      </c>
      <c r="P7">
        <v>2240.9339443662702</v>
      </c>
      <c r="Q7">
        <v>1572.95071377821</v>
      </c>
      <c r="R7">
        <v>51.807992803497903</v>
      </c>
      <c r="S7" s="1">
        <f>(Table2[[#This Row],[Close Price]]-Table2[[#This Row],[20D EMA]])/Table2[[#This Row],[20D EMA]]</f>
        <v>1.3342890451532587E-2</v>
      </c>
      <c r="T7" s="1">
        <f>(Table2[[#This Row],[Close Price]]-Table2[[#This Row],[50D EMA]])/Table2[[#This Row],[50D EMA]]</f>
        <v>9.7711963435697269E-2</v>
      </c>
      <c r="U7" s="1">
        <f>(Table2[[#This Row],[Close Price]]-Table2[[#This Row],[200D EMA]])/Table2[[#This Row],[200D EMA]]</f>
        <v>0.56387608235438469</v>
      </c>
      <c r="V7">
        <v>0.41586019416901499</v>
      </c>
      <c r="W7">
        <v>2450.1</v>
      </c>
      <c r="X7">
        <v>2544.9499999999998</v>
      </c>
      <c r="Y7">
        <v>2450.1</v>
      </c>
      <c r="Z7">
        <v>2578.9499999999998</v>
      </c>
      <c r="AA7">
        <v>2210</v>
      </c>
      <c r="AB7">
        <v>2578.9499999999998</v>
      </c>
      <c r="AC7" s="1">
        <f>(Table2[[#This Row],[Close Price]]/Table2[[#This Row],[Day Low]])-1</f>
        <v>3.9998367413576208E-3</v>
      </c>
      <c r="AD7" s="1">
        <f>(Table2[[#This Row],[Day High]]/Table2[[#This Row],[Close Price]])-1</f>
        <v>3.4574576202284435E-2</v>
      </c>
      <c r="AE7" s="1">
        <f>(Table2[[#This Row],[Close Price]]/Table2[[#This Row],[Current Week Low]])-1</f>
        <v>3.9998367413576208E-3</v>
      </c>
      <c r="AF7" s="1">
        <f>(Table2[[#This Row],[Current Week High]]/Table2[[#This Row],[Close Price]])-1</f>
        <v>4.8396276271392979E-2</v>
      </c>
      <c r="AG7" s="1">
        <f>(Table2[[#This Row],[Close Price]]/Table2[[#This Row],[Current Month Low]])-1</f>
        <v>0.11307692307692307</v>
      </c>
      <c r="AH7" s="1">
        <f>(Table2[[#This Row],[Current Month High]]/Table2[[#This Row],[Close Price]])-1</f>
        <v>4.8396276271392979E-2</v>
      </c>
      <c r="AI7">
        <v>9.7605593723321995</v>
      </c>
      <c r="AJ7">
        <v>236.972602739726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0.41</v>
      </c>
      <c r="AM7" t="s">
        <v>3193</v>
      </c>
      <c r="AN7">
        <v>-4.8</v>
      </c>
      <c r="AO7" t="s">
        <v>3192</v>
      </c>
      <c r="AP7">
        <v>0.25570085942602799</v>
      </c>
      <c r="AQ7">
        <f>(Table2[[#This Row],[Sharpe Ratio]]-AVERAGE(Table2[Sharpe Ratio]))/_xlfn.STDEV.P(Table2[Sharpe Ratio])</f>
        <v>2.2012329298081266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8.1955733308802383</v>
      </c>
      <c r="AS7">
        <f>_xlfn.RANK.AVG(Table2[[#This Row],[1Y Return vs Nifty Z-Score]],Table2[1Y Return vs Nifty Z-Score])</f>
        <v>51</v>
      </c>
      <c r="AT7">
        <f>_xlfn.RANK.AVG(Table2[[#This Row],[6M Return vs Nifty Z-Score]],Table2[6M Return vs Nifty Z-Score])</f>
        <v>4</v>
      </c>
      <c r="AU7">
        <f>_xlfn.RANK.AVG(Table2[[#This Row],[Sharpe Ratio Z-Score]],Table2[Sharpe Ratio Z-Score])</f>
        <v>9</v>
      </c>
      <c r="AV7">
        <f>(Table2[[#This Row],[Rank 1Y]]+Table2[[#This Row],[Rank 6M]]+Table2[[#This Row],[Rank Sharpe]])/3</f>
        <v>21.333333333333332</v>
      </c>
    </row>
    <row r="8" spans="1:48" x14ac:dyDescent="0.3">
      <c r="A8" t="s">
        <v>802</v>
      </c>
      <c r="B8" t="s">
        <v>803</v>
      </c>
      <c r="C8" t="s">
        <v>3150</v>
      </c>
      <c r="D8" t="s">
        <v>48</v>
      </c>
      <c r="E8">
        <v>20451.280087899999</v>
      </c>
      <c r="F8">
        <v>1758.5</v>
      </c>
      <c r="G8">
        <v>212.46672425368499</v>
      </c>
      <c r="H8">
        <f>(Table2[[#This Row],[1Y Return vs Nifty]]-AVERAGE(Table2[1Y Return vs Nifty]))/_xlfn.STDEV.P(Table2[1Y Return vs Nifty])</f>
        <v>3.0638035335793652</v>
      </c>
      <c r="I8">
        <v>11.193612498151801</v>
      </c>
      <c r="J8">
        <f>(Table2[[#This Row],[1M Return vs Nifty]]-AVERAGE(Table2[1M Return vs Nifty]))/_xlfn.STDEV.P(Table2[1M Return vs Nifty])</f>
        <v>1.1732566723760929</v>
      </c>
      <c r="K8">
        <v>91.740697589881606</v>
      </c>
      <c r="L8">
        <f>(Table2[[#This Row],[6M Return vs Nifty]]-AVERAGE(Table2[6M Return vs Nifty]))/_xlfn.STDEV.P(Table2[6M Return vs Nifty])</f>
        <v>2.5148162090391879</v>
      </c>
      <c r="M8">
        <v>9.0428469822827999</v>
      </c>
      <c r="N8">
        <f>(Table2[[#This Row],[1W Return vs Nifty]]-AVERAGE(Table2[1W Return vs Nifty]))/_xlfn.STDEV.P(Table2[1W Return vs Nifty])</f>
        <v>1.5183790359532132</v>
      </c>
      <c r="O8">
        <v>1656.06</v>
      </c>
      <c r="P8">
        <v>1610.9276501644699</v>
      </c>
      <c r="Q8">
        <v>1266.0852693162501</v>
      </c>
      <c r="R8">
        <v>71.553400283353099</v>
      </c>
      <c r="S8" s="1">
        <f>(Table2[[#This Row],[Close Price]]-Table2[[#This Row],[20D EMA]])/Table2[[#This Row],[20D EMA]]</f>
        <v>6.1857662161998998E-2</v>
      </c>
      <c r="T8" s="1">
        <f>(Table2[[#This Row],[Close Price]]-Table2[[#This Row],[50D EMA]])/Table2[[#This Row],[50D EMA]]</f>
        <v>9.1607062440366871E-2</v>
      </c>
      <c r="U8" s="1">
        <f>(Table2[[#This Row],[Close Price]]-Table2[[#This Row],[200D EMA]])/Table2[[#This Row],[200D EMA]]</f>
        <v>0.38892698826650013</v>
      </c>
      <c r="V8">
        <v>1.04151428426833</v>
      </c>
      <c r="W8">
        <v>1748</v>
      </c>
      <c r="X8">
        <v>1787.9</v>
      </c>
      <c r="Y8">
        <v>1731.45</v>
      </c>
      <c r="Z8">
        <v>1822</v>
      </c>
      <c r="AA8">
        <v>1511</v>
      </c>
      <c r="AB8">
        <v>1822</v>
      </c>
      <c r="AC8" s="1">
        <f>(Table2[[#This Row],[Close Price]]/Table2[[#This Row],[Day Low]])-1</f>
        <v>6.0068649885582914E-3</v>
      </c>
      <c r="AD8" s="1">
        <f>(Table2[[#This Row],[Day High]]/Table2[[#This Row],[Close Price]])-1</f>
        <v>1.6718794427068584E-2</v>
      </c>
      <c r="AE8" s="1">
        <f>(Table2[[#This Row],[Close Price]]/Table2[[#This Row],[Current Week Low]])-1</f>
        <v>1.5622743942937944E-2</v>
      </c>
      <c r="AF8" s="1">
        <f>(Table2[[#This Row],[Current Week High]]/Table2[[#This Row],[Close Price]])-1</f>
        <v>3.6110321296559666E-2</v>
      </c>
      <c r="AG8" s="1">
        <f>(Table2[[#This Row],[Close Price]]/Table2[[#This Row],[Current Month Low]])-1</f>
        <v>0.16379880873593655</v>
      </c>
      <c r="AH8" s="1">
        <f>(Table2[[#This Row],[Current Month High]]/Table2[[#This Row],[Close Price]])-1</f>
        <v>3.6110321296559666E-2</v>
      </c>
      <c r="AI8">
        <v>3.61103212965596</v>
      </c>
      <c r="AJ8">
        <v>266.354166666666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0.09</v>
      </c>
      <c r="AM8" t="s">
        <v>3193</v>
      </c>
      <c r="AN8">
        <v>7.84</v>
      </c>
      <c r="AO8" t="s">
        <v>3193</v>
      </c>
      <c r="AP8">
        <v>0.20632466768775001</v>
      </c>
      <c r="AQ8">
        <f>(Table2[[#This Row],[Sharpe Ratio]]-AVERAGE(Table2[Sharpe Ratio]))/_xlfn.STDEV.P(Table2[Sharpe Ratio])</f>
        <v>1.6239380859396326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9.8941935368874923</v>
      </c>
      <c r="AS8">
        <f>_xlfn.RANK.AVG(Table2[[#This Row],[1Y Return vs Nifty Z-Score]],Table2[1Y Return vs Nifty Z-Score])</f>
        <v>11</v>
      </c>
      <c r="AT8">
        <f>_xlfn.RANK.AVG(Table2[[#This Row],[6M Return vs Nifty Z-Score]],Table2[6M Return vs Nifty Z-Score])</f>
        <v>21</v>
      </c>
      <c r="AU8">
        <f>_xlfn.RANK.AVG(Table2[[#This Row],[Sharpe Ratio Z-Score]],Table2[Sharpe Ratio Z-Score])</f>
        <v>33</v>
      </c>
      <c r="AV8">
        <f>(Table2[[#This Row],[Rank 1Y]]+Table2[[#This Row],[Rank 6M]]+Table2[[#This Row],[Rank Sharpe]])/3</f>
        <v>21.666666666666668</v>
      </c>
    </row>
    <row r="9" spans="1:48" x14ac:dyDescent="0.3">
      <c r="A9" t="s">
        <v>1148</v>
      </c>
      <c r="B9" t="s">
        <v>1149</v>
      </c>
      <c r="C9" t="s">
        <v>3165</v>
      </c>
      <c r="D9" t="s">
        <v>1150</v>
      </c>
      <c r="E9">
        <v>11104.1009194</v>
      </c>
      <c r="F9">
        <v>1785.5</v>
      </c>
      <c r="G9">
        <v>273.962022183778</v>
      </c>
      <c r="H9">
        <f>(Table2[[#This Row],[1Y Return vs Nifty]]-AVERAGE(Table2[1Y Return vs Nifty]))/_xlfn.STDEV.P(Table2[1Y Return vs Nifty])</f>
        <v>4.0766092661162547</v>
      </c>
      <c r="I9">
        <v>22.529113742352699</v>
      </c>
      <c r="J9">
        <f>(Table2[[#This Row],[1M Return vs Nifty]]-AVERAGE(Table2[1M Return vs Nifty]))/_xlfn.STDEV.P(Table2[1M Return vs Nifty])</f>
        <v>2.388134808205395</v>
      </c>
      <c r="K9">
        <v>80.508910508821998</v>
      </c>
      <c r="L9">
        <f>(Table2[[#This Row],[6M Return vs Nifty]]-AVERAGE(Table2[6M Return vs Nifty]))/_xlfn.STDEV.P(Table2[6M Return vs Nifty])</f>
        <v>2.167427295259905</v>
      </c>
      <c r="M9">
        <v>16.352243933547001</v>
      </c>
      <c r="N9">
        <f>(Table2[[#This Row],[1W Return vs Nifty]]-AVERAGE(Table2[1W Return vs Nifty]))/_xlfn.STDEV.P(Table2[1W Return vs Nifty])</f>
        <v>3.0346836232540184</v>
      </c>
      <c r="O9">
        <v>1535.81</v>
      </c>
      <c r="P9">
        <v>1428.1418755914301</v>
      </c>
      <c r="Q9">
        <v>1095.2815901377301</v>
      </c>
      <c r="R9">
        <v>87.839526268805102</v>
      </c>
      <c r="S9" s="1">
        <f>(Table2[[#This Row],[Close Price]]-Table2[[#This Row],[20D EMA]])/Table2[[#This Row],[20D EMA]]</f>
        <v>0.16257870439702832</v>
      </c>
      <c r="T9" s="1">
        <f>(Table2[[#This Row],[Close Price]]-Table2[[#This Row],[50D EMA]])/Table2[[#This Row],[50D EMA]]</f>
        <v>0.25022592679076699</v>
      </c>
      <c r="U9" s="1">
        <f>(Table2[[#This Row],[Close Price]]-Table2[[#This Row],[200D EMA]])/Table2[[#This Row],[200D EMA]]</f>
        <v>0.63017439175205714</v>
      </c>
      <c r="V9">
        <v>1.0148270368480901</v>
      </c>
      <c r="W9">
        <v>1704.75</v>
      </c>
      <c r="X9">
        <v>1798.85</v>
      </c>
      <c r="Y9">
        <v>1565.1</v>
      </c>
      <c r="Z9">
        <v>1798.85</v>
      </c>
      <c r="AA9">
        <v>1405.05</v>
      </c>
      <c r="AB9">
        <v>1798.85</v>
      </c>
      <c r="AC9" s="1">
        <f>(Table2[[#This Row],[Close Price]]/Table2[[#This Row],[Day Low]])-1</f>
        <v>4.7367649215427576E-2</v>
      </c>
      <c r="AD9" s="1">
        <f>(Table2[[#This Row],[Day High]]/Table2[[#This Row],[Close Price]])-1</f>
        <v>7.4768972276673118E-3</v>
      </c>
      <c r="AE9" s="1">
        <f>(Table2[[#This Row],[Close Price]]/Table2[[#This Row],[Current Week Low]])-1</f>
        <v>0.14082167273656632</v>
      </c>
      <c r="AF9" s="1">
        <f>(Table2[[#This Row],[Current Week High]]/Table2[[#This Row],[Close Price]])-1</f>
        <v>7.4768972276673118E-3</v>
      </c>
      <c r="AG9" s="1">
        <f>(Table2[[#This Row],[Close Price]]/Table2[[#This Row],[Current Month Low]])-1</f>
        <v>0.27077328208960538</v>
      </c>
      <c r="AH9" s="1">
        <f>(Table2[[#This Row],[Current Month High]]/Table2[[#This Row],[Close Price]])-1</f>
        <v>7.4768972276673118E-3</v>
      </c>
      <c r="AI9">
        <v>0.74768972276673096</v>
      </c>
      <c r="AJ9">
        <v>305.74934666515099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</v>
      </c>
      <c r="AM9">
        <v>0</v>
      </c>
      <c r="AN9">
        <v>18.52</v>
      </c>
      <c r="AO9" t="s">
        <v>3193</v>
      </c>
      <c r="AP9">
        <v>0.202175437058077</v>
      </c>
      <c r="AQ9">
        <f>(Table2[[#This Row],[Sharpe Ratio]]-AVERAGE(Table2[Sharpe Ratio]))/_xlfn.STDEV.P(Table2[Sharpe Ratio])</f>
        <v>1.5754262553548017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13.242281248190375</v>
      </c>
      <c r="AS9">
        <f>_xlfn.RANK.AVG(Table2[[#This Row],[1Y Return vs Nifty Z-Score]],Table2[1Y Return vs Nifty Z-Score])</f>
        <v>6</v>
      </c>
      <c r="AT9">
        <f>_xlfn.RANK.AVG(Table2[[#This Row],[6M Return vs Nifty Z-Score]],Table2[6M Return vs Nifty Z-Score])</f>
        <v>31</v>
      </c>
      <c r="AU9">
        <f>_xlfn.RANK.AVG(Table2[[#This Row],[Sharpe Ratio Z-Score]],Table2[Sharpe Ratio Z-Score])</f>
        <v>37</v>
      </c>
      <c r="AV9">
        <f>(Table2[[#This Row],[Rank 1Y]]+Table2[[#This Row],[Rank 6M]]+Table2[[#This Row],[Rank Sharpe]])/3</f>
        <v>24.666666666666668</v>
      </c>
    </row>
    <row r="10" spans="1:48" x14ac:dyDescent="0.3">
      <c r="A10" t="s">
        <v>610</v>
      </c>
      <c r="B10" t="s">
        <v>611</v>
      </c>
      <c r="C10" t="s">
        <v>3161</v>
      </c>
      <c r="D10" t="s">
        <v>257</v>
      </c>
      <c r="E10">
        <v>32586.247346240001</v>
      </c>
      <c r="F10">
        <v>660.1</v>
      </c>
      <c r="G10">
        <v>131.448831737484</v>
      </c>
      <c r="H10">
        <f>(Table2[[#This Row],[1Y Return vs Nifty]]-AVERAGE(Table2[1Y Return vs Nifty]))/_xlfn.STDEV.P(Table2[1Y Return vs Nifty])</f>
        <v>1.7294675966798434</v>
      </c>
      <c r="I10">
        <v>13.1712501757811</v>
      </c>
      <c r="J10">
        <f>(Table2[[#This Row],[1M Return vs Nifty]]-AVERAGE(Table2[1M Return vs Nifty]))/_xlfn.STDEV.P(Table2[1M Return vs Nifty])</f>
        <v>1.3852092559791522</v>
      </c>
      <c r="K10">
        <v>100.945816553128</v>
      </c>
      <c r="L10">
        <f>(Table2[[#This Row],[6M Return vs Nifty]]-AVERAGE(Table2[6M Return vs Nifty]))/_xlfn.STDEV.P(Table2[6M Return vs Nifty])</f>
        <v>2.7995221293680803</v>
      </c>
      <c r="M10">
        <v>5.4493526498562703</v>
      </c>
      <c r="N10">
        <f>(Table2[[#This Row],[1W Return vs Nifty]]-AVERAGE(Table2[1W Return vs Nifty]))/_xlfn.STDEV.P(Table2[1W Return vs Nifty])</f>
        <v>0.77292329219922462</v>
      </c>
      <c r="O10">
        <v>628.22</v>
      </c>
      <c r="P10">
        <v>574.966967626165</v>
      </c>
      <c r="Q10">
        <v>429.81579784514901</v>
      </c>
      <c r="R10">
        <v>66.672438400639805</v>
      </c>
      <c r="S10" s="1">
        <f>(Table2[[#This Row],[Close Price]]-Table2[[#This Row],[20D EMA]])/Table2[[#This Row],[20D EMA]]</f>
        <v>5.074655375505395E-2</v>
      </c>
      <c r="T10" s="1">
        <f>(Table2[[#This Row],[Close Price]]-Table2[[#This Row],[50D EMA]])/Table2[[#This Row],[50D EMA]]</f>
        <v>0.14806595364133554</v>
      </c>
      <c r="U10" s="1">
        <f>(Table2[[#This Row],[Close Price]]-Table2[[#This Row],[200D EMA]])/Table2[[#This Row],[200D EMA]]</f>
        <v>0.53577416956139001</v>
      </c>
      <c r="V10">
        <v>0.84114393212872596</v>
      </c>
      <c r="W10">
        <v>646.35</v>
      </c>
      <c r="X10">
        <v>665.9</v>
      </c>
      <c r="Y10">
        <v>622.35</v>
      </c>
      <c r="Z10">
        <v>665.9</v>
      </c>
      <c r="AA10">
        <v>582.25</v>
      </c>
      <c r="AB10">
        <v>674</v>
      </c>
      <c r="AC10" s="1">
        <f>(Table2[[#This Row],[Close Price]]/Table2[[#This Row],[Day Low]])-1</f>
        <v>2.1273303937495269E-2</v>
      </c>
      <c r="AD10" s="1">
        <f>(Table2[[#This Row],[Day High]]/Table2[[#This Row],[Close Price]])-1</f>
        <v>8.7865474928039422E-3</v>
      </c>
      <c r="AE10" s="1">
        <f>(Table2[[#This Row],[Close Price]]/Table2[[#This Row],[Current Week Low]])-1</f>
        <v>6.065718647063556E-2</v>
      </c>
      <c r="AF10" s="1">
        <f>(Table2[[#This Row],[Current Week High]]/Table2[[#This Row],[Close Price]])-1</f>
        <v>8.7865474928039422E-3</v>
      </c>
      <c r="AG10" s="1">
        <f>(Table2[[#This Row],[Close Price]]/Table2[[#This Row],[Current Month Low]])-1</f>
        <v>0.13370545298411329</v>
      </c>
      <c r="AH10" s="1">
        <f>(Table2[[#This Row],[Current Month High]]/Table2[[#This Row],[Close Price]])-1</f>
        <v>2.1057415543099589E-2</v>
      </c>
      <c r="AI10">
        <v>4.3326768671413296</v>
      </c>
      <c r="AJ10">
        <v>194.6875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0.61</v>
      </c>
      <c r="AM10" t="s">
        <v>3193</v>
      </c>
      <c r="AN10">
        <v>0.48</v>
      </c>
      <c r="AO10" t="s">
        <v>3193</v>
      </c>
      <c r="AP10">
        <v>0.24421346513660899</v>
      </c>
      <c r="AQ10">
        <f>(Table2[[#This Row],[Sharpe Ratio]]-AVERAGE(Table2[Sharpe Ratio]))/_xlfn.STDEV.P(Table2[Sharpe Ratio])</f>
        <v>2.0669250121801874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8.7540472864064878</v>
      </c>
      <c r="AS10">
        <f>_xlfn.RANK.AVG(Table2[[#This Row],[1Y Return vs Nifty Z-Score]],Table2[1Y Return vs Nifty Z-Score])</f>
        <v>46</v>
      </c>
      <c r="AT10">
        <f>_xlfn.RANK.AVG(Table2[[#This Row],[6M Return vs Nifty Z-Score]],Table2[6M Return vs Nifty Z-Score])</f>
        <v>13</v>
      </c>
      <c r="AU10">
        <f>_xlfn.RANK.AVG(Table2[[#This Row],[Sharpe Ratio Z-Score]],Table2[Sharpe Ratio Z-Score])</f>
        <v>16</v>
      </c>
      <c r="AV10">
        <f>(Table2[[#This Row],[Rank 1Y]]+Table2[[#This Row],[Rank 6M]]+Table2[[#This Row],[Rank Sharpe]])/3</f>
        <v>25</v>
      </c>
    </row>
    <row r="11" spans="1:48" x14ac:dyDescent="0.3">
      <c r="A11" t="s">
        <v>364</v>
      </c>
      <c r="B11" t="s">
        <v>365</v>
      </c>
      <c r="C11" t="s">
        <v>3156</v>
      </c>
      <c r="D11" t="s">
        <v>154</v>
      </c>
      <c r="E11">
        <v>68117.523327000003</v>
      </c>
      <c r="F11">
        <v>16072.4</v>
      </c>
      <c r="G11">
        <v>226.68953799500099</v>
      </c>
      <c r="H11">
        <f>(Table2[[#This Row],[1Y Return vs Nifty]]-AVERAGE(Table2[1Y Return vs Nifty]))/_xlfn.STDEV.P(Table2[1Y Return vs Nifty])</f>
        <v>3.2980482282938235</v>
      </c>
      <c r="I11">
        <v>27.432304567443602</v>
      </c>
      <c r="J11">
        <f>(Table2[[#This Row],[1M Return vs Nifty]]-AVERAGE(Table2[1M Return vs Nifty]))/_xlfn.STDEV.P(Table2[1M Return vs Nifty])</f>
        <v>2.9136324638339177</v>
      </c>
      <c r="K11">
        <v>99.789504279097599</v>
      </c>
      <c r="L11">
        <f>(Table2[[#This Row],[6M Return vs Nifty]]-AVERAGE(Table2[6M Return vs Nifty]))/_xlfn.STDEV.P(Table2[6M Return vs Nifty])</f>
        <v>2.7637584470648027</v>
      </c>
      <c r="M11">
        <v>12.867944718748801</v>
      </c>
      <c r="N11">
        <f>(Table2[[#This Row],[1W Return vs Nifty]]-AVERAGE(Table2[1W Return vs Nifty]))/_xlfn.STDEV.P(Table2[1W Return vs Nifty])</f>
        <v>2.311879961316718</v>
      </c>
      <c r="O11">
        <v>14444.34</v>
      </c>
      <c r="P11">
        <v>13278.6751068007</v>
      </c>
      <c r="Q11">
        <v>10233.4739029062</v>
      </c>
      <c r="R11">
        <v>80.991265835693994</v>
      </c>
      <c r="S11" s="1">
        <f>(Table2[[#This Row],[Close Price]]-Table2[[#This Row],[20D EMA]])/Table2[[#This Row],[20D EMA]]</f>
        <v>0.1127126611530883</v>
      </c>
      <c r="T11" s="1">
        <f>(Table2[[#This Row],[Close Price]]-Table2[[#This Row],[50D EMA]])/Table2[[#This Row],[50D EMA]]</f>
        <v>0.21039184035525413</v>
      </c>
      <c r="U11" s="1">
        <f>(Table2[[#This Row],[Close Price]]-Table2[[#This Row],[200D EMA]])/Table2[[#This Row],[200D EMA]]</f>
        <v>0.57057125981780288</v>
      </c>
      <c r="V11">
        <v>1.47930957251896</v>
      </c>
      <c r="W11">
        <v>15953.7</v>
      </c>
      <c r="X11">
        <v>16300</v>
      </c>
      <c r="Y11">
        <v>15702.15</v>
      </c>
      <c r="Z11">
        <v>16400</v>
      </c>
      <c r="AA11">
        <v>13324.5</v>
      </c>
      <c r="AB11">
        <v>16549.95</v>
      </c>
      <c r="AC11" s="1">
        <f>(Table2[[#This Row],[Close Price]]/Table2[[#This Row],[Day Low]])-1</f>
        <v>7.4402803111504046E-3</v>
      </c>
      <c r="AD11" s="1">
        <f>(Table2[[#This Row],[Day High]]/Table2[[#This Row],[Close Price]])-1</f>
        <v>1.4160921828725082E-2</v>
      </c>
      <c r="AE11" s="1">
        <f>(Table2[[#This Row],[Close Price]]/Table2[[#This Row],[Current Week Low]])-1</f>
        <v>2.3579573497896744E-2</v>
      </c>
      <c r="AF11" s="1">
        <f>(Table2[[#This Row],[Current Week High]]/Table2[[#This Row],[Close Price]])-1</f>
        <v>2.0382767974913563E-2</v>
      </c>
      <c r="AG11" s="1">
        <f>(Table2[[#This Row],[Close Price]]/Table2[[#This Row],[Current Month Low]])-1</f>
        <v>0.20622912679650263</v>
      </c>
      <c r="AH11" s="1">
        <f>(Table2[[#This Row],[Current Month High]]/Table2[[#This Row],[Close Price]])-1</f>
        <v>2.9712426271123249E-2</v>
      </c>
      <c r="AI11">
        <v>2.97124262711232</v>
      </c>
      <c r="AJ11">
        <v>298.77433040975501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0.38</v>
      </c>
      <c r="AM11" t="s">
        <v>3193</v>
      </c>
      <c r="AN11">
        <v>17.77</v>
      </c>
      <c r="AO11" t="s">
        <v>3193</v>
      </c>
      <c r="AP11">
        <v>0.19358710364069301</v>
      </c>
      <c r="AQ11">
        <f>(Table2[[#This Row],[Sharpe Ratio]]-AVERAGE(Table2[Sharpe Ratio]))/_xlfn.STDEV.P(Table2[Sharpe Ratio])</f>
        <v>1.4750134769542422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12.762332577463503</v>
      </c>
      <c r="AS11">
        <f>_xlfn.RANK.AVG(Table2[[#This Row],[1Y Return vs Nifty Z-Score]],Table2[1Y Return vs Nifty Z-Score])</f>
        <v>10</v>
      </c>
      <c r="AT11">
        <f>_xlfn.RANK.AVG(Table2[[#This Row],[6M Return vs Nifty Z-Score]],Table2[6M Return vs Nifty Z-Score])</f>
        <v>14</v>
      </c>
      <c r="AU11">
        <f>_xlfn.RANK.AVG(Table2[[#This Row],[Sharpe Ratio Z-Score]],Table2[Sharpe Ratio Z-Score])</f>
        <v>55</v>
      </c>
      <c r="AV11">
        <f>(Table2[[#This Row],[Rank 1Y]]+Table2[[#This Row],[Rank 6M]]+Table2[[#This Row],[Rank Sharpe]])/3</f>
        <v>26.333333333333332</v>
      </c>
    </row>
    <row r="12" spans="1:48" x14ac:dyDescent="0.3">
      <c r="A12" t="s">
        <v>337</v>
      </c>
      <c r="B12" t="s">
        <v>338</v>
      </c>
      <c r="C12" t="s">
        <v>3157</v>
      </c>
      <c r="D12" t="s">
        <v>86</v>
      </c>
      <c r="E12">
        <v>77486.794195459996</v>
      </c>
      <c r="F12">
        <v>751.4</v>
      </c>
      <c r="G12">
        <v>138.163376013027</v>
      </c>
      <c r="H12">
        <f>(Table2[[#This Row],[1Y Return vs Nifty]]-AVERAGE(Table2[1Y Return vs Nifty]))/_xlfn.STDEV.P(Table2[1Y Return vs Nifty])</f>
        <v>1.8400537579400662</v>
      </c>
      <c r="I12">
        <v>5.4832459214751497</v>
      </c>
      <c r="J12">
        <f>(Table2[[#This Row],[1M Return vs Nifty]]-AVERAGE(Table2[1M Return vs Nifty]))/_xlfn.STDEV.P(Table2[1M Return vs Nifty])</f>
        <v>0.56125025535735107</v>
      </c>
      <c r="K12">
        <v>69.079045776038896</v>
      </c>
      <c r="L12">
        <f>(Table2[[#This Row],[6M Return vs Nifty]]-AVERAGE(Table2[6M Return vs Nifty]))/_xlfn.STDEV.P(Table2[6M Return vs Nifty])</f>
        <v>1.8139120206638109</v>
      </c>
      <c r="M12">
        <v>5.32792448473608</v>
      </c>
      <c r="N12">
        <f>(Table2[[#This Row],[1W Return vs Nifty]]-AVERAGE(Table2[1W Return vs Nifty]))/_xlfn.STDEV.P(Table2[1W Return vs Nifty])</f>
        <v>0.74773351457093207</v>
      </c>
      <c r="O12">
        <v>720.33</v>
      </c>
      <c r="P12">
        <v>666.47231564014999</v>
      </c>
      <c r="Q12">
        <v>499.74941602194002</v>
      </c>
      <c r="R12">
        <v>65.398159141983996</v>
      </c>
      <c r="S12" s="1">
        <f>(Table2[[#This Row],[Close Price]]-Table2[[#This Row],[20D EMA]])/Table2[[#This Row],[20D EMA]]</f>
        <v>4.3133008482223331E-2</v>
      </c>
      <c r="T12" s="1">
        <f>(Table2[[#This Row],[Close Price]]-Table2[[#This Row],[50D EMA]])/Table2[[#This Row],[50D EMA]]</f>
        <v>0.12742867538057681</v>
      </c>
      <c r="U12" s="1">
        <f>(Table2[[#This Row],[Close Price]]-Table2[[#This Row],[200D EMA]])/Table2[[#This Row],[200D EMA]]</f>
        <v>0.50355353285097582</v>
      </c>
      <c r="V12">
        <v>1.0582875772863201</v>
      </c>
      <c r="W12">
        <v>737</v>
      </c>
      <c r="X12">
        <v>756.6</v>
      </c>
      <c r="Y12">
        <v>718.4</v>
      </c>
      <c r="Z12">
        <v>773</v>
      </c>
      <c r="AA12">
        <v>673.4</v>
      </c>
      <c r="AB12">
        <v>773</v>
      </c>
      <c r="AC12" s="1">
        <f>(Table2[[#This Row],[Close Price]]/Table2[[#This Row],[Day Low]])-1</f>
        <v>1.9538670284938942E-2</v>
      </c>
      <c r="AD12" s="1">
        <f>(Table2[[#This Row],[Day High]]/Table2[[#This Row],[Close Price]])-1</f>
        <v>6.9204152249136008E-3</v>
      </c>
      <c r="AE12" s="1">
        <f>(Table2[[#This Row],[Close Price]]/Table2[[#This Row],[Current Week Low]])-1</f>
        <v>4.593541202672613E-2</v>
      </c>
      <c r="AF12" s="1">
        <f>(Table2[[#This Row],[Current Week High]]/Table2[[#This Row],[Close Price]])-1</f>
        <v>2.8746340165025419E-2</v>
      </c>
      <c r="AG12" s="1">
        <f>(Table2[[#This Row],[Close Price]]/Table2[[#This Row],[Current Month Low]])-1</f>
        <v>0.11583011583011582</v>
      </c>
      <c r="AH12" s="1">
        <f>(Table2[[#This Row],[Current Month High]]/Table2[[#This Row],[Close Price]])-1</f>
        <v>2.8746340165025419E-2</v>
      </c>
      <c r="AI12">
        <v>4.6380090497737596</v>
      </c>
      <c r="AJ12">
        <v>182.853378505552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0.25</v>
      </c>
      <c r="AM12" t="s">
        <v>3193</v>
      </c>
      <c r="AN12">
        <v>6.33</v>
      </c>
      <c r="AO12" t="s">
        <v>3193</v>
      </c>
      <c r="AP12">
        <v>0.25189581657115101</v>
      </c>
      <c r="AQ12">
        <f>(Table2[[#This Row],[Sharpe Ratio]]-AVERAGE(Table2[Sharpe Ratio]))/_xlfn.STDEV.P(Table2[Sharpe Ratio])</f>
        <v>2.1567452618959768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7.1196948104281361</v>
      </c>
      <c r="AS12">
        <f>_xlfn.RANK.AVG(Table2[[#This Row],[1Y Return vs Nifty Z-Score]],Table2[1Y Return vs Nifty Z-Score])</f>
        <v>41</v>
      </c>
      <c r="AT12">
        <f>_xlfn.RANK.AVG(Table2[[#This Row],[6M Return vs Nifty Z-Score]],Table2[6M Return vs Nifty Z-Score])</f>
        <v>42</v>
      </c>
      <c r="AU12">
        <f>_xlfn.RANK.AVG(Table2[[#This Row],[Sharpe Ratio Z-Score]],Table2[Sharpe Ratio Z-Score])</f>
        <v>11</v>
      </c>
      <c r="AV12">
        <f>(Table2[[#This Row],[Rank 1Y]]+Table2[[#This Row],[Rank 6M]]+Table2[[#This Row],[Rank Sharpe]])/3</f>
        <v>31.333333333333332</v>
      </c>
    </row>
    <row r="13" spans="1:48" x14ac:dyDescent="0.3">
      <c r="A13" t="s">
        <v>557</v>
      </c>
      <c r="B13" t="s">
        <v>558</v>
      </c>
      <c r="C13" t="s">
        <v>3149</v>
      </c>
      <c r="D13" t="s">
        <v>40</v>
      </c>
      <c r="E13">
        <v>36772.249914599997</v>
      </c>
      <c r="F13">
        <v>7101.3</v>
      </c>
      <c r="G13">
        <v>198.47813530532599</v>
      </c>
      <c r="H13">
        <f>(Table2[[#This Row],[1Y Return vs Nifty]]-AVERAGE(Table2[1Y Return vs Nifty]))/_xlfn.STDEV.P(Table2[1Y Return vs Nifty])</f>
        <v>2.8334164380797087</v>
      </c>
      <c r="I13">
        <v>-3.9066607228072598</v>
      </c>
      <c r="J13">
        <f>(Table2[[#This Row],[1M Return vs Nifty]]-AVERAGE(Table2[1M Return vs Nifty]))/_xlfn.STDEV.P(Table2[1M Return vs Nifty])</f>
        <v>-0.44510950182171261</v>
      </c>
      <c r="K13">
        <v>123.599664875955</v>
      </c>
      <c r="L13">
        <f>(Table2[[#This Row],[6M Return vs Nifty]]-AVERAGE(Table2[6M Return vs Nifty]))/_xlfn.STDEV.P(Table2[6M Return vs Nifty])</f>
        <v>3.5001849628951085</v>
      </c>
      <c r="M13">
        <v>1.32658103989773</v>
      </c>
      <c r="N13">
        <f>(Table2[[#This Row],[1W Return vs Nifty]]-AVERAGE(Table2[1W Return vs Nifty]))/_xlfn.STDEV.P(Table2[1W Return vs Nifty])</f>
        <v>-8.2328864203698629E-2</v>
      </c>
      <c r="O13">
        <v>6919.7</v>
      </c>
      <c r="P13">
        <v>6367.5043522803799</v>
      </c>
      <c r="Q13">
        <v>4491.5143049998696</v>
      </c>
      <c r="R13">
        <v>56.898644377543199</v>
      </c>
      <c r="S13" s="1">
        <f>(Table2[[#This Row],[Close Price]]-Table2[[#This Row],[20D EMA]])/Table2[[#This Row],[20D EMA]]</f>
        <v>2.6243912308337121E-2</v>
      </c>
      <c r="T13" s="1">
        <f>(Table2[[#This Row],[Close Price]]-Table2[[#This Row],[50D EMA]])/Table2[[#This Row],[50D EMA]]</f>
        <v>0.11524069825831022</v>
      </c>
      <c r="U13" s="1">
        <f>(Table2[[#This Row],[Close Price]]-Table2[[#This Row],[200D EMA]])/Table2[[#This Row],[200D EMA]]</f>
        <v>0.58104806481301108</v>
      </c>
      <c r="V13">
        <v>0.28824984866383302</v>
      </c>
      <c r="W13">
        <v>6910</v>
      </c>
      <c r="X13">
        <v>7148.85</v>
      </c>
      <c r="Y13">
        <v>6845</v>
      </c>
      <c r="Z13">
        <v>7148.85</v>
      </c>
      <c r="AA13">
        <v>6262.65</v>
      </c>
      <c r="AB13">
        <v>7231</v>
      </c>
      <c r="AC13" s="1">
        <f>(Table2[[#This Row],[Close Price]]/Table2[[#This Row],[Day Low]])-1</f>
        <v>2.7684515195369075E-2</v>
      </c>
      <c r="AD13" s="1">
        <f>(Table2[[#This Row],[Day High]]/Table2[[#This Row],[Close Price]])-1</f>
        <v>6.6959570782814115E-3</v>
      </c>
      <c r="AE13" s="1">
        <f>(Table2[[#This Row],[Close Price]]/Table2[[#This Row],[Current Week Low]])-1</f>
        <v>3.7443389335281241E-2</v>
      </c>
      <c r="AF13" s="1">
        <f>(Table2[[#This Row],[Current Week High]]/Table2[[#This Row],[Close Price]])-1</f>
        <v>6.6959570782814115E-3</v>
      </c>
      <c r="AG13" s="1">
        <f>(Table2[[#This Row],[Close Price]]/Table2[[#This Row],[Current Month Low]])-1</f>
        <v>0.13391296016861887</v>
      </c>
      <c r="AH13" s="1">
        <f>(Table2[[#This Row],[Current Month High]]/Table2[[#This Row],[Close Price]])-1</f>
        <v>1.8264261473251331E-2</v>
      </c>
      <c r="AI13">
        <v>19.414755044850899</v>
      </c>
      <c r="AJ13">
        <v>256.47306862105302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0.67</v>
      </c>
      <c r="AM13" t="s">
        <v>3193</v>
      </c>
      <c r="AN13">
        <v>1.48</v>
      </c>
      <c r="AO13" t="s">
        <v>3193</v>
      </c>
      <c r="AP13">
        <v>0.17862193822748301</v>
      </c>
      <c r="AQ13">
        <f>(Table2[[#This Row],[Sharpe Ratio]]-AVERAGE(Table2[Sharpe Ratio]))/_xlfn.STDEV.P(Table2[Sharpe Ratio])</f>
        <v>1.3000442756744319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7.1062073106238381</v>
      </c>
      <c r="AS13">
        <f>_xlfn.RANK.AVG(Table2[[#This Row],[1Y Return vs Nifty Z-Score]],Table2[1Y Return vs Nifty Z-Score])</f>
        <v>13</v>
      </c>
      <c r="AT13">
        <f>_xlfn.RANK.AVG(Table2[[#This Row],[6M Return vs Nifty Z-Score]],Table2[6M Return vs Nifty Z-Score])</f>
        <v>6</v>
      </c>
      <c r="AU13">
        <f>_xlfn.RANK.AVG(Table2[[#This Row],[Sharpe Ratio Z-Score]],Table2[Sharpe Ratio Z-Score])</f>
        <v>81</v>
      </c>
      <c r="AV13">
        <f>(Table2[[#This Row],[Rank 1Y]]+Table2[[#This Row],[Rank 6M]]+Table2[[#This Row],[Rank Sharpe]])/3</f>
        <v>33.333333333333336</v>
      </c>
    </row>
    <row r="14" spans="1:48" x14ac:dyDescent="0.3">
      <c r="A14" t="s">
        <v>271</v>
      </c>
      <c r="B14" t="s">
        <v>272</v>
      </c>
      <c r="C14" t="s">
        <v>3156</v>
      </c>
      <c r="D14" t="s">
        <v>273</v>
      </c>
      <c r="E14">
        <v>102407.457311605</v>
      </c>
      <c r="F14">
        <v>75.05</v>
      </c>
      <c r="G14">
        <v>140.52794629318001</v>
      </c>
      <c r="H14">
        <f>(Table2[[#This Row],[1Y Return vs Nifty]]-AVERAGE(Table2[1Y Return vs Nifty]))/_xlfn.STDEV.P(Table2[1Y Return vs Nifty])</f>
        <v>1.8789973912800941</v>
      </c>
      <c r="I14">
        <v>-10.604243743978801</v>
      </c>
      <c r="J14">
        <f>(Table2[[#This Row],[1M Return vs Nifty]]-AVERAGE(Table2[1M Return vs Nifty]))/_xlfn.STDEV.P(Table2[1M Return vs Nifty])</f>
        <v>-1.162920474625895</v>
      </c>
      <c r="K14">
        <v>72.560706505128607</v>
      </c>
      <c r="L14">
        <f>(Table2[[#This Row],[6M Return vs Nifty]]-AVERAGE(Table2[6M Return vs Nifty]))/_xlfn.STDEV.P(Table2[6M Return vs Nifty])</f>
        <v>1.9215966063933647</v>
      </c>
      <c r="M14">
        <v>-1.3882330879214699</v>
      </c>
      <c r="N14">
        <f>(Table2[[#This Row],[1W Return vs Nifty]]-AVERAGE(Table2[1W Return vs Nifty]))/_xlfn.STDEV.P(Table2[1W Return vs Nifty])</f>
        <v>-0.6455059830724883</v>
      </c>
      <c r="O14">
        <v>76.59</v>
      </c>
      <c r="P14">
        <v>74.607909292669703</v>
      </c>
      <c r="Q14">
        <v>56.818882081415303</v>
      </c>
      <c r="R14">
        <v>44.814370456067302</v>
      </c>
      <c r="S14" s="1">
        <f>(Table2[[#This Row],[Close Price]]-Table2[[#This Row],[20D EMA]])/Table2[[#This Row],[20D EMA]]</f>
        <v>-2.0107063585324537E-2</v>
      </c>
      <c r="T14" s="1">
        <f>(Table2[[#This Row],[Close Price]]-Table2[[#This Row],[50D EMA]])/Table2[[#This Row],[50D EMA]]</f>
        <v>5.9255206521881456E-3</v>
      </c>
      <c r="U14" s="1">
        <f>(Table2[[#This Row],[Close Price]]-Table2[[#This Row],[200D EMA]])/Table2[[#This Row],[200D EMA]]</f>
        <v>0.32086372083951736</v>
      </c>
      <c r="V14">
        <v>0.79727688140230202</v>
      </c>
      <c r="W14">
        <v>73.52</v>
      </c>
      <c r="X14">
        <v>75.650000000000006</v>
      </c>
      <c r="Y14">
        <v>72.150000000000006</v>
      </c>
      <c r="Z14">
        <v>75.650000000000006</v>
      </c>
      <c r="AA14">
        <v>66.099999999999994</v>
      </c>
      <c r="AB14">
        <v>81.53</v>
      </c>
      <c r="AC14" s="1">
        <f>(Table2[[#This Row],[Close Price]]/Table2[[#This Row],[Day Low]])-1</f>
        <v>2.0810663764961879E-2</v>
      </c>
      <c r="AD14" s="1">
        <f>(Table2[[#This Row],[Day High]]/Table2[[#This Row],[Close Price]])-1</f>
        <v>7.9946702198534503E-3</v>
      </c>
      <c r="AE14" s="1">
        <f>(Table2[[#This Row],[Close Price]]/Table2[[#This Row],[Current Week Low]])-1</f>
        <v>4.0194040194040159E-2</v>
      </c>
      <c r="AF14" s="1">
        <f>(Table2[[#This Row],[Current Week High]]/Table2[[#This Row],[Close Price]])-1</f>
        <v>7.9946702198534503E-3</v>
      </c>
      <c r="AG14" s="1">
        <f>(Table2[[#This Row],[Close Price]]/Table2[[#This Row],[Current Month Low]])-1</f>
        <v>0.13540090771558244</v>
      </c>
      <c r="AH14" s="1">
        <f>(Table2[[#This Row],[Current Month High]]/Table2[[#This Row],[Close Price]])-1</f>
        <v>8.634243837441713E-2</v>
      </c>
      <c r="AI14">
        <v>14.6435709526982</v>
      </c>
      <c r="AJ14">
        <v>177.449168207024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0.18</v>
      </c>
      <c r="AM14" t="s">
        <v>3193</v>
      </c>
      <c r="AN14">
        <v>-7.45</v>
      </c>
      <c r="AO14" t="s">
        <v>3192</v>
      </c>
      <c r="AP14">
        <v>0.21500297980611299</v>
      </c>
      <c r="AQ14">
        <f>(Table2[[#This Row],[Sharpe Ratio]]-AVERAGE(Table2[Sharpe Ratio]))/_xlfn.STDEV.P(Table2[Sharpe Ratio])</f>
        <v>1.7254028741915897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3.7175704141666657</v>
      </c>
      <c r="AS14">
        <f>_xlfn.RANK.AVG(Table2[[#This Row],[1Y Return vs Nifty Z-Score]],Table2[1Y Return vs Nifty Z-Score])</f>
        <v>37</v>
      </c>
      <c r="AT14">
        <f>_xlfn.RANK.AVG(Table2[[#This Row],[6M Return vs Nifty Z-Score]],Table2[6M Return vs Nifty Z-Score])</f>
        <v>39</v>
      </c>
      <c r="AU14">
        <f>_xlfn.RANK.AVG(Table2[[#This Row],[Sharpe Ratio Z-Score]],Table2[Sharpe Ratio Z-Score])</f>
        <v>26</v>
      </c>
      <c r="AV14">
        <f>(Table2[[#This Row],[Rank 1Y]]+Table2[[#This Row],[Rank 6M]]+Table2[[#This Row],[Rank Sharpe]])/3</f>
        <v>34</v>
      </c>
    </row>
    <row r="15" spans="1:48" x14ac:dyDescent="0.3">
      <c r="A15" t="s">
        <v>907</v>
      </c>
      <c r="B15" t="s">
        <v>908</v>
      </c>
      <c r="C15" t="s">
        <v>3156</v>
      </c>
      <c r="D15" t="s">
        <v>138</v>
      </c>
      <c r="E15">
        <v>17291.0325298799</v>
      </c>
      <c r="F15">
        <v>1924.05</v>
      </c>
      <c r="G15">
        <v>138.485010285166</v>
      </c>
      <c r="H15">
        <f>(Table2[[#This Row],[1Y Return vs Nifty]]-AVERAGE(Table2[1Y Return vs Nifty]))/_xlfn.STDEV.P(Table2[1Y Return vs Nifty])</f>
        <v>1.8453509602558109</v>
      </c>
      <c r="I15">
        <v>18.823366504430499</v>
      </c>
      <c r="J15">
        <f>(Table2[[#This Row],[1M Return vs Nifty]]-AVERAGE(Table2[1M Return vs Nifty]))/_xlfn.STDEV.P(Table2[1M Return vs Nifty])</f>
        <v>1.9909727242997812</v>
      </c>
      <c r="K15">
        <v>76.125138054900901</v>
      </c>
      <c r="L15">
        <f>(Table2[[#This Row],[6M Return vs Nifty]]-AVERAGE(Table2[6M Return vs Nifty]))/_xlfn.STDEV.P(Table2[6M Return vs Nifty])</f>
        <v>2.0318412179925356</v>
      </c>
      <c r="M15">
        <v>18.869726430552699</v>
      </c>
      <c r="N15">
        <f>(Table2[[#This Row],[1W Return vs Nifty]]-AVERAGE(Table2[1W Return vs Nifty]))/_xlfn.STDEV.P(Table2[1W Return vs Nifty])</f>
        <v>3.5569251000969211</v>
      </c>
      <c r="O15">
        <v>1781.74</v>
      </c>
      <c r="P15">
        <v>1683.2723887028101</v>
      </c>
      <c r="Q15">
        <v>1274.60246106144</v>
      </c>
      <c r="R15">
        <v>67.510124376517894</v>
      </c>
      <c r="S15" s="1">
        <f>(Table2[[#This Row],[Close Price]]-Table2[[#This Row],[20D EMA]])/Table2[[#This Row],[20D EMA]]</f>
        <v>7.9871361702605281E-2</v>
      </c>
      <c r="T15" s="1">
        <f>(Table2[[#This Row],[Close Price]]-Table2[[#This Row],[50D EMA]])/Table2[[#This Row],[50D EMA]]</f>
        <v>0.14304138350581613</v>
      </c>
      <c r="U15" s="1">
        <f>(Table2[[#This Row],[Close Price]]-Table2[[#This Row],[200D EMA]])/Table2[[#This Row],[200D EMA]]</f>
        <v>0.50952948764725048</v>
      </c>
      <c r="V15">
        <v>1.0636671890440801</v>
      </c>
      <c r="W15">
        <v>1908</v>
      </c>
      <c r="X15">
        <v>1981.9</v>
      </c>
      <c r="Y15">
        <v>1878.75</v>
      </c>
      <c r="Z15">
        <v>1997.7</v>
      </c>
      <c r="AA15">
        <v>1583.5</v>
      </c>
      <c r="AB15">
        <v>1997.7</v>
      </c>
      <c r="AC15" s="1">
        <f>(Table2[[#This Row],[Close Price]]/Table2[[#This Row],[Day Low]])-1</f>
        <v>8.4119496855346032E-3</v>
      </c>
      <c r="AD15" s="1">
        <f>(Table2[[#This Row],[Day High]]/Table2[[#This Row],[Close Price]])-1</f>
        <v>3.0066786206179641E-2</v>
      </c>
      <c r="AE15" s="1">
        <f>(Table2[[#This Row],[Close Price]]/Table2[[#This Row],[Current Week Low]])-1</f>
        <v>2.4111776447105715E-2</v>
      </c>
      <c r="AF15" s="1">
        <f>(Table2[[#This Row],[Current Week High]]/Table2[[#This Row],[Close Price]])-1</f>
        <v>3.8278631012707676E-2</v>
      </c>
      <c r="AG15" s="1">
        <f>(Table2[[#This Row],[Close Price]]/Table2[[#This Row],[Current Month Low]])-1</f>
        <v>0.21506157246605628</v>
      </c>
      <c r="AH15" s="1">
        <f>(Table2[[#This Row],[Current Month High]]/Table2[[#This Row],[Close Price]])-1</f>
        <v>3.8278631012707676E-2</v>
      </c>
      <c r="AI15">
        <v>3.82786310127076</v>
      </c>
      <c r="AJ15">
        <v>196.007692307692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0.16</v>
      </c>
      <c r="AM15" t="s">
        <v>3193</v>
      </c>
      <c r="AN15">
        <v>12.57</v>
      </c>
      <c r="AO15" t="s">
        <v>3193</v>
      </c>
      <c r="AP15">
        <v>0.21308964193244201</v>
      </c>
      <c r="AQ15">
        <f>(Table2[[#This Row],[Sharpe Ratio]]-AVERAGE(Table2[Sharpe Ratio]))/_xlfn.STDEV.P(Table2[Sharpe Ratio])</f>
        <v>1.7030325768850787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11.128122579530126</v>
      </c>
      <c r="AS15">
        <f>_xlfn.RANK.AVG(Table2[[#This Row],[1Y Return vs Nifty Z-Score]],Table2[1Y Return vs Nifty Z-Score])</f>
        <v>39</v>
      </c>
      <c r="AT15">
        <f>_xlfn.RANK.AVG(Table2[[#This Row],[6M Return vs Nifty Z-Score]],Table2[6M Return vs Nifty Z-Score])</f>
        <v>34</v>
      </c>
      <c r="AU15">
        <f>_xlfn.RANK.AVG(Table2[[#This Row],[Sharpe Ratio Z-Score]],Table2[Sharpe Ratio Z-Score])</f>
        <v>29</v>
      </c>
      <c r="AV15">
        <f>(Table2[[#This Row],[Rank 1Y]]+Table2[[#This Row],[Rank 6M]]+Table2[[#This Row],[Rank Sharpe]])/3</f>
        <v>34</v>
      </c>
    </row>
    <row r="16" spans="1:48" x14ac:dyDescent="0.3">
      <c r="A16" t="s">
        <v>285</v>
      </c>
      <c r="B16" t="s">
        <v>286</v>
      </c>
      <c r="C16" t="s">
        <v>3150</v>
      </c>
      <c r="D16" t="s">
        <v>144</v>
      </c>
      <c r="E16">
        <v>99997.563995999997</v>
      </c>
      <c r="F16">
        <v>479.6</v>
      </c>
      <c r="G16">
        <v>162.44880741951101</v>
      </c>
      <c r="H16">
        <f>(Table2[[#This Row],[1Y Return vs Nifty]]-AVERAGE(Table2[1Y Return vs Nifty]))/_xlfn.STDEV.P(Table2[1Y Return vs Nifty])</f>
        <v>2.2400261944274749</v>
      </c>
      <c r="I16">
        <v>-12.438207905176</v>
      </c>
      <c r="J16">
        <f>(Table2[[#This Row],[1M Return vs Nifty]]-AVERAGE(Table2[1M Return vs Nifty]))/_xlfn.STDEV.P(Table2[1M Return vs Nifty])</f>
        <v>-1.3594749024658497</v>
      </c>
      <c r="K16">
        <v>73.215616294069704</v>
      </c>
      <c r="L16">
        <f>(Table2[[#This Row],[6M Return vs Nifty]]-AVERAGE(Table2[6M Return vs Nifty]))/_xlfn.STDEV.P(Table2[6M Return vs Nifty])</f>
        <v>1.9418523678818744</v>
      </c>
      <c r="M16">
        <v>-4.0625259445408499</v>
      </c>
      <c r="N16">
        <f>(Table2[[#This Row],[1W Return vs Nifty]]-AVERAGE(Table2[1W Return vs Nifty]))/_xlfn.STDEV.P(Table2[1W Return vs Nifty])</f>
        <v>-1.2002771294905794</v>
      </c>
      <c r="O16">
        <v>501.62</v>
      </c>
      <c r="P16">
        <v>519.15128641235003</v>
      </c>
      <c r="Q16">
        <v>407.64554575340497</v>
      </c>
      <c r="R16">
        <v>40.214923545365302</v>
      </c>
      <c r="S16" s="1">
        <f>(Table2[[#This Row],[Close Price]]-Table2[[#This Row],[20D EMA]])/Table2[[#This Row],[20D EMA]]</f>
        <v>-4.3897771221243137E-2</v>
      </c>
      <c r="T16" s="1">
        <f>(Table2[[#This Row],[Close Price]]-Table2[[#This Row],[50D EMA]])/Table2[[#This Row],[50D EMA]]</f>
        <v>-7.6184510079274514E-2</v>
      </c>
      <c r="U16" s="1">
        <f>(Table2[[#This Row],[Close Price]]-Table2[[#This Row],[200D EMA]])/Table2[[#This Row],[200D EMA]]</f>
        <v>0.17651230338751722</v>
      </c>
      <c r="V16">
        <v>0.36547464136990498</v>
      </c>
      <c r="W16">
        <v>470.7</v>
      </c>
      <c r="X16">
        <v>487.25</v>
      </c>
      <c r="Y16">
        <v>466.65</v>
      </c>
      <c r="Z16">
        <v>487.25</v>
      </c>
      <c r="AA16">
        <v>426.45</v>
      </c>
      <c r="AB16">
        <v>533.5</v>
      </c>
      <c r="AC16" s="1">
        <f>(Table2[[#This Row],[Close Price]]/Table2[[#This Row],[Day Low]])-1</f>
        <v>1.890800934778003E-2</v>
      </c>
      <c r="AD16" s="1">
        <f>(Table2[[#This Row],[Day High]]/Table2[[#This Row],[Close Price]])-1</f>
        <v>1.5950792326939078E-2</v>
      </c>
      <c r="AE16" s="1">
        <f>(Table2[[#This Row],[Close Price]]/Table2[[#This Row],[Current Week Low]])-1</f>
        <v>2.775099110682544E-2</v>
      </c>
      <c r="AF16" s="1">
        <f>(Table2[[#This Row],[Current Week High]]/Table2[[#This Row],[Close Price]])-1</f>
        <v>1.5950792326939078E-2</v>
      </c>
      <c r="AG16" s="1">
        <f>(Table2[[#This Row],[Close Price]]/Table2[[#This Row],[Current Month Low]])-1</f>
        <v>0.12463360300152426</v>
      </c>
      <c r="AH16" s="1">
        <f>(Table2[[#This Row],[Current Month High]]/Table2[[#This Row],[Close Price]])-1</f>
        <v>0.11238532110091737</v>
      </c>
      <c r="AI16">
        <v>34.904086738949097</v>
      </c>
      <c r="AJ16">
        <v>237.39008090045701</v>
      </c>
      <c r="AK16" t="str">
        <f>IF(AND(Table2[[#This Row],[20D EMA]]&gt;Table2[[#This Row],[50D EMA]],Table2[[#This Row],[50D EMA]]&gt;Table2[[#This Row],[200D EMA]]),"Uptrend","Downtrend/NoTrend")</f>
        <v>Downtrend/NoTrend</v>
      </c>
      <c r="AL16">
        <v>-0.19</v>
      </c>
      <c r="AM16" t="s">
        <v>3192</v>
      </c>
      <c r="AN16">
        <v>-8.8800000000000008</v>
      </c>
      <c r="AO16" t="s">
        <v>3192</v>
      </c>
      <c r="AP16">
        <v>0.196432642049264</v>
      </c>
      <c r="AQ16">
        <f>(Table2[[#This Row],[Sharpe Ratio]]-AVERAGE(Table2[Sharpe Ratio]))/_xlfn.STDEV.P(Table2[Sharpe Ratio])</f>
        <v>1.5082828441019784</v>
      </c>
      <c r="AR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">
        <f>_xlfn.RANK.AVG(Table2[[#This Row],[1Y Return vs Nifty Z-Score]],Table2[1Y Return vs Nifty Z-Score])</f>
        <v>27</v>
      </c>
      <c r="AT16">
        <f>_xlfn.RANK.AVG(Table2[[#This Row],[6M Return vs Nifty Z-Score]],Table2[6M Return vs Nifty Z-Score])</f>
        <v>37</v>
      </c>
      <c r="AU16">
        <f>_xlfn.RANK.AVG(Table2[[#This Row],[Sharpe Ratio Z-Score]],Table2[Sharpe Ratio Z-Score])</f>
        <v>49</v>
      </c>
      <c r="AV16">
        <f>(Table2[[#This Row],[Rank 1Y]]+Table2[[#This Row],[Rank 6M]]+Table2[[#This Row],[Rank Sharpe]])/3</f>
        <v>37.666666666666664</v>
      </c>
    </row>
    <row r="17" spans="1:48" x14ac:dyDescent="0.3">
      <c r="A17" t="s">
        <v>1199</v>
      </c>
      <c r="B17" t="s">
        <v>1200</v>
      </c>
      <c r="C17" t="s">
        <v>3150</v>
      </c>
      <c r="D17" t="s">
        <v>48</v>
      </c>
      <c r="E17">
        <v>10338.17680512</v>
      </c>
      <c r="F17">
        <v>601.79999999999995</v>
      </c>
      <c r="G17">
        <v>152.18625323968701</v>
      </c>
      <c r="H17">
        <f>(Table2[[#This Row],[1Y Return vs Nifty]]-AVERAGE(Table2[1Y Return vs Nifty]))/_xlfn.STDEV.P(Table2[1Y Return vs Nifty])</f>
        <v>2.071005569214603</v>
      </c>
      <c r="I17">
        <v>21.049990725787602</v>
      </c>
      <c r="J17">
        <f>(Table2[[#This Row],[1M Return vs Nifty]]-AVERAGE(Table2[1M Return vs Nifty]))/_xlfn.STDEV.P(Table2[1M Return vs Nifty])</f>
        <v>2.2296103482529848</v>
      </c>
      <c r="K17">
        <v>55.752694517220199</v>
      </c>
      <c r="L17">
        <f>(Table2[[#This Row],[6M Return vs Nifty]]-AVERAGE(Table2[6M Return vs Nifty]))/_xlfn.STDEV.P(Table2[6M Return vs Nifty])</f>
        <v>1.4017401503254834</v>
      </c>
      <c r="M17">
        <v>-8.3179074799927992</v>
      </c>
      <c r="N17">
        <f>(Table2[[#This Row],[1W Return vs Nifty]]-AVERAGE(Table2[1W Return vs Nifty]))/_xlfn.STDEV.P(Table2[1W Return vs Nifty])</f>
        <v>-2.0830386741081481</v>
      </c>
      <c r="O17">
        <v>575.41999999999996</v>
      </c>
      <c r="P17">
        <v>546.72358400491396</v>
      </c>
      <c r="Q17">
        <v>438.00904700657702</v>
      </c>
      <c r="R17">
        <v>58.154767404688798</v>
      </c>
      <c r="S17" s="1">
        <f>(Table2[[#This Row],[Close Price]]-Table2[[#This Row],[20D EMA]])/Table2[[#This Row],[20D EMA]]</f>
        <v>4.5844774251850816E-2</v>
      </c>
      <c r="T17" s="1">
        <f>(Table2[[#This Row],[Close Price]]-Table2[[#This Row],[50D EMA]])/Table2[[#This Row],[50D EMA]]</f>
        <v>0.10073905279818872</v>
      </c>
      <c r="U17" s="1">
        <f>(Table2[[#This Row],[Close Price]]-Table2[[#This Row],[200D EMA]])/Table2[[#This Row],[200D EMA]]</f>
        <v>0.37394422355610268</v>
      </c>
      <c r="V17">
        <v>1.7484554913527099</v>
      </c>
      <c r="W17">
        <v>574</v>
      </c>
      <c r="X17">
        <v>614</v>
      </c>
      <c r="Y17">
        <v>573.1</v>
      </c>
      <c r="Z17">
        <v>614</v>
      </c>
      <c r="AA17">
        <v>524.04999999999995</v>
      </c>
      <c r="AB17">
        <v>694.3</v>
      </c>
      <c r="AC17" s="1">
        <f>(Table2[[#This Row],[Close Price]]/Table2[[#This Row],[Day Low]])-1</f>
        <v>4.8432055749128899E-2</v>
      </c>
      <c r="AD17" s="1">
        <f>(Table2[[#This Row],[Day High]]/Table2[[#This Row],[Close Price]])-1</f>
        <v>2.0272515785975553E-2</v>
      </c>
      <c r="AE17" s="1">
        <f>(Table2[[#This Row],[Close Price]]/Table2[[#This Row],[Current Week Low]])-1</f>
        <v>5.0078520328040277E-2</v>
      </c>
      <c r="AF17" s="1">
        <f>(Table2[[#This Row],[Current Week High]]/Table2[[#This Row],[Close Price]])-1</f>
        <v>2.0272515785975553E-2</v>
      </c>
      <c r="AG17" s="1">
        <f>(Table2[[#This Row],[Close Price]]/Table2[[#This Row],[Current Month Low]])-1</f>
        <v>0.14836370575326785</v>
      </c>
      <c r="AH17" s="1">
        <f>(Table2[[#This Row],[Current Month High]]/Table2[[#This Row],[Close Price]])-1</f>
        <v>0.1537055500166169</v>
      </c>
      <c r="AI17">
        <v>15.3705550016616</v>
      </c>
      <c r="AJ17">
        <v>220.10638297872299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0.2</v>
      </c>
      <c r="AM17" t="s">
        <v>3193</v>
      </c>
      <c r="AN17">
        <v>10.8</v>
      </c>
      <c r="AO17" t="s">
        <v>3193</v>
      </c>
      <c r="AP17">
        <v>0.216734040814268</v>
      </c>
      <c r="AQ17">
        <f>(Table2[[#This Row],[Sharpe Ratio]]-AVERAGE(Table2[Sharpe Ratio]))/_xlfn.STDEV.P(Table2[Sharpe Ratio])</f>
        <v>1.7456420331718268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5.3649594268567506</v>
      </c>
      <c r="AS17">
        <f>_xlfn.RANK.AVG(Table2[[#This Row],[1Y Return vs Nifty Z-Score]],Table2[1Y Return vs Nifty Z-Score])</f>
        <v>32</v>
      </c>
      <c r="AT17">
        <f>_xlfn.RANK.AVG(Table2[[#This Row],[6M Return vs Nifty Z-Score]],Table2[6M Return vs Nifty Z-Score])</f>
        <v>57</v>
      </c>
      <c r="AU17">
        <f>_xlfn.RANK.AVG(Table2[[#This Row],[Sharpe Ratio Z-Score]],Table2[Sharpe Ratio Z-Score])</f>
        <v>24</v>
      </c>
      <c r="AV17">
        <f>(Table2[[#This Row],[Rank 1Y]]+Table2[[#This Row],[Rank 6M]]+Table2[[#This Row],[Rank Sharpe]])/3</f>
        <v>37.666666666666664</v>
      </c>
    </row>
    <row r="18" spans="1:48" x14ac:dyDescent="0.3">
      <c r="A18" t="s">
        <v>1002</v>
      </c>
      <c r="B18" t="s">
        <v>1003</v>
      </c>
      <c r="C18" t="s">
        <v>3149</v>
      </c>
      <c r="D18" t="s">
        <v>384</v>
      </c>
      <c r="E18">
        <v>14612.403883520001</v>
      </c>
      <c r="F18">
        <v>420.8</v>
      </c>
      <c r="G18">
        <v>113.62874416119899</v>
      </c>
      <c r="H18">
        <f>(Table2[[#This Row],[1Y Return vs Nifty]]-AVERAGE(Table2[1Y Return vs Nifty]))/_xlfn.STDEV.P(Table2[1Y Return vs Nifty])</f>
        <v>1.4359770785578256</v>
      </c>
      <c r="I18">
        <v>-0.28754861256527497</v>
      </c>
      <c r="J18">
        <f>(Table2[[#This Row],[1M Return vs Nifty]]-AVERAGE(Table2[1M Return vs Nifty]))/_xlfn.STDEV.P(Table2[1M Return vs Nifty])</f>
        <v>-5.7232505548841836E-2</v>
      </c>
      <c r="K18">
        <v>94.491660688401595</v>
      </c>
      <c r="L18">
        <f>(Table2[[#This Row],[6M Return vs Nifty]]-AVERAGE(Table2[6M Return vs Nifty]))/_xlfn.STDEV.P(Table2[6M Return vs Nifty])</f>
        <v>2.5999009845735537</v>
      </c>
      <c r="M18">
        <v>4.0351213926893204</v>
      </c>
      <c r="N18">
        <f>(Table2[[#This Row],[1W Return vs Nifty]]-AVERAGE(Table2[1W Return vs Nifty]))/_xlfn.STDEV.P(Table2[1W Return vs Nifty])</f>
        <v>0.4795467856222293</v>
      </c>
      <c r="O18">
        <v>403.44</v>
      </c>
      <c r="P18">
        <v>379.02050665815699</v>
      </c>
      <c r="Q18">
        <v>283.77774662025502</v>
      </c>
      <c r="R18">
        <v>68.170978461996199</v>
      </c>
      <c r="S18" s="1">
        <f>(Table2[[#This Row],[Close Price]]-Table2[[#This Row],[20D EMA]])/Table2[[#This Row],[20D EMA]]</f>
        <v>4.3029942494546933E-2</v>
      </c>
      <c r="T18" s="1">
        <f>(Table2[[#This Row],[Close Price]]-Table2[[#This Row],[50D EMA]])/Table2[[#This Row],[50D EMA]]</f>
        <v>0.1102301659353868</v>
      </c>
      <c r="U18" s="1">
        <f>(Table2[[#This Row],[Close Price]]-Table2[[#This Row],[200D EMA]])/Table2[[#This Row],[200D EMA]]</f>
        <v>0.48285059350726711</v>
      </c>
      <c r="V18">
        <v>0.50183338740281802</v>
      </c>
      <c r="W18">
        <v>408.3</v>
      </c>
      <c r="X18">
        <v>423.8</v>
      </c>
      <c r="Y18">
        <v>386</v>
      </c>
      <c r="Z18">
        <v>423.8</v>
      </c>
      <c r="AA18">
        <v>372</v>
      </c>
      <c r="AB18">
        <v>423.8</v>
      </c>
      <c r="AC18" s="1">
        <f>(Table2[[#This Row],[Close Price]]/Table2[[#This Row],[Day Low]])-1</f>
        <v>3.0614744060739607E-2</v>
      </c>
      <c r="AD18" s="1">
        <f>(Table2[[#This Row],[Day High]]/Table2[[#This Row],[Close Price]])-1</f>
        <v>7.1292775665399155E-3</v>
      </c>
      <c r="AE18" s="1">
        <f>(Table2[[#This Row],[Close Price]]/Table2[[#This Row],[Current Week Low]])-1</f>
        <v>9.0155440414507737E-2</v>
      </c>
      <c r="AF18" s="1">
        <f>(Table2[[#This Row],[Current Week High]]/Table2[[#This Row],[Close Price]])-1</f>
        <v>7.1292775665399155E-3</v>
      </c>
      <c r="AG18" s="1">
        <f>(Table2[[#This Row],[Close Price]]/Table2[[#This Row],[Current Month Low]])-1</f>
        <v>0.13118279569892466</v>
      </c>
      <c r="AH18" s="1">
        <f>(Table2[[#This Row],[Current Month High]]/Table2[[#This Row],[Close Price]])-1</f>
        <v>7.1292775665399155E-3</v>
      </c>
      <c r="AI18">
        <v>6.4519961977186302</v>
      </c>
      <c r="AJ18">
        <v>179.880279348187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0.47</v>
      </c>
      <c r="AM18" t="s">
        <v>3193</v>
      </c>
      <c r="AN18">
        <v>6.4</v>
      </c>
      <c r="AO18" t="s">
        <v>3193</v>
      </c>
      <c r="AP18">
        <v>0.20271224524242801</v>
      </c>
      <c r="AQ18">
        <f>(Table2[[#This Row],[Sharpe Ratio]]-AVERAGE(Table2[Sharpe Ratio]))/_xlfn.STDEV.P(Table2[Sharpe Ratio])</f>
        <v>1.5817024906427497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6.0398948338475167</v>
      </c>
      <c r="AS18">
        <f>_xlfn.RANK.AVG(Table2[[#This Row],[1Y Return vs Nifty Z-Score]],Table2[1Y Return vs Nifty Z-Score])</f>
        <v>60</v>
      </c>
      <c r="AT18">
        <f>_xlfn.RANK.AVG(Table2[[#This Row],[6M Return vs Nifty Z-Score]],Table2[6M Return vs Nifty Z-Score])</f>
        <v>19</v>
      </c>
      <c r="AU18">
        <f>_xlfn.RANK.AVG(Table2[[#This Row],[Sharpe Ratio Z-Score]],Table2[Sharpe Ratio Z-Score])</f>
        <v>36</v>
      </c>
      <c r="AV18">
        <f>(Table2[[#This Row],[Rank 1Y]]+Table2[[#This Row],[Rank 6M]]+Table2[[#This Row],[Rank Sharpe]])/3</f>
        <v>38.333333333333336</v>
      </c>
    </row>
    <row r="19" spans="1:48" x14ac:dyDescent="0.3">
      <c r="A19" t="s">
        <v>1047</v>
      </c>
      <c r="B19" t="s">
        <v>1048</v>
      </c>
      <c r="C19" t="s">
        <v>3147</v>
      </c>
      <c r="D19" t="s">
        <v>405</v>
      </c>
      <c r="E19">
        <v>13325.665925625</v>
      </c>
      <c r="F19">
        <v>431.25</v>
      </c>
      <c r="G19">
        <v>337.40521356464399</v>
      </c>
      <c r="H19">
        <f>(Table2[[#This Row],[1Y Return vs Nifty]]-AVERAGE(Table2[1Y Return vs Nifty]))/_xlfn.STDEV.P(Table2[1Y Return vs Nifty])</f>
        <v>5.1214961124897913</v>
      </c>
      <c r="I19">
        <v>35.792052850056201</v>
      </c>
      <c r="J19">
        <f>(Table2[[#This Row],[1M Return vs Nifty]]-AVERAGE(Table2[1M Return vs Nifty]))/_xlfn.STDEV.P(Table2[1M Return vs Nifty])</f>
        <v>3.8095853812029952</v>
      </c>
      <c r="K19">
        <v>203.64971676753001</v>
      </c>
      <c r="L19">
        <f>(Table2[[#This Row],[6M Return vs Nifty]]-AVERAGE(Table2[6M Return vs Nifty]))/_xlfn.STDEV.P(Table2[6M Return vs Nifty])</f>
        <v>5.9760599393254834</v>
      </c>
      <c r="M19">
        <v>14.556144292936199</v>
      </c>
      <c r="N19">
        <f>(Table2[[#This Row],[1W Return vs Nifty]]-AVERAGE(Table2[1W Return vs Nifty]))/_xlfn.STDEV.P(Table2[1W Return vs Nifty])</f>
        <v>2.6620900779224228</v>
      </c>
      <c r="O19">
        <v>372.8</v>
      </c>
      <c r="P19">
        <v>320.27086028634102</v>
      </c>
      <c r="Q19">
        <v>218.555936549172</v>
      </c>
      <c r="R19">
        <v>71.462944462237203</v>
      </c>
      <c r="S19" s="1">
        <f>(Table2[[#This Row],[Close Price]]-Table2[[#This Row],[20D EMA]])/Table2[[#This Row],[20D EMA]]</f>
        <v>0.15678648068669523</v>
      </c>
      <c r="T19" s="1">
        <f>(Table2[[#This Row],[Close Price]]-Table2[[#This Row],[50D EMA]])/Table2[[#This Row],[50D EMA]]</f>
        <v>0.34651650672945111</v>
      </c>
      <c r="U19" s="1">
        <f>(Table2[[#This Row],[Close Price]]-Table2[[#This Row],[200D EMA]])/Table2[[#This Row],[200D EMA]]</f>
        <v>0.97317907172461926</v>
      </c>
      <c r="V19">
        <v>1.2832641155596001</v>
      </c>
      <c r="W19">
        <v>413.05</v>
      </c>
      <c r="X19">
        <v>437</v>
      </c>
      <c r="Y19">
        <v>397.2</v>
      </c>
      <c r="Z19">
        <v>437</v>
      </c>
      <c r="AA19">
        <v>329.1</v>
      </c>
      <c r="AB19">
        <v>437</v>
      </c>
      <c r="AC19" s="1">
        <f>(Table2[[#This Row],[Close Price]]/Table2[[#This Row],[Day Low]])-1</f>
        <v>4.4062462171649885E-2</v>
      </c>
      <c r="AD19" s="1">
        <f>(Table2[[#This Row],[Day High]]/Table2[[#This Row],[Close Price]])-1</f>
        <v>1.3333333333333419E-2</v>
      </c>
      <c r="AE19" s="1">
        <f>(Table2[[#This Row],[Close Price]]/Table2[[#This Row],[Current Week Low]])-1</f>
        <v>8.57250755287009E-2</v>
      </c>
      <c r="AF19" s="1">
        <f>(Table2[[#This Row],[Current Week High]]/Table2[[#This Row],[Close Price]])-1</f>
        <v>1.3333333333333419E-2</v>
      </c>
      <c r="AG19" s="1">
        <f>(Table2[[#This Row],[Close Price]]/Table2[[#This Row],[Current Month Low]])-1</f>
        <v>0.31039197812215114</v>
      </c>
      <c r="AH19" s="1">
        <f>(Table2[[#This Row],[Current Month High]]/Table2[[#This Row],[Close Price]])-1</f>
        <v>1.3333333333333419E-2</v>
      </c>
      <c r="AI19">
        <v>1.3333333333333399</v>
      </c>
      <c r="AJ19">
        <v>381.84357541899402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1.1399999999999999</v>
      </c>
      <c r="AM19" t="s">
        <v>3193</v>
      </c>
      <c r="AN19">
        <v>26.47</v>
      </c>
      <c r="AO19" t="s">
        <v>3193</v>
      </c>
      <c r="AP19">
        <v>0.151457417401449</v>
      </c>
      <c r="AQ19">
        <f>(Table2[[#This Row],[Sharpe Ratio]]-AVERAGE(Table2[Sharpe Ratio]))/_xlfn.STDEV.P(Table2[Sharpe Ratio])</f>
        <v>0.98244307442847545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18.551674585369167</v>
      </c>
      <c r="AS19">
        <f>_xlfn.RANK.AVG(Table2[[#This Row],[1Y Return vs Nifty Z-Score]],Table2[1Y Return vs Nifty Z-Score])</f>
        <v>2</v>
      </c>
      <c r="AT19">
        <f>_xlfn.RANK.AVG(Table2[[#This Row],[6M Return vs Nifty Z-Score]],Table2[6M Return vs Nifty Z-Score])</f>
        <v>2</v>
      </c>
      <c r="AU19">
        <f>_xlfn.RANK.AVG(Table2[[#This Row],[Sharpe Ratio Z-Score]],Table2[Sharpe Ratio Z-Score])</f>
        <v>117</v>
      </c>
      <c r="AV19">
        <f>(Table2[[#This Row],[Rank 1Y]]+Table2[[#This Row],[Rank 6M]]+Table2[[#This Row],[Rank Sharpe]])/3</f>
        <v>40.333333333333336</v>
      </c>
    </row>
    <row r="20" spans="1:48" x14ac:dyDescent="0.3">
      <c r="A20" t="s">
        <v>393</v>
      </c>
      <c r="B20" t="s">
        <v>394</v>
      </c>
      <c r="C20" t="s">
        <v>3147</v>
      </c>
      <c r="D20" t="s">
        <v>395</v>
      </c>
      <c r="E20">
        <v>61215.158894414999</v>
      </c>
      <c r="F20">
        <v>4521.8500000000004</v>
      </c>
      <c r="G20">
        <v>178.770201093606</v>
      </c>
      <c r="H20">
        <f>(Table2[[#This Row],[1Y Return vs Nifty]]-AVERAGE(Table2[1Y Return vs Nifty]))/_xlfn.STDEV.P(Table2[1Y Return vs Nifty])</f>
        <v>2.5088337558593468</v>
      </c>
      <c r="I20">
        <v>60.562985513504799</v>
      </c>
      <c r="J20">
        <f>(Table2[[#This Row],[1M Return vs Nifty]]-AVERAGE(Table2[1M Return vs Nifty]))/_xlfn.STDEV.P(Table2[1M Return vs Nifty])</f>
        <v>6.464400889455808</v>
      </c>
      <c r="K20">
        <v>46.710761523560599</v>
      </c>
      <c r="L20">
        <f>(Table2[[#This Row],[6M Return vs Nifty]]-AVERAGE(Table2[6M Return vs Nifty]))/_xlfn.STDEV.P(Table2[6M Return vs Nifty])</f>
        <v>1.12208142295971</v>
      </c>
      <c r="M20">
        <v>10.673276090904199</v>
      </c>
      <c r="N20">
        <f>(Table2[[#This Row],[1W Return vs Nifty]]-AVERAGE(Table2[1W Return vs Nifty]))/_xlfn.STDEV.P(Table2[1W Return vs Nifty])</f>
        <v>1.8566049050851126</v>
      </c>
      <c r="O20">
        <v>4050.67</v>
      </c>
      <c r="P20">
        <v>3500.8856043300402</v>
      </c>
      <c r="Q20">
        <v>2702.3054677372402</v>
      </c>
      <c r="R20">
        <v>62.953865701456003</v>
      </c>
      <c r="S20" s="1">
        <f>(Table2[[#This Row],[Close Price]]-Table2[[#This Row],[20D EMA]])/Table2[[#This Row],[20D EMA]]</f>
        <v>0.11632149743128921</v>
      </c>
      <c r="T20" s="1">
        <f>(Table2[[#This Row],[Close Price]]-Table2[[#This Row],[50D EMA]])/Table2[[#This Row],[50D EMA]]</f>
        <v>0.29163032188403676</v>
      </c>
      <c r="U20" s="1">
        <f>(Table2[[#This Row],[Close Price]]-Table2[[#This Row],[200D EMA]])/Table2[[#This Row],[200D EMA]]</f>
        <v>0.67333044098317474</v>
      </c>
      <c r="V20">
        <v>2.4777187520661101</v>
      </c>
      <c r="W20">
        <v>4419.8999999999996</v>
      </c>
      <c r="X20">
        <v>4625</v>
      </c>
      <c r="Y20">
        <v>4419.8999999999996</v>
      </c>
      <c r="Z20">
        <v>4989.8</v>
      </c>
      <c r="AA20">
        <v>3690.1</v>
      </c>
      <c r="AB20">
        <v>4989.8</v>
      </c>
      <c r="AC20" s="1">
        <f>(Table2[[#This Row],[Close Price]]/Table2[[#This Row],[Day Low]])-1</f>
        <v>2.3066132717934895E-2</v>
      </c>
      <c r="AD20" s="1">
        <f>(Table2[[#This Row],[Day High]]/Table2[[#This Row],[Close Price]])-1</f>
        <v>2.2811459911319387E-2</v>
      </c>
      <c r="AE20" s="1">
        <f>(Table2[[#This Row],[Close Price]]/Table2[[#This Row],[Current Week Low]])-1</f>
        <v>2.3066132717934895E-2</v>
      </c>
      <c r="AF20" s="1">
        <f>(Table2[[#This Row],[Current Week High]]/Table2[[#This Row],[Close Price]])-1</f>
        <v>0.10348640490064898</v>
      </c>
      <c r="AG20" s="1">
        <f>(Table2[[#This Row],[Close Price]]/Table2[[#This Row],[Current Month Low]])-1</f>
        <v>0.22540039565323444</v>
      </c>
      <c r="AH20" s="1">
        <f>(Table2[[#This Row],[Current Month High]]/Table2[[#This Row],[Close Price]])-1</f>
        <v>0.10348640490064898</v>
      </c>
      <c r="AI20">
        <v>10.348640490064801</v>
      </c>
      <c r="AJ20">
        <v>208.64816900446999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0.81</v>
      </c>
      <c r="AM20" t="s">
        <v>3193</v>
      </c>
      <c r="AN20">
        <v>24.02</v>
      </c>
      <c r="AO20" t="s">
        <v>3193</v>
      </c>
      <c r="AP20">
        <v>0.210522828347179</v>
      </c>
      <c r="AQ20">
        <f>(Table2[[#This Row],[Sharpe Ratio]]-AVERAGE(Table2[Sharpe Ratio]))/_xlfn.STDEV.P(Table2[Sharpe Ratio])</f>
        <v>1.6730219949471608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13.624942968307138</v>
      </c>
      <c r="AS20">
        <f>_xlfn.RANK.AVG(Table2[[#This Row],[1Y Return vs Nifty Z-Score]],Table2[1Y Return vs Nifty Z-Score])</f>
        <v>18</v>
      </c>
      <c r="AT20">
        <f>_xlfn.RANK.AVG(Table2[[#This Row],[6M Return vs Nifty Z-Score]],Table2[6M Return vs Nifty Z-Score])</f>
        <v>78</v>
      </c>
      <c r="AU20">
        <f>_xlfn.RANK.AVG(Table2[[#This Row],[Sharpe Ratio Z-Score]],Table2[Sharpe Ratio Z-Score])</f>
        <v>31</v>
      </c>
      <c r="AV20">
        <f>(Table2[[#This Row],[Rank 1Y]]+Table2[[#This Row],[Rank 6M]]+Table2[[#This Row],[Rank Sharpe]])/3</f>
        <v>42.333333333333336</v>
      </c>
    </row>
    <row r="21" spans="1:48" x14ac:dyDescent="0.3">
      <c r="A21" t="s">
        <v>662</v>
      </c>
      <c r="B21" t="s">
        <v>663</v>
      </c>
      <c r="C21" t="s">
        <v>3156</v>
      </c>
      <c r="D21" t="s">
        <v>154</v>
      </c>
      <c r="E21">
        <v>28641.746240511999</v>
      </c>
      <c r="F21">
        <v>219.68</v>
      </c>
      <c r="G21">
        <v>305.56805297599402</v>
      </c>
      <c r="H21">
        <f>(Table2[[#This Row],[1Y Return vs Nifty]]-AVERAGE(Table2[1Y Return vs Nifty]))/_xlfn.STDEV.P(Table2[1Y Return vs Nifty])</f>
        <v>4.5971493764427898</v>
      </c>
      <c r="I21">
        <v>-9.74309597831612</v>
      </c>
      <c r="J21">
        <f>(Table2[[#This Row],[1M Return vs Nifty]]-AVERAGE(Table2[1M Return vs Nifty]))/_xlfn.STDEV.P(Table2[1M Return vs Nifty])</f>
        <v>-1.0706272826722472</v>
      </c>
      <c r="K21">
        <v>47.333679337077903</v>
      </c>
      <c r="L21">
        <f>(Table2[[#This Row],[6M Return vs Nifty]]-AVERAGE(Table2[6M Return vs Nifty]))/_xlfn.STDEV.P(Table2[6M Return vs Nifty])</f>
        <v>1.1413477018741718</v>
      </c>
      <c r="M21">
        <v>2.87143313063509</v>
      </c>
      <c r="N21">
        <f>(Table2[[#This Row],[1W Return vs Nifty]]-AVERAGE(Table2[1W Return vs Nifty]))/_xlfn.STDEV.P(Table2[1W Return vs Nifty])</f>
        <v>0.23814440158071826</v>
      </c>
      <c r="O21">
        <v>226.4</v>
      </c>
      <c r="P21">
        <v>218.25878028287599</v>
      </c>
      <c r="Q21">
        <v>164.87091694962999</v>
      </c>
      <c r="R21">
        <v>43.156751274671997</v>
      </c>
      <c r="S21" s="1">
        <f>(Table2[[#This Row],[Close Price]]-Table2[[#This Row],[20D EMA]])/Table2[[#This Row],[20D EMA]]</f>
        <v>-2.9681978798586566E-2</v>
      </c>
      <c r="T21" s="1">
        <f>(Table2[[#This Row],[Close Price]]-Table2[[#This Row],[50D EMA]])/Table2[[#This Row],[50D EMA]]</f>
        <v>6.5116267729620541E-3</v>
      </c>
      <c r="U21" s="1">
        <f>(Table2[[#This Row],[Close Price]]-Table2[[#This Row],[200D EMA]])/Table2[[#This Row],[200D EMA]]</f>
        <v>0.332436333007809</v>
      </c>
      <c r="V21">
        <v>0.63270867602478897</v>
      </c>
      <c r="W21">
        <v>218.1</v>
      </c>
      <c r="X21">
        <v>230.9</v>
      </c>
      <c r="Y21">
        <v>212.5</v>
      </c>
      <c r="Z21">
        <v>230.9</v>
      </c>
      <c r="AA21">
        <v>204</v>
      </c>
      <c r="AB21">
        <v>241.78</v>
      </c>
      <c r="AC21" s="1">
        <f>(Table2[[#This Row],[Close Price]]/Table2[[#This Row],[Day Low]])-1</f>
        <v>7.244383310408109E-3</v>
      </c>
      <c r="AD21" s="1">
        <f>(Table2[[#This Row],[Day High]]/Table2[[#This Row],[Close Price]])-1</f>
        <v>5.1074289876183565E-2</v>
      </c>
      <c r="AE21" s="1">
        <f>(Table2[[#This Row],[Close Price]]/Table2[[#This Row],[Current Week Low]])-1</f>
        <v>3.3788235294117674E-2</v>
      </c>
      <c r="AF21" s="1">
        <f>(Table2[[#This Row],[Current Week High]]/Table2[[#This Row],[Close Price]])-1</f>
        <v>5.1074289876183565E-2</v>
      </c>
      <c r="AG21" s="1">
        <f>(Table2[[#This Row],[Close Price]]/Table2[[#This Row],[Current Month Low]])-1</f>
        <v>7.6862745098039253E-2</v>
      </c>
      <c r="AH21" s="1">
        <f>(Table2[[#This Row],[Current Month High]]/Table2[[#This Row],[Close Price]])-1</f>
        <v>0.10060087399854334</v>
      </c>
      <c r="AI21">
        <v>19.218863801893601</v>
      </c>
      <c r="AJ21">
        <v>363.70448548812601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0.28999999999999998</v>
      </c>
      <c r="AM21" t="s">
        <v>3193</v>
      </c>
      <c r="AN21">
        <v>-7.77</v>
      </c>
      <c r="AO21" t="s">
        <v>3192</v>
      </c>
      <c r="AP21">
        <v>0.196729693945392</v>
      </c>
      <c r="AQ21">
        <f>(Table2[[#This Row],[Sharpe Ratio]]-AVERAGE(Table2[Sharpe Ratio]))/_xlfn.STDEV.P(Table2[Sharpe Ratio])</f>
        <v>1.511755905145346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6.4177701023707785</v>
      </c>
      <c r="AS21">
        <f>_xlfn.RANK.AVG(Table2[[#This Row],[1Y Return vs Nifty Z-Score]],Table2[1Y Return vs Nifty Z-Score])</f>
        <v>4</v>
      </c>
      <c r="AT21">
        <f>_xlfn.RANK.AVG(Table2[[#This Row],[6M Return vs Nifty Z-Score]],Table2[6M Return vs Nifty Z-Score])</f>
        <v>76</v>
      </c>
      <c r="AU21">
        <f>_xlfn.RANK.AVG(Table2[[#This Row],[Sharpe Ratio Z-Score]],Table2[Sharpe Ratio Z-Score])</f>
        <v>48</v>
      </c>
      <c r="AV21">
        <f>(Table2[[#This Row],[Rank 1Y]]+Table2[[#This Row],[Rank 6M]]+Table2[[#This Row],[Rank Sharpe]])/3</f>
        <v>42.666666666666664</v>
      </c>
    </row>
    <row r="22" spans="1:48" x14ac:dyDescent="0.3">
      <c r="A22" t="s">
        <v>1197</v>
      </c>
      <c r="B22" t="s">
        <v>1198</v>
      </c>
      <c r="C22" t="s">
        <v>3156</v>
      </c>
      <c r="D22" t="s">
        <v>373</v>
      </c>
      <c r="E22">
        <v>10472.7763959</v>
      </c>
      <c r="F22">
        <v>461.5</v>
      </c>
      <c r="G22">
        <v>174.489800912666</v>
      </c>
      <c r="H22">
        <f>(Table2[[#This Row],[1Y Return vs Nifty]]-AVERAGE(Table2[1Y Return vs Nifty]))/_xlfn.STDEV.P(Table2[1Y Return vs Nifty])</f>
        <v>2.4383370839717466</v>
      </c>
      <c r="I22">
        <v>0.87766041573185405</v>
      </c>
      <c r="J22">
        <f>(Table2[[#This Row],[1M Return vs Nifty]]-AVERAGE(Table2[1M Return vs Nifty]))/_xlfn.STDEV.P(Table2[1M Return vs Nifty])</f>
        <v>6.7648339298957486E-2</v>
      </c>
      <c r="K22">
        <v>64.479407079743197</v>
      </c>
      <c r="L22">
        <f>(Table2[[#This Row],[6M Return vs Nifty]]-AVERAGE(Table2[6M Return vs Nifty]))/_xlfn.STDEV.P(Table2[6M Return vs Nifty])</f>
        <v>1.6716493977213027</v>
      </c>
      <c r="M22">
        <v>13.4432257865369</v>
      </c>
      <c r="N22">
        <f>(Table2[[#This Row],[1W Return vs Nifty]]-AVERAGE(Table2[1W Return vs Nifty]))/_xlfn.STDEV.P(Table2[1W Return vs Nifty])</f>
        <v>2.4312196726349726</v>
      </c>
      <c r="O22">
        <v>404.79</v>
      </c>
      <c r="P22">
        <v>388.71025359281902</v>
      </c>
      <c r="Q22">
        <v>304.62430823730301</v>
      </c>
      <c r="R22">
        <v>79.617550839967294</v>
      </c>
      <c r="S22" s="1">
        <f>(Table2[[#This Row],[Close Price]]-Table2[[#This Row],[20D EMA]])/Table2[[#This Row],[20D EMA]]</f>
        <v>0.14009733442031666</v>
      </c>
      <c r="T22" s="1">
        <f>(Table2[[#This Row],[Close Price]]-Table2[[#This Row],[50D EMA]])/Table2[[#This Row],[50D EMA]]</f>
        <v>0.18725965094666516</v>
      </c>
      <c r="U22" s="1">
        <f>(Table2[[#This Row],[Close Price]]-Table2[[#This Row],[200D EMA]])/Table2[[#This Row],[200D EMA]]</f>
        <v>0.51498087158720929</v>
      </c>
      <c r="V22">
        <v>0.83109678935374198</v>
      </c>
      <c r="W22">
        <v>438.6</v>
      </c>
      <c r="X22">
        <v>463.7</v>
      </c>
      <c r="Y22">
        <v>394</v>
      </c>
      <c r="Z22">
        <v>463.7</v>
      </c>
      <c r="AA22">
        <v>356.9</v>
      </c>
      <c r="AB22">
        <v>463.7</v>
      </c>
      <c r="AC22" s="1">
        <f>(Table2[[#This Row],[Close Price]]/Table2[[#This Row],[Day Low]])-1</f>
        <v>5.2211582307341464E-2</v>
      </c>
      <c r="AD22" s="1">
        <f>(Table2[[#This Row],[Day High]]/Table2[[#This Row],[Close Price]])-1</f>
        <v>4.7670639219934419E-3</v>
      </c>
      <c r="AE22" s="1">
        <f>(Table2[[#This Row],[Close Price]]/Table2[[#This Row],[Current Week Low]])-1</f>
        <v>0.17131979695431476</v>
      </c>
      <c r="AF22" s="1">
        <f>(Table2[[#This Row],[Current Week High]]/Table2[[#This Row],[Close Price]])-1</f>
        <v>4.7670639219934419E-3</v>
      </c>
      <c r="AG22" s="1">
        <f>(Table2[[#This Row],[Close Price]]/Table2[[#This Row],[Current Month Low]])-1</f>
        <v>0.29307929391986565</v>
      </c>
      <c r="AH22" s="1">
        <f>(Table2[[#This Row],[Current Month High]]/Table2[[#This Row],[Close Price]])-1</f>
        <v>4.7670639219934419E-3</v>
      </c>
      <c r="AI22">
        <v>0.47670639219934402</v>
      </c>
      <c r="AJ22">
        <v>223.519102698913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0.3</v>
      </c>
      <c r="AM22" t="s">
        <v>3193</v>
      </c>
      <c r="AN22">
        <v>19.579999999999998</v>
      </c>
      <c r="AO22" t="s">
        <v>3193</v>
      </c>
      <c r="AP22">
        <v>0.189949136150322</v>
      </c>
      <c r="AQ22">
        <f>(Table2[[#This Row],[Sharpe Ratio]]-AVERAGE(Table2[Sharpe Ratio]))/_xlfn.STDEV.P(Table2[Sharpe Ratio])</f>
        <v>1.4324792149867629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8.0413337086137417</v>
      </c>
      <c r="AS22">
        <f>_xlfn.RANK.AVG(Table2[[#This Row],[1Y Return vs Nifty Z-Score]],Table2[1Y Return vs Nifty Z-Score])</f>
        <v>21</v>
      </c>
      <c r="AT22">
        <f>_xlfn.RANK.AVG(Table2[[#This Row],[6M Return vs Nifty Z-Score]],Table2[6M Return vs Nifty Z-Score])</f>
        <v>46</v>
      </c>
      <c r="AU22">
        <f>_xlfn.RANK.AVG(Table2[[#This Row],[Sharpe Ratio Z-Score]],Table2[Sharpe Ratio Z-Score])</f>
        <v>62</v>
      </c>
      <c r="AV22">
        <f>(Table2[[#This Row],[Rank 1Y]]+Table2[[#This Row],[Rank 6M]]+Table2[[#This Row],[Rank Sharpe]])/3</f>
        <v>43</v>
      </c>
    </row>
    <row r="23" spans="1:48" x14ac:dyDescent="0.3">
      <c r="A23" t="s">
        <v>888</v>
      </c>
      <c r="B23" t="s">
        <v>889</v>
      </c>
      <c r="C23" t="s">
        <v>3154</v>
      </c>
      <c r="D23" t="s">
        <v>119</v>
      </c>
      <c r="E23">
        <v>17874.539920750001</v>
      </c>
      <c r="F23">
        <v>507.25</v>
      </c>
      <c r="G23">
        <v>108.665200790673</v>
      </c>
      <c r="H23">
        <f>(Table2[[#This Row],[1Y Return vs Nifty]]-AVERAGE(Table2[1Y Return vs Nifty]))/_xlfn.STDEV.P(Table2[1Y Return vs Nifty])</f>
        <v>1.3542292807818241</v>
      </c>
      <c r="I23">
        <v>34.279771568135097</v>
      </c>
      <c r="J23">
        <f>(Table2[[#This Row],[1M Return vs Nifty]]-AVERAGE(Table2[1M Return vs Nifty]))/_xlfn.STDEV.P(Table2[1M Return vs Nifty])</f>
        <v>3.6475071964760719</v>
      </c>
      <c r="K23">
        <v>109.535149542966</v>
      </c>
      <c r="L23">
        <f>(Table2[[#This Row],[6M Return vs Nifty]]-AVERAGE(Table2[6M Return vs Nifty]))/_xlfn.STDEV.P(Table2[6M Return vs Nifty])</f>
        <v>3.0651823520818891</v>
      </c>
      <c r="M23">
        <v>5.3637505818105504</v>
      </c>
      <c r="N23">
        <f>(Table2[[#This Row],[1W Return vs Nifty]]-AVERAGE(Table2[1W Return vs Nifty]))/_xlfn.STDEV.P(Table2[1W Return vs Nifty])</f>
        <v>0.75516549229786456</v>
      </c>
      <c r="O23">
        <v>464.74</v>
      </c>
      <c r="P23">
        <v>404.26223701403097</v>
      </c>
      <c r="Q23">
        <v>296.73004837633403</v>
      </c>
      <c r="R23">
        <v>72.080546212842506</v>
      </c>
      <c r="S23" s="1">
        <f>(Table2[[#This Row],[Close Price]]-Table2[[#This Row],[20D EMA]])/Table2[[#This Row],[20D EMA]]</f>
        <v>9.1470499634204047E-2</v>
      </c>
      <c r="T23" s="1">
        <f>(Table2[[#This Row],[Close Price]]-Table2[[#This Row],[50D EMA]])/Table2[[#This Row],[50D EMA]]</f>
        <v>0.25475484365460177</v>
      </c>
      <c r="U23" s="1">
        <f>(Table2[[#This Row],[Close Price]]-Table2[[#This Row],[200D EMA]])/Table2[[#This Row],[200D EMA]]</f>
        <v>0.70946623968688771</v>
      </c>
      <c r="V23">
        <v>1.01329200836269</v>
      </c>
      <c r="W23">
        <v>500.35</v>
      </c>
      <c r="X23">
        <v>511</v>
      </c>
      <c r="Y23">
        <v>496.6</v>
      </c>
      <c r="Z23">
        <v>525</v>
      </c>
      <c r="AA23">
        <v>433.2</v>
      </c>
      <c r="AB23">
        <v>525</v>
      </c>
      <c r="AC23" s="1">
        <f>(Table2[[#This Row],[Close Price]]/Table2[[#This Row],[Day Low]])-1</f>
        <v>1.3790346757269756E-2</v>
      </c>
      <c r="AD23" s="1">
        <f>(Table2[[#This Row],[Day High]]/Table2[[#This Row],[Close Price]])-1</f>
        <v>7.392804337111869E-3</v>
      </c>
      <c r="AE23" s="1">
        <f>(Table2[[#This Row],[Close Price]]/Table2[[#This Row],[Current Week Low]])-1</f>
        <v>2.1445831655255709E-2</v>
      </c>
      <c r="AF23" s="1">
        <f>(Table2[[#This Row],[Current Week High]]/Table2[[#This Row],[Close Price]])-1</f>
        <v>3.4992607195662995E-2</v>
      </c>
      <c r="AG23" s="1">
        <f>(Table2[[#This Row],[Close Price]]/Table2[[#This Row],[Current Month Low]])-1</f>
        <v>0.17093721144967677</v>
      </c>
      <c r="AH23" s="1">
        <f>(Table2[[#This Row],[Current Month High]]/Table2[[#This Row],[Close Price]])-1</f>
        <v>3.4992607195662995E-2</v>
      </c>
      <c r="AI23">
        <v>3.4992607195662901</v>
      </c>
      <c r="AJ23">
        <v>181.414701803051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0.77</v>
      </c>
      <c r="AM23" t="s">
        <v>3193</v>
      </c>
      <c r="AN23">
        <v>15.49</v>
      </c>
      <c r="AO23" t="s">
        <v>3193</v>
      </c>
      <c r="AP23">
        <v>0.19489729324754199</v>
      </c>
      <c r="AQ23">
        <f>(Table2[[#This Row],[Sharpe Ratio]]-AVERAGE(Table2[Sharpe Ratio]))/_xlfn.STDEV.P(Table2[Sharpe Ratio])</f>
        <v>1.4903319063003768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10.312416227938026</v>
      </c>
      <c r="AS23">
        <f>_xlfn.RANK.AVG(Table2[[#This Row],[1Y Return vs Nifty Z-Score]],Table2[1Y Return vs Nifty Z-Score])</f>
        <v>67</v>
      </c>
      <c r="AT23">
        <f>_xlfn.RANK.AVG(Table2[[#This Row],[6M Return vs Nifty Z-Score]],Table2[6M Return vs Nifty Z-Score])</f>
        <v>11</v>
      </c>
      <c r="AU23">
        <f>_xlfn.RANK.AVG(Table2[[#This Row],[Sharpe Ratio Z-Score]],Table2[Sharpe Ratio Z-Score])</f>
        <v>53</v>
      </c>
      <c r="AV23">
        <f>(Table2[[#This Row],[Rank 1Y]]+Table2[[#This Row],[Rank 6M]]+Table2[[#This Row],[Rank Sharpe]])/3</f>
        <v>43.666666666666664</v>
      </c>
    </row>
    <row r="24" spans="1:48" x14ac:dyDescent="0.3">
      <c r="A24" t="s">
        <v>984</v>
      </c>
      <c r="B24" t="s">
        <v>985</v>
      </c>
      <c r="C24" t="s">
        <v>3152</v>
      </c>
      <c r="D24" t="s">
        <v>119</v>
      </c>
      <c r="E24">
        <v>14884.42344604</v>
      </c>
      <c r="F24">
        <v>1025.8</v>
      </c>
      <c r="G24">
        <v>98.946205673639398</v>
      </c>
      <c r="H24">
        <f>(Table2[[#This Row],[1Y Return vs Nifty]]-AVERAGE(Table2[1Y Return vs Nifty]))/_xlfn.STDEV.P(Table2[1Y Return vs Nifty])</f>
        <v>1.1941608804267343</v>
      </c>
      <c r="I24">
        <v>-5.7940604957150796</v>
      </c>
      <c r="J24">
        <f>(Table2[[#This Row],[1M Return vs Nifty]]-AVERAGE(Table2[1M Return vs Nifty]))/_xlfn.STDEV.P(Table2[1M Return vs Nifty])</f>
        <v>-0.64739087150070673</v>
      </c>
      <c r="K24">
        <v>95.009026555136401</v>
      </c>
      <c r="L24">
        <f>(Table2[[#This Row],[6M Return vs Nifty]]-AVERAGE(Table2[6M Return vs Nifty]))/_xlfn.STDEV.P(Table2[6M Return vs Nifty])</f>
        <v>2.6159026381994988</v>
      </c>
      <c r="M24">
        <v>-1.33452852959835</v>
      </c>
      <c r="N24">
        <f>(Table2[[#This Row],[1W Return vs Nifty]]-AVERAGE(Table2[1W Return vs Nifty]))/_xlfn.STDEV.P(Table2[1W Return vs Nifty])</f>
        <v>-0.6343651914740478</v>
      </c>
      <c r="O24">
        <v>1064.6300000000001</v>
      </c>
      <c r="P24">
        <v>1014.65554584992</v>
      </c>
      <c r="Q24">
        <v>745.86693800176704</v>
      </c>
      <c r="R24">
        <v>36.955631298940297</v>
      </c>
      <c r="S24" s="1">
        <f>(Table2[[#This Row],[Close Price]]-Table2[[#This Row],[20D EMA]])/Table2[[#This Row],[20D EMA]]</f>
        <v>-3.6472765186027212E-2</v>
      </c>
      <c r="T24" s="1">
        <f>(Table2[[#This Row],[Close Price]]-Table2[[#This Row],[50D EMA]])/Table2[[#This Row],[50D EMA]]</f>
        <v>1.0983485179440713E-2</v>
      </c>
      <c r="U24" s="1">
        <f>(Table2[[#This Row],[Close Price]]-Table2[[#This Row],[200D EMA]])/Table2[[#This Row],[200D EMA]]</f>
        <v>0.37531233486256194</v>
      </c>
      <c r="V24">
        <v>0.35400576216704999</v>
      </c>
      <c r="W24">
        <v>1015.1</v>
      </c>
      <c r="X24">
        <v>1031.95</v>
      </c>
      <c r="Y24">
        <v>1009.15</v>
      </c>
      <c r="Z24">
        <v>1049.8</v>
      </c>
      <c r="AA24">
        <v>965</v>
      </c>
      <c r="AB24">
        <v>1152.6500000000001</v>
      </c>
      <c r="AC24" s="1">
        <f>(Table2[[#This Row],[Close Price]]/Table2[[#This Row],[Day Low]])-1</f>
        <v>1.0540833415426887E-2</v>
      </c>
      <c r="AD24" s="1">
        <f>(Table2[[#This Row],[Day High]]/Table2[[#This Row],[Close Price]])-1</f>
        <v>5.9953207252876339E-3</v>
      </c>
      <c r="AE24" s="1">
        <f>(Table2[[#This Row],[Close Price]]/Table2[[#This Row],[Current Week Low]])-1</f>
        <v>1.6499033840360777E-2</v>
      </c>
      <c r="AF24" s="1">
        <f>(Table2[[#This Row],[Current Week High]]/Table2[[#This Row],[Close Price]])-1</f>
        <v>2.3396373562097894E-2</v>
      </c>
      <c r="AG24" s="1">
        <f>(Table2[[#This Row],[Close Price]]/Table2[[#This Row],[Current Month Low]])-1</f>
        <v>6.3005181347150163E-2</v>
      </c>
      <c r="AH24" s="1">
        <f>(Table2[[#This Row],[Current Month High]]/Table2[[#This Row],[Close Price]])-1</f>
        <v>0.12365958276467159</v>
      </c>
      <c r="AI24">
        <v>31.3901345291479</v>
      </c>
      <c r="AJ24">
        <v>174.20475808607301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0.21</v>
      </c>
      <c r="AM24" t="s">
        <v>3193</v>
      </c>
      <c r="AN24">
        <v>-13.1</v>
      </c>
      <c r="AO24" t="s">
        <v>3192</v>
      </c>
      <c r="AP24">
        <v>0.20215788869291201</v>
      </c>
      <c r="AQ24">
        <f>(Table2[[#This Row],[Sharpe Ratio]]-AVERAGE(Table2[Sharpe Ratio]))/_xlfn.STDEV.P(Table2[Sharpe Ratio])</f>
        <v>1.5752210839883714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4.10352853963985</v>
      </c>
      <c r="AS24">
        <f>_xlfn.RANK.AVG(Table2[[#This Row],[1Y Return vs Nifty Z-Score]],Table2[1Y Return vs Nifty Z-Score])</f>
        <v>83</v>
      </c>
      <c r="AT24">
        <f>_xlfn.RANK.AVG(Table2[[#This Row],[6M Return vs Nifty Z-Score]],Table2[6M Return vs Nifty Z-Score])</f>
        <v>18</v>
      </c>
      <c r="AU24">
        <f>_xlfn.RANK.AVG(Table2[[#This Row],[Sharpe Ratio Z-Score]],Table2[Sharpe Ratio Z-Score])</f>
        <v>38</v>
      </c>
      <c r="AV24">
        <f>(Table2[[#This Row],[Rank 1Y]]+Table2[[#This Row],[Rank 6M]]+Table2[[#This Row],[Rank Sharpe]])/3</f>
        <v>46.333333333333336</v>
      </c>
    </row>
    <row r="25" spans="1:48" x14ac:dyDescent="0.3">
      <c r="A25" t="s">
        <v>411</v>
      </c>
      <c r="B25" t="s">
        <v>412</v>
      </c>
      <c r="C25" t="s">
        <v>3147</v>
      </c>
      <c r="D25" t="s">
        <v>405</v>
      </c>
      <c r="E25">
        <v>57585.838222580001</v>
      </c>
      <c r="F25">
        <v>962.05</v>
      </c>
      <c r="G25">
        <v>263.71028114550899</v>
      </c>
      <c r="H25">
        <f>(Table2[[#This Row],[1Y Return vs Nifty]]-AVERAGE(Table2[1Y Return vs Nifty]))/_xlfn.STDEV.P(Table2[1Y Return vs Nifty])</f>
        <v>3.9077667295072636</v>
      </c>
      <c r="I25">
        <v>22.2157793728516</v>
      </c>
      <c r="J25">
        <f>(Table2[[#This Row],[1M Return vs Nifty]]-AVERAGE(Table2[1M Return vs Nifty]))/_xlfn.STDEV.P(Table2[1M Return vs Nifty])</f>
        <v>2.3545533135268526</v>
      </c>
      <c r="K25">
        <v>77.141285126400305</v>
      </c>
      <c r="L25">
        <f>(Table2[[#This Row],[6M Return vs Nifty]]-AVERAGE(Table2[6M Return vs Nifty]))/_xlfn.STDEV.P(Table2[6M Return vs Nifty])</f>
        <v>2.0632697186274385</v>
      </c>
      <c r="M25">
        <v>22.1225251339952</v>
      </c>
      <c r="N25">
        <f>(Table2[[#This Row],[1W Return vs Nifty]]-AVERAGE(Table2[1W Return vs Nifty]))/_xlfn.STDEV.P(Table2[1W Return vs Nifty])</f>
        <v>4.2317049250923224</v>
      </c>
      <c r="O25">
        <v>795.3</v>
      </c>
      <c r="P25">
        <v>739.913786443101</v>
      </c>
      <c r="Q25">
        <v>575.24772959150698</v>
      </c>
      <c r="R25">
        <v>85.575670656702499</v>
      </c>
      <c r="S25" s="1">
        <f>(Table2[[#This Row],[Close Price]]-Table2[[#This Row],[20D EMA]])/Table2[[#This Row],[20D EMA]]</f>
        <v>0.20966930717968063</v>
      </c>
      <c r="T25" s="1">
        <f>(Table2[[#This Row],[Close Price]]-Table2[[#This Row],[50D EMA]])/Table2[[#This Row],[50D EMA]]</f>
        <v>0.30021904933647442</v>
      </c>
      <c r="U25" s="1">
        <f>(Table2[[#This Row],[Close Price]]-Table2[[#This Row],[200D EMA]])/Table2[[#This Row],[200D EMA]]</f>
        <v>0.67240990361347053</v>
      </c>
      <c r="V25">
        <v>2.0782579927567202</v>
      </c>
      <c r="W25">
        <v>896.75</v>
      </c>
      <c r="X25">
        <v>988.1</v>
      </c>
      <c r="Y25">
        <v>806.3</v>
      </c>
      <c r="Z25">
        <v>988.1</v>
      </c>
      <c r="AA25">
        <v>691.15</v>
      </c>
      <c r="AB25">
        <v>988.1</v>
      </c>
      <c r="AC25" s="1">
        <f>(Table2[[#This Row],[Close Price]]/Table2[[#This Row],[Day Low]])-1</f>
        <v>7.2818511290772214E-2</v>
      </c>
      <c r="AD25" s="1">
        <f>(Table2[[#This Row],[Day High]]/Table2[[#This Row],[Close Price]])-1</f>
        <v>2.7077594719609133E-2</v>
      </c>
      <c r="AE25" s="1">
        <f>(Table2[[#This Row],[Close Price]]/Table2[[#This Row],[Current Week Low]])-1</f>
        <v>0.19316631526727024</v>
      </c>
      <c r="AF25" s="1">
        <f>(Table2[[#This Row],[Current Week High]]/Table2[[#This Row],[Close Price]])-1</f>
        <v>2.7077594719609133E-2</v>
      </c>
      <c r="AG25" s="1">
        <f>(Table2[[#This Row],[Close Price]]/Table2[[#This Row],[Current Month Low]])-1</f>
        <v>0.39195543659118859</v>
      </c>
      <c r="AH25" s="1">
        <f>(Table2[[#This Row],[Current Month High]]/Table2[[#This Row],[Close Price]])-1</f>
        <v>2.7077594719609133E-2</v>
      </c>
      <c r="AI25">
        <v>2.7077594719609102</v>
      </c>
      <c r="AJ25">
        <v>326.60606396541198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0.55000000000000004</v>
      </c>
      <c r="AM25" t="s">
        <v>3193</v>
      </c>
      <c r="AN25">
        <v>28.16</v>
      </c>
      <c r="AO25" t="s">
        <v>3193</v>
      </c>
      <c r="AP25">
        <v>0.15713712233937899</v>
      </c>
      <c r="AQ25">
        <f>(Table2[[#This Row],[Sharpe Ratio]]-AVERAGE(Table2[Sharpe Ratio]))/_xlfn.STDEV.P(Table2[Sharpe Ratio])</f>
        <v>1.0488488513814909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13.606143538135367</v>
      </c>
      <c r="AS25">
        <f>_xlfn.RANK.AVG(Table2[[#This Row],[1Y Return vs Nifty Z-Score]],Table2[1Y Return vs Nifty Z-Score])</f>
        <v>7</v>
      </c>
      <c r="AT25">
        <f>_xlfn.RANK.AVG(Table2[[#This Row],[6M Return vs Nifty Z-Score]],Table2[6M Return vs Nifty Z-Score])</f>
        <v>33</v>
      </c>
      <c r="AU25">
        <f>_xlfn.RANK.AVG(Table2[[#This Row],[Sharpe Ratio Z-Score]],Table2[Sharpe Ratio Z-Score])</f>
        <v>106</v>
      </c>
      <c r="AV25">
        <f>(Table2[[#This Row],[Rank 1Y]]+Table2[[#This Row],[Rank 6M]]+Table2[[#This Row],[Rank Sharpe]])/3</f>
        <v>48.666666666666664</v>
      </c>
    </row>
    <row r="26" spans="1:48" x14ac:dyDescent="0.3">
      <c r="A26" t="s">
        <v>1240</v>
      </c>
      <c r="B26" t="s">
        <v>1241</v>
      </c>
      <c r="C26" t="s">
        <v>3147</v>
      </c>
      <c r="D26" t="s">
        <v>533</v>
      </c>
      <c r="E26">
        <v>9748.6362050000007</v>
      </c>
      <c r="F26">
        <v>488.95</v>
      </c>
      <c r="G26">
        <v>101.66079820978</v>
      </c>
      <c r="H26">
        <f>(Table2[[#This Row],[1Y Return vs Nifty]]-AVERAGE(Table2[1Y Return vs Nifty]))/_xlfn.STDEV.P(Table2[1Y Return vs Nifty])</f>
        <v>1.2388692561017407</v>
      </c>
      <c r="I26">
        <v>5.5658512088181098</v>
      </c>
      <c r="J26">
        <f>(Table2[[#This Row],[1M Return vs Nifty]]-AVERAGE(Table2[1M Return vs Nifty]))/_xlfn.STDEV.P(Table2[1M Return vs Nifty])</f>
        <v>0.57010344634863608</v>
      </c>
      <c r="K26">
        <v>49.397645693805998</v>
      </c>
      <c r="L26">
        <f>(Table2[[#This Row],[6M Return vs Nifty]]-AVERAGE(Table2[6M Return vs Nifty]))/_xlfn.STDEV.P(Table2[6M Return vs Nifty])</f>
        <v>1.2051842957809282</v>
      </c>
      <c r="M26">
        <v>5.7246977818313303</v>
      </c>
      <c r="N26">
        <f>(Table2[[#This Row],[1W Return vs Nifty]]-AVERAGE(Table2[1W Return vs Nifty]))/_xlfn.STDEV.P(Table2[1W Return vs Nifty])</f>
        <v>0.83004251687514241</v>
      </c>
      <c r="O26">
        <v>469.19</v>
      </c>
      <c r="P26">
        <v>447.27566841761501</v>
      </c>
      <c r="Q26">
        <v>360.45913688303898</v>
      </c>
      <c r="R26">
        <v>72.121572312570905</v>
      </c>
      <c r="S26" s="1">
        <f>(Table2[[#This Row],[Close Price]]-Table2[[#This Row],[20D EMA]])/Table2[[#This Row],[20D EMA]]</f>
        <v>4.2115134593661396E-2</v>
      </c>
      <c r="T26" s="1">
        <f>(Table2[[#This Row],[Close Price]]-Table2[[#This Row],[50D EMA]])/Table2[[#This Row],[50D EMA]]</f>
        <v>9.3173705893328948E-2</v>
      </c>
      <c r="U26" s="1">
        <f>(Table2[[#This Row],[Close Price]]-Table2[[#This Row],[200D EMA]])/Table2[[#This Row],[200D EMA]]</f>
        <v>0.35646443651851017</v>
      </c>
      <c r="V26">
        <v>1.06265264789476</v>
      </c>
      <c r="W26">
        <v>479.9</v>
      </c>
      <c r="X26">
        <v>491.4</v>
      </c>
      <c r="Y26">
        <v>479.1</v>
      </c>
      <c r="Z26">
        <v>491.4</v>
      </c>
      <c r="AA26">
        <v>443.1</v>
      </c>
      <c r="AB26">
        <v>491.4</v>
      </c>
      <c r="AC26" s="1">
        <f>(Table2[[#This Row],[Close Price]]/Table2[[#This Row],[Day Low]])-1</f>
        <v>1.8858095436549371E-2</v>
      </c>
      <c r="AD26" s="1">
        <f>(Table2[[#This Row],[Day High]]/Table2[[#This Row],[Close Price]])-1</f>
        <v>5.0107372942018724E-3</v>
      </c>
      <c r="AE26" s="1">
        <f>(Table2[[#This Row],[Close Price]]/Table2[[#This Row],[Current Week Low]])-1</f>
        <v>2.0559382174911267E-2</v>
      </c>
      <c r="AF26" s="1">
        <f>(Table2[[#This Row],[Current Week High]]/Table2[[#This Row],[Close Price]])-1</f>
        <v>5.0107372942018724E-3</v>
      </c>
      <c r="AG26" s="1">
        <f>(Table2[[#This Row],[Close Price]]/Table2[[#This Row],[Current Month Low]])-1</f>
        <v>0.10347551342812</v>
      </c>
      <c r="AH26" s="1">
        <f>(Table2[[#This Row],[Current Month High]]/Table2[[#This Row],[Close Price]])-1</f>
        <v>5.0107372942018724E-3</v>
      </c>
      <c r="AI26">
        <v>0.50107372942018702</v>
      </c>
      <c r="AJ26">
        <v>152.687338501292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0.22</v>
      </c>
      <c r="AM26" t="s">
        <v>3193</v>
      </c>
      <c r="AN26">
        <v>4.6900000000000004</v>
      </c>
      <c r="AO26" t="s">
        <v>3193</v>
      </c>
      <c r="AP26">
        <v>0.34701625239564698</v>
      </c>
      <c r="AQ26">
        <f>(Table2[[#This Row],[Sharpe Ratio]]-AVERAGE(Table2[Sharpe Ratio]))/_xlfn.STDEV.P(Table2[Sharpe Ratio])</f>
        <v>3.2688710702019987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7.1130705853084457</v>
      </c>
      <c r="AS26">
        <f>_xlfn.RANK.AVG(Table2[[#This Row],[1Y Return vs Nifty Z-Score]],Table2[1Y Return vs Nifty Z-Score])</f>
        <v>77</v>
      </c>
      <c r="AT26">
        <f>_xlfn.RANK.AVG(Table2[[#This Row],[6M Return vs Nifty Z-Score]],Table2[6M Return vs Nifty Z-Score])</f>
        <v>71</v>
      </c>
      <c r="AU26">
        <f>_xlfn.RANK.AVG(Table2[[#This Row],[Sharpe Ratio Z-Score]],Table2[Sharpe Ratio Z-Score])</f>
        <v>1</v>
      </c>
      <c r="AV26">
        <f>(Table2[[#This Row],[Rank 1Y]]+Table2[[#This Row],[Rank 6M]]+Table2[[#This Row],[Rank Sharpe]])/3</f>
        <v>49.666666666666664</v>
      </c>
    </row>
    <row r="27" spans="1:48" x14ac:dyDescent="0.3">
      <c r="A27" t="s">
        <v>1266</v>
      </c>
      <c r="B27" t="s">
        <v>1267</v>
      </c>
      <c r="C27" t="s">
        <v>3156</v>
      </c>
      <c r="D27" t="s">
        <v>257</v>
      </c>
      <c r="E27">
        <v>9518.5441457399993</v>
      </c>
      <c r="F27">
        <v>4097.1000000000004</v>
      </c>
      <c r="G27">
        <v>142.523033992059</v>
      </c>
      <c r="H27">
        <f>(Table2[[#This Row],[1Y Return vs Nifty]]-AVERAGE(Table2[1Y Return vs Nifty]))/_xlfn.STDEV.P(Table2[1Y Return vs Nifty])</f>
        <v>1.9118557776340477</v>
      </c>
      <c r="I27">
        <v>27.675393572802399</v>
      </c>
      <c r="J27">
        <f>(Table2[[#This Row],[1M Return vs Nifty]]-AVERAGE(Table2[1M Return vs Nifty]))/_xlfn.STDEV.P(Table2[1M Return vs Nifty])</f>
        <v>2.9396854376997164</v>
      </c>
      <c r="K27">
        <v>123.600492565585</v>
      </c>
      <c r="L27">
        <f>(Table2[[#This Row],[6M Return vs Nifty]]-AVERAGE(Table2[6M Return vs Nifty]))/_xlfn.STDEV.P(Table2[6M Return vs Nifty])</f>
        <v>3.5002105625792401</v>
      </c>
      <c r="M27">
        <v>11.5555895829358</v>
      </c>
      <c r="N27">
        <f>(Table2[[#This Row],[1W Return vs Nifty]]-AVERAGE(Table2[1W Return vs Nifty]))/_xlfn.STDEV.P(Table2[1W Return vs Nifty])</f>
        <v>2.0396372406286787</v>
      </c>
      <c r="O27">
        <v>3702.39</v>
      </c>
      <c r="P27">
        <v>3351.5807680521498</v>
      </c>
      <c r="Q27">
        <v>2426.0328798440601</v>
      </c>
      <c r="R27">
        <v>71.723870965176005</v>
      </c>
      <c r="S27" s="1">
        <f>(Table2[[#This Row],[Close Price]]-Table2[[#This Row],[20D EMA]])/Table2[[#This Row],[20D EMA]]</f>
        <v>0.10660951439475595</v>
      </c>
      <c r="T27" s="1">
        <f>(Table2[[#This Row],[Close Price]]-Table2[[#This Row],[50D EMA]])/Table2[[#This Row],[50D EMA]]</f>
        <v>0.22243809221435731</v>
      </c>
      <c r="U27" s="1">
        <f>(Table2[[#This Row],[Close Price]]-Table2[[#This Row],[200D EMA]])/Table2[[#This Row],[200D EMA]]</f>
        <v>0.68880646014301039</v>
      </c>
      <c r="V27">
        <v>0.78948396282010802</v>
      </c>
      <c r="W27">
        <v>4025</v>
      </c>
      <c r="X27">
        <v>4172.8999999999996</v>
      </c>
      <c r="Y27">
        <v>3792.4</v>
      </c>
      <c r="Z27">
        <v>4218</v>
      </c>
      <c r="AA27">
        <v>3393.8</v>
      </c>
      <c r="AB27">
        <v>4218</v>
      </c>
      <c r="AC27" s="1">
        <f>(Table2[[#This Row],[Close Price]]/Table2[[#This Row],[Day Low]])-1</f>
        <v>1.7913043478261059E-2</v>
      </c>
      <c r="AD27" s="1">
        <f>(Table2[[#This Row],[Day High]]/Table2[[#This Row],[Close Price]])-1</f>
        <v>1.8500890874032727E-2</v>
      </c>
      <c r="AE27" s="1">
        <f>(Table2[[#This Row],[Close Price]]/Table2[[#This Row],[Current Week Low]])-1</f>
        <v>8.0344900326969837E-2</v>
      </c>
      <c r="AF27" s="1">
        <f>(Table2[[#This Row],[Current Week High]]/Table2[[#This Row],[Close Price]])-1</f>
        <v>2.9508676869004713E-2</v>
      </c>
      <c r="AG27" s="1">
        <f>(Table2[[#This Row],[Close Price]]/Table2[[#This Row],[Current Month Low]])-1</f>
        <v>0.20723083269491438</v>
      </c>
      <c r="AH27" s="1">
        <f>(Table2[[#This Row],[Current Month High]]/Table2[[#This Row],[Close Price]])-1</f>
        <v>2.9508676869004713E-2</v>
      </c>
      <c r="AI27">
        <v>2.95086768690047</v>
      </c>
      <c r="AJ27">
        <v>222.606299212598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0.59</v>
      </c>
      <c r="AM27" t="s">
        <v>3193</v>
      </c>
      <c r="AN27">
        <v>14.71</v>
      </c>
      <c r="AO27" t="s">
        <v>3193</v>
      </c>
      <c r="AP27">
        <v>0.15346650683353</v>
      </c>
      <c r="AQ27">
        <f>(Table2[[#This Row],[Sharpe Ratio]]-AVERAGE(Table2[Sharpe Ratio]))/_xlfn.STDEV.P(Table2[Sharpe Ratio])</f>
        <v>1.0059328764804207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11.397321895022102</v>
      </c>
      <c r="AS27">
        <f>_xlfn.RANK.AVG(Table2[[#This Row],[1Y Return vs Nifty Z-Score]],Table2[1Y Return vs Nifty Z-Score])</f>
        <v>35</v>
      </c>
      <c r="AT27">
        <f>_xlfn.RANK.AVG(Table2[[#This Row],[6M Return vs Nifty Z-Score]],Table2[6M Return vs Nifty Z-Score])</f>
        <v>5</v>
      </c>
      <c r="AU27">
        <f>_xlfn.RANK.AVG(Table2[[#This Row],[Sharpe Ratio Z-Score]],Table2[Sharpe Ratio Z-Score])</f>
        <v>114</v>
      </c>
      <c r="AV27">
        <f>(Table2[[#This Row],[Rank 1Y]]+Table2[[#This Row],[Rank 6M]]+Table2[[#This Row],[Rank Sharpe]])/3</f>
        <v>51.333333333333336</v>
      </c>
    </row>
    <row r="28" spans="1:48" x14ac:dyDescent="0.3">
      <c r="A28" t="s">
        <v>320</v>
      </c>
      <c r="B28" t="s">
        <v>321</v>
      </c>
      <c r="C28" t="s">
        <v>3156</v>
      </c>
      <c r="D28" t="s">
        <v>322</v>
      </c>
      <c r="E28">
        <v>87240.001050000006</v>
      </c>
      <c r="F28">
        <v>4325.45</v>
      </c>
      <c r="G28">
        <v>73.411423298552407</v>
      </c>
      <c r="H28">
        <f>(Table2[[#This Row],[1Y Return vs Nifty]]-AVERAGE(Table2[1Y Return vs Nifty]))/_xlfn.STDEV.P(Table2[1Y Return vs Nifty])</f>
        <v>0.77361207687480538</v>
      </c>
      <c r="I28">
        <v>3.5496269417223298</v>
      </c>
      <c r="J28">
        <f>(Table2[[#This Row],[1M Return vs Nifty]]-AVERAGE(Table2[1M Return vs Nifty]))/_xlfn.STDEV.P(Table2[1M Return vs Nifty])</f>
        <v>0.35401535935060952</v>
      </c>
      <c r="K28">
        <v>82.708458565066195</v>
      </c>
      <c r="L28">
        <f>(Table2[[#This Row],[6M Return vs Nifty]]-AVERAGE(Table2[6M Return vs Nifty]))/_xlfn.STDEV.P(Table2[6M Return vs Nifty])</f>
        <v>2.235457307273979</v>
      </c>
      <c r="M28">
        <v>7.2482696574905203</v>
      </c>
      <c r="N28">
        <f>(Table2[[#This Row],[1W Return vs Nifty]]-AVERAGE(Table2[1W Return vs Nifty]))/_xlfn.STDEV.P(Table2[1W Return vs Nifty])</f>
        <v>1.1461012888296414</v>
      </c>
      <c r="O28">
        <v>4262.45</v>
      </c>
      <c r="P28">
        <v>4323.7447240502097</v>
      </c>
      <c r="Q28">
        <v>3525.2772934201598</v>
      </c>
      <c r="R28">
        <v>55.097222401215902</v>
      </c>
      <c r="S28" s="1">
        <f>(Table2[[#This Row],[Close Price]]-Table2[[#This Row],[20D EMA]])/Table2[[#This Row],[20D EMA]]</f>
        <v>1.4780232026182127E-2</v>
      </c>
      <c r="T28" s="1">
        <f>(Table2[[#This Row],[Close Price]]-Table2[[#This Row],[50D EMA]])/Table2[[#This Row],[50D EMA]]</f>
        <v>3.9439792555392267E-4</v>
      </c>
      <c r="U28" s="1">
        <f>(Table2[[#This Row],[Close Price]]-Table2[[#This Row],[200D EMA]])/Table2[[#This Row],[200D EMA]]</f>
        <v>0.22698149393051772</v>
      </c>
      <c r="V28">
        <v>0.91218477187728997</v>
      </c>
      <c r="W28">
        <v>4290</v>
      </c>
      <c r="X28">
        <v>4475</v>
      </c>
      <c r="Y28">
        <v>4253.05</v>
      </c>
      <c r="Z28">
        <v>4600</v>
      </c>
      <c r="AA28">
        <v>3852.55</v>
      </c>
      <c r="AB28">
        <v>4600</v>
      </c>
      <c r="AC28" s="1">
        <f>(Table2[[#This Row],[Close Price]]/Table2[[#This Row],[Day Low]])-1</f>
        <v>8.2634032634032462E-3</v>
      </c>
      <c r="AD28" s="1">
        <f>(Table2[[#This Row],[Day High]]/Table2[[#This Row],[Close Price]])-1</f>
        <v>3.4574437341779563E-2</v>
      </c>
      <c r="AE28" s="1">
        <f>(Table2[[#This Row],[Close Price]]/Table2[[#This Row],[Current Week Low]])-1</f>
        <v>1.7023077556106658E-2</v>
      </c>
      <c r="AF28" s="1">
        <f>(Table2[[#This Row],[Current Week High]]/Table2[[#This Row],[Close Price]])-1</f>
        <v>6.3473164641829172E-2</v>
      </c>
      <c r="AG28" s="1">
        <f>(Table2[[#This Row],[Close Price]]/Table2[[#This Row],[Current Month Low]])-1</f>
        <v>0.12274986697122681</v>
      </c>
      <c r="AH28" s="1">
        <f>(Table2[[#This Row],[Current Month High]]/Table2[[#This Row],[Close Price]])-1</f>
        <v>6.3473164641829172E-2</v>
      </c>
      <c r="AI28">
        <v>35.477233582632998</v>
      </c>
      <c r="AJ28">
        <v>148.30367393800199</v>
      </c>
      <c r="AK28" t="str">
        <f>IF(AND(Table2[[#This Row],[20D EMA]]&gt;Table2[[#This Row],[50D EMA]],Table2[[#This Row],[50D EMA]]&gt;Table2[[#This Row],[200D EMA]]),"Uptrend","Downtrend/NoTrend")</f>
        <v>Downtrend/NoTrend</v>
      </c>
      <c r="AL28">
        <v>-0.17</v>
      </c>
      <c r="AM28" t="s">
        <v>3192</v>
      </c>
      <c r="AN28">
        <v>3.09</v>
      </c>
      <c r="AO28" t="s">
        <v>3193</v>
      </c>
      <c r="AP28">
        <v>0.25093513619331997</v>
      </c>
      <c r="AQ28">
        <f>(Table2[[#This Row],[Sharpe Ratio]]-AVERAGE(Table2[Sharpe Ratio]))/_xlfn.STDEV.P(Table2[Sharpe Ratio])</f>
        <v>2.145513212416196</v>
      </c>
      <c r="AR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">
        <f>_xlfn.RANK.AVG(Table2[[#This Row],[1Y Return vs Nifty Z-Score]],Table2[1Y Return vs Nifty Z-Score])</f>
        <v>125</v>
      </c>
      <c r="AT28">
        <f>_xlfn.RANK.AVG(Table2[[#This Row],[6M Return vs Nifty Z-Score]],Table2[6M Return vs Nifty Z-Score])</f>
        <v>27</v>
      </c>
      <c r="AU28">
        <f>_xlfn.RANK.AVG(Table2[[#This Row],[Sharpe Ratio Z-Score]],Table2[Sharpe Ratio Z-Score])</f>
        <v>13</v>
      </c>
      <c r="AV28">
        <f>(Table2[[#This Row],[Rank 1Y]]+Table2[[#This Row],[Rank 6M]]+Table2[[#This Row],[Rank Sharpe]])/3</f>
        <v>55</v>
      </c>
    </row>
    <row r="29" spans="1:48" x14ac:dyDescent="0.3">
      <c r="A29" t="s">
        <v>1045</v>
      </c>
      <c r="B29" t="s">
        <v>1046</v>
      </c>
      <c r="C29" t="s">
        <v>3151</v>
      </c>
      <c r="D29" t="s">
        <v>51</v>
      </c>
      <c r="E29">
        <v>13368.330507000001</v>
      </c>
      <c r="F29">
        <v>295</v>
      </c>
      <c r="G29">
        <v>141.38433372485801</v>
      </c>
      <c r="H29">
        <f>(Table2[[#This Row],[1Y Return vs Nifty]]-AVERAGE(Table2[1Y Return vs Nifty]))/_xlfn.STDEV.P(Table2[1Y Return vs Nifty])</f>
        <v>1.8931017883522414</v>
      </c>
      <c r="I29">
        <v>6.4282741855236898</v>
      </c>
      <c r="J29">
        <f>(Table2[[#This Row],[1M Return vs Nifty]]-AVERAGE(Table2[1M Return vs Nifty]))/_xlfn.STDEV.P(Table2[1M Return vs Nifty])</f>
        <v>0.66253330857219173</v>
      </c>
      <c r="K29">
        <v>54.201696674698297</v>
      </c>
      <c r="L29">
        <f>(Table2[[#This Row],[6M Return vs Nifty]]-AVERAGE(Table2[6M Return vs Nifty]))/_xlfn.STDEV.P(Table2[6M Return vs Nifty])</f>
        <v>1.3537692039481004</v>
      </c>
      <c r="M29">
        <v>2.9062592061732202</v>
      </c>
      <c r="N29">
        <f>(Table2[[#This Row],[1W Return vs Nifty]]-AVERAGE(Table2[1W Return vs Nifty]))/_xlfn.STDEV.P(Table2[1W Return vs Nifty])</f>
        <v>0.24536892891836926</v>
      </c>
      <c r="O29">
        <v>289.11</v>
      </c>
      <c r="P29">
        <v>264.38976950659202</v>
      </c>
      <c r="Q29">
        <v>198.300994227422</v>
      </c>
      <c r="R29">
        <v>52.9184836199031</v>
      </c>
      <c r="S29" s="1">
        <f>(Table2[[#This Row],[Close Price]]-Table2[[#This Row],[20D EMA]])/Table2[[#This Row],[20D EMA]]</f>
        <v>2.0372868458372197E-2</v>
      </c>
      <c r="T29" s="1">
        <f>(Table2[[#This Row],[Close Price]]-Table2[[#This Row],[50D EMA]])/Table2[[#This Row],[50D EMA]]</f>
        <v>0.11577690978941142</v>
      </c>
      <c r="U29" s="1">
        <f>(Table2[[#This Row],[Close Price]]-Table2[[#This Row],[200D EMA]])/Table2[[#This Row],[200D EMA]]</f>
        <v>0.48763752370136132</v>
      </c>
      <c r="V29">
        <v>0.62075797110955</v>
      </c>
      <c r="W29">
        <v>290.55</v>
      </c>
      <c r="X29">
        <v>297.2</v>
      </c>
      <c r="Y29">
        <v>283.3</v>
      </c>
      <c r="Z29">
        <v>304.25</v>
      </c>
      <c r="AA29">
        <v>268</v>
      </c>
      <c r="AB29">
        <v>306.75</v>
      </c>
      <c r="AC29" s="1">
        <f>(Table2[[#This Row],[Close Price]]/Table2[[#This Row],[Day Low]])-1</f>
        <v>1.531578041645143E-2</v>
      </c>
      <c r="AD29" s="1">
        <f>(Table2[[#This Row],[Day High]]/Table2[[#This Row],[Close Price]])-1</f>
        <v>7.4576271186439502E-3</v>
      </c>
      <c r="AE29" s="1">
        <f>(Table2[[#This Row],[Close Price]]/Table2[[#This Row],[Current Week Low]])-1</f>
        <v>4.1298976350158778E-2</v>
      </c>
      <c r="AF29" s="1">
        <f>(Table2[[#This Row],[Current Week High]]/Table2[[#This Row],[Close Price]])-1</f>
        <v>3.1355932203389836E-2</v>
      </c>
      <c r="AG29" s="1">
        <f>(Table2[[#This Row],[Close Price]]/Table2[[#This Row],[Current Month Low]])-1</f>
        <v>0.10074626865671643</v>
      </c>
      <c r="AH29" s="1">
        <f>(Table2[[#This Row],[Current Month High]]/Table2[[#This Row],[Close Price]])-1</f>
        <v>3.9830508474576254E-2</v>
      </c>
      <c r="AI29">
        <v>11.457627118644</v>
      </c>
      <c r="AJ29">
        <v>202.71934325295001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0.35</v>
      </c>
      <c r="AM29" t="s">
        <v>3193</v>
      </c>
      <c r="AN29">
        <v>-3.46</v>
      </c>
      <c r="AO29" t="s">
        <v>3192</v>
      </c>
      <c r="AP29">
        <v>0.17911240285578101</v>
      </c>
      <c r="AQ29">
        <f>(Table2[[#This Row],[Sharpe Ratio]]-AVERAGE(Table2[Sharpe Ratio]))/_xlfn.STDEV.P(Table2[Sharpe Ratio])</f>
        <v>1.3057786729831011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5.4605519027740037</v>
      </c>
      <c r="AS29">
        <f>_xlfn.RANK.AVG(Table2[[#This Row],[1Y Return vs Nifty Z-Score]],Table2[1Y Return vs Nifty Z-Score])</f>
        <v>36</v>
      </c>
      <c r="AT29">
        <f>_xlfn.RANK.AVG(Table2[[#This Row],[6M Return vs Nifty Z-Score]],Table2[6M Return vs Nifty Z-Score])</f>
        <v>61</v>
      </c>
      <c r="AU29">
        <f>_xlfn.RANK.AVG(Table2[[#This Row],[Sharpe Ratio Z-Score]],Table2[Sharpe Ratio Z-Score])</f>
        <v>78</v>
      </c>
      <c r="AV29">
        <f>(Table2[[#This Row],[Rank 1Y]]+Table2[[#This Row],[Rank 6M]]+Table2[[#This Row],[Rank Sharpe]])/3</f>
        <v>58.333333333333336</v>
      </c>
    </row>
    <row r="30" spans="1:48" x14ac:dyDescent="0.3">
      <c r="A30" t="s">
        <v>1456</v>
      </c>
      <c r="B30" t="s">
        <v>1457</v>
      </c>
      <c r="C30" t="s">
        <v>3160</v>
      </c>
      <c r="D30" t="s">
        <v>130</v>
      </c>
      <c r="E30">
        <v>7418.7218618999996</v>
      </c>
      <c r="F30">
        <v>251.4</v>
      </c>
      <c r="G30">
        <v>148.50080035455801</v>
      </c>
      <c r="H30">
        <f>(Table2[[#This Row],[1Y Return vs Nifty]]-AVERAGE(Table2[1Y Return vs Nifty]))/_xlfn.STDEV.P(Table2[1Y Return vs Nifty])</f>
        <v>2.0103074681452089</v>
      </c>
      <c r="I30">
        <v>3.6730511942881501</v>
      </c>
      <c r="J30">
        <f>(Table2[[#This Row],[1M Return vs Nifty]]-AVERAGE(Table2[1M Return vs Nifty]))/_xlfn.STDEV.P(Table2[1M Return vs Nifty])</f>
        <v>0.36724330777944492</v>
      </c>
      <c r="K30">
        <v>52.429462690135303</v>
      </c>
      <c r="L30">
        <f>(Table2[[#This Row],[6M Return vs Nifty]]-AVERAGE(Table2[6M Return vs Nifty]))/_xlfn.STDEV.P(Table2[6M Return vs Nifty])</f>
        <v>1.2989556258044888</v>
      </c>
      <c r="M30">
        <v>-3.3230280910849501</v>
      </c>
      <c r="N30">
        <f>(Table2[[#This Row],[1W Return vs Nifty]]-AVERAGE(Table2[1W Return vs Nifty]))/_xlfn.STDEV.P(Table2[1W Return vs Nifty])</f>
        <v>-1.0468713157181664</v>
      </c>
      <c r="O30">
        <v>252.03</v>
      </c>
      <c r="P30">
        <v>238.172698048629</v>
      </c>
      <c r="Q30">
        <v>188.32939644296701</v>
      </c>
      <c r="R30">
        <v>45.1264565332648</v>
      </c>
      <c r="S30" s="1">
        <f>(Table2[[#This Row],[Close Price]]-Table2[[#This Row],[20D EMA]])/Table2[[#This Row],[20D EMA]]</f>
        <v>-2.4997024163789846E-3</v>
      </c>
      <c r="T30" s="1">
        <f>(Table2[[#This Row],[Close Price]]-Table2[[#This Row],[50D EMA]])/Table2[[#This Row],[50D EMA]]</f>
        <v>5.5536600373357295E-2</v>
      </c>
      <c r="U30" s="1">
        <f>(Table2[[#This Row],[Close Price]]-Table2[[#This Row],[200D EMA]])/Table2[[#This Row],[200D EMA]]</f>
        <v>0.3348951610755736</v>
      </c>
      <c r="V30">
        <v>0.96471469218873296</v>
      </c>
      <c r="W30">
        <v>250</v>
      </c>
      <c r="X30">
        <v>258.7</v>
      </c>
      <c r="Y30">
        <v>250</v>
      </c>
      <c r="Z30">
        <v>264</v>
      </c>
      <c r="AA30">
        <v>240.2</v>
      </c>
      <c r="AB30">
        <v>269.95</v>
      </c>
      <c r="AC30" s="1">
        <f>(Table2[[#This Row],[Close Price]]/Table2[[#This Row],[Day Low]])-1</f>
        <v>5.6000000000000494E-3</v>
      </c>
      <c r="AD30" s="1">
        <f>(Table2[[#This Row],[Day High]]/Table2[[#This Row],[Close Price]])-1</f>
        <v>2.9037390612569602E-2</v>
      </c>
      <c r="AE30" s="1">
        <f>(Table2[[#This Row],[Close Price]]/Table2[[#This Row],[Current Week Low]])-1</f>
        <v>5.6000000000000494E-3</v>
      </c>
      <c r="AF30" s="1">
        <f>(Table2[[#This Row],[Current Week High]]/Table2[[#This Row],[Close Price]])-1</f>
        <v>5.0119331742243478E-2</v>
      </c>
      <c r="AG30" s="1">
        <f>(Table2[[#This Row],[Close Price]]/Table2[[#This Row],[Current Month Low]])-1</f>
        <v>4.662781015820161E-2</v>
      </c>
      <c r="AH30" s="1">
        <f>(Table2[[#This Row],[Current Month High]]/Table2[[#This Row],[Close Price]])-1</f>
        <v>7.3786793953858343E-2</v>
      </c>
      <c r="AI30">
        <v>7.3786793953858298</v>
      </c>
      <c r="AJ30">
        <v>198.75222816399199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0.25</v>
      </c>
      <c r="AM30" t="s">
        <v>3193</v>
      </c>
      <c r="AN30">
        <v>0.11</v>
      </c>
      <c r="AO30" t="s">
        <v>3193</v>
      </c>
      <c r="AP30">
        <v>0.179152796830959</v>
      </c>
      <c r="AQ30">
        <f>(Table2[[#This Row],[Sharpe Ratio]]-AVERAGE(Table2[Sharpe Ratio]))/_xlfn.STDEV.P(Table2[Sharpe Ratio])</f>
        <v>1.3062509498593173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3.9358860358702934</v>
      </c>
      <c r="AS30">
        <f>_xlfn.RANK.AVG(Table2[[#This Row],[1Y Return vs Nifty Z-Score]],Table2[1Y Return vs Nifty Z-Score])</f>
        <v>33</v>
      </c>
      <c r="AT30">
        <f>_xlfn.RANK.AVG(Table2[[#This Row],[6M Return vs Nifty Z-Score]],Table2[6M Return vs Nifty Z-Score])</f>
        <v>65</v>
      </c>
      <c r="AU30">
        <f>_xlfn.RANK.AVG(Table2[[#This Row],[Sharpe Ratio Z-Score]],Table2[Sharpe Ratio Z-Score])</f>
        <v>77</v>
      </c>
      <c r="AV30">
        <f>(Table2[[#This Row],[Rank 1Y]]+Table2[[#This Row],[Rank 6M]]+Table2[[#This Row],[Rank Sharpe]])/3</f>
        <v>58.333333333333336</v>
      </c>
    </row>
    <row r="31" spans="1:48" x14ac:dyDescent="0.3">
      <c r="A31" t="s">
        <v>1642</v>
      </c>
      <c r="B31" t="s">
        <v>1643</v>
      </c>
      <c r="C31" t="s">
        <v>3156</v>
      </c>
      <c r="D31" t="s">
        <v>154</v>
      </c>
      <c r="E31">
        <v>5643.7043315999999</v>
      </c>
      <c r="F31">
        <v>4993.05</v>
      </c>
      <c r="G31">
        <v>138.209995327206</v>
      </c>
      <c r="H31">
        <f>(Table2[[#This Row],[1Y Return vs Nifty]]-AVERAGE(Table2[1Y Return vs Nifty]))/_xlfn.STDEV.P(Table2[1Y Return vs Nifty])</f>
        <v>1.8408215614996344</v>
      </c>
      <c r="I31">
        <v>1.4453958028479299</v>
      </c>
      <c r="J31">
        <f>(Table2[[#This Row],[1M Return vs Nifty]]-AVERAGE(Table2[1M Return vs Nifty]))/_xlfn.STDEV.P(Table2[1M Return vs Nifty])</f>
        <v>0.1284951685555607</v>
      </c>
      <c r="K31">
        <v>36.595683017973997</v>
      </c>
      <c r="L31">
        <f>(Table2[[#This Row],[6M Return vs Nifty]]-AVERAGE(Table2[6M Return vs Nifty]))/_xlfn.STDEV.P(Table2[6M Return vs Nifty])</f>
        <v>0.80923128526671517</v>
      </c>
      <c r="M31">
        <v>4.3868369237026696</v>
      </c>
      <c r="N31">
        <f>(Table2[[#This Row],[1W Return vs Nifty]]-AVERAGE(Table2[1W Return vs Nifty]))/_xlfn.STDEV.P(Table2[1W Return vs Nifty])</f>
        <v>0.55250873811384238</v>
      </c>
      <c r="O31">
        <v>4811.3</v>
      </c>
      <c r="P31">
        <v>4806.6122745939701</v>
      </c>
      <c r="Q31">
        <v>3993.4958838474599</v>
      </c>
      <c r="R31">
        <v>64.456919025485107</v>
      </c>
      <c r="S31" s="1">
        <f>(Table2[[#This Row],[Close Price]]-Table2[[#This Row],[20D EMA]])/Table2[[#This Row],[20D EMA]]</f>
        <v>3.7775653149876333E-2</v>
      </c>
      <c r="T31" s="1">
        <f>(Table2[[#This Row],[Close Price]]-Table2[[#This Row],[50D EMA]])/Table2[[#This Row],[50D EMA]]</f>
        <v>3.8787760433990702E-2</v>
      </c>
      <c r="U31" s="1">
        <f>(Table2[[#This Row],[Close Price]]-Table2[[#This Row],[200D EMA]])/Table2[[#This Row],[200D EMA]]</f>
        <v>0.25029551681659384</v>
      </c>
      <c r="V31">
        <v>0.64215702018479803</v>
      </c>
      <c r="W31">
        <v>4950</v>
      </c>
      <c r="X31">
        <v>5062</v>
      </c>
      <c r="Y31">
        <v>4844.05</v>
      </c>
      <c r="Z31">
        <v>5062</v>
      </c>
      <c r="AA31">
        <v>4305</v>
      </c>
      <c r="AB31">
        <v>5062</v>
      </c>
      <c r="AC31" s="1">
        <f>(Table2[[#This Row],[Close Price]]/Table2[[#This Row],[Day Low]])-1</f>
        <v>8.6969696969696475E-3</v>
      </c>
      <c r="AD31" s="1">
        <f>(Table2[[#This Row],[Day High]]/Table2[[#This Row],[Close Price]])-1</f>
        <v>1.3809194780745271E-2</v>
      </c>
      <c r="AE31" s="1">
        <f>(Table2[[#This Row],[Close Price]]/Table2[[#This Row],[Current Week Low]])-1</f>
        <v>3.0759385225173075E-2</v>
      </c>
      <c r="AF31" s="1">
        <f>(Table2[[#This Row],[Current Week High]]/Table2[[#This Row],[Close Price]])-1</f>
        <v>1.3809194780745271E-2</v>
      </c>
      <c r="AG31" s="1">
        <f>(Table2[[#This Row],[Close Price]]/Table2[[#This Row],[Current Month Low]])-1</f>
        <v>0.15982578397212555</v>
      </c>
      <c r="AH31" s="1">
        <f>(Table2[[#This Row],[Current Month High]]/Table2[[#This Row],[Close Price]])-1</f>
        <v>1.3809194780745271E-2</v>
      </c>
      <c r="AI31">
        <v>13.9513924354853</v>
      </c>
      <c r="AJ31">
        <v>191.56496350364901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0.05</v>
      </c>
      <c r="AM31" t="s">
        <v>3193</v>
      </c>
      <c r="AN31">
        <v>3.12</v>
      </c>
      <c r="AO31" t="s">
        <v>3193</v>
      </c>
      <c r="AP31">
        <v>0.21356151365109899</v>
      </c>
      <c r="AQ31">
        <f>(Table2[[#This Row],[Sharpe Ratio]]-AVERAGE(Table2[Sharpe Ratio]))/_xlfn.STDEV.P(Table2[Sharpe Ratio])</f>
        <v>1.7085495902584866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5.0396063436942393</v>
      </c>
      <c r="AS31">
        <f>_xlfn.RANK.AVG(Table2[[#This Row],[1Y Return vs Nifty Z-Score]],Table2[1Y Return vs Nifty Z-Score])</f>
        <v>40</v>
      </c>
      <c r="AT31">
        <f>_xlfn.RANK.AVG(Table2[[#This Row],[6M Return vs Nifty Z-Score]],Table2[6M Return vs Nifty Z-Score])</f>
        <v>108</v>
      </c>
      <c r="AU31">
        <f>_xlfn.RANK.AVG(Table2[[#This Row],[Sharpe Ratio Z-Score]],Table2[Sharpe Ratio Z-Score])</f>
        <v>27</v>
      </c>
      <c r="AV31">
        <f>(Table2[[#This Row],[Rank 1Y]]+Table2[[#This Row],[Rank 6M]]+Table2[[#This Row],[Rank Sharpe]])/3</f>
        <v>58.333333333333336</v>
      </c>
    </row>
    <row r="32" spans="1:48" x14ac:dyDescent="0.3">
      <c r="A32" t="s">
        <v>804</v>
      </c>
      <c r="B32" t="s">
        <v>805</v>
      </c>
      <c r="C32" t="s">
        <v>3156</v>
      </c>
      <c r="D32" t="s">
        <v>322</v>
      </c>
      <c r="E32">
        <v>20375.937000000002</v>
      </c>
      <c r="F32">
        <v>1778.75</v>
      </c>
      <c r="G32">
        <v>92.679472230685803</v>
      </c>
      <c r="H32">
        <f>(Table2[[#This Row],[1Y Return vs Nifty]]-AVERAGE(Table2[1Y Return vs Nifty]))/_xlfn.STDEV.P(Table2[1Y Return vs Nifty])</f>
        <v>1.0909500046534484</v>
      </c>
      <c r="I32">
        <v>1.3690104699874299</v>
      </c>
      <c r="J32">
        <f>(Table2[[#This Row],[1M Return vs Nifty]]-AVERAGE(Table2[1M Return vs Nifty]))/_xlfn.STDEV.P(Table2[1M Return vs Nifty])</f>
        <v>0.12030859887583528</v>
      </c>
      <c r="K32">
        <v>88.343014730486999</v>
      </c>
      <c r="L32">
        <f>(Table2[[#This Row],[6M Return vs Nifty]]-AVERAGE(Table2[6M Return vs Nifty]))/_xlfn.STDEV.P(Table2[6M Return vs Nifty])</f>
        <v>2.4097289821025258</v>
      </c>
      <c r="M32">
        <v>5.94412331673617</v>
      </c>
      <c r="N32">
        <f>(Table2[[#This Row],[1W Return vs Nifty]]-AVERAGE(Table2[1W Return vs Nifty]))/_xlfn.STDEV.P(Table2[1W Return vs Nifty])</f>
        <v>0.87556144919822509</v>
      </c>
      <c r="O32">
        <v>1729.11</v>
      </c>
      <c r="P32">
        <v>1797.04056846003</v>
      </c>
      <c r="Q32">
        <v>1500.5187317514701</v>
      </c>
      <c r="R32">
        <v>59.523872863296702</v>
      </c>
      <c r="S32" s="1">
        <f>(Table2[[#This Row],[Close Price]]-Table2[[#This Row],[20D EMA]])/Table2[[#This Row],[20D EMA]]</f>
        <v>2.8708410685265889E-2</v>
      </c>
      <c r="T32" s="1">
        <f>(Table2[[#This Row],[Close Price]]-Table2[[#This Row],[50D EMA]])/Table2[[#This Row],[50D EMA]]</f>
        <v>-1.0178161128384601E-2</v>
      </c>
      <c r="U32" s="1">
        <f>(Table2[[#This Row],[Close Price]]-Table2[[#This Row],[200D EMA]])/Table2[[#This Row],[200D EMA]]</f>
        <v>0.18542338883285139</v>
      </c>
      <c r="V32">
        <v>1.064143690506</v>
      </c>
      <c r="W32">
        <v>1742.1</v>
      </c>
      <c r="X32">
        <v>1809</v>
      </c>
      <c r="Y32">
        <v>1682.05</v>
      </c>
      <c r="Z32">
        <v>1838.8</v>
      </c>
      <c r="AA32">
        <v>1501</v>
      </c>
      <c r="AB32">
        <v>1838.8</v>
      </c>
      <c r="AC32" s="1">
        <f>(Table2[[#This Row],[Close Price]]/Table2[[#This Row],[Day Low]])-1</f>
        <v>2.1037827908845674E-2</v>
      </c>
      <c r="AD32" s="1">
        <f>(Table2[[#This Row],[Day High]]/Table2[[#This Row],[Close Price]])-1</f>
        <v>1.7006324666198225E-2</v>
      </c>
      <c r="AE32" s="1">
        <f>(Table2[[#This Row],[Close Price]]/Table2[[#This Row],[Current Week Low]])-1</f>
        <v>5.7489373086412332E-2</v>
      </c>
      <c r="AF32" s="1">
        <f>(Table2[[#This Row],[Current Week High]]/Table2[[#This Row],[Close Price]])-1</f>
        <v>3.3759662684469394E-2</v>
      </c>
      <c r="AG32" s="1">
        <f>(Table2[[#This Row],[Close Price]]/Table2[[#This Row],[Current Month Low]])-1</f>
        <v>0.18504330446369077</v>
      </c>
      <c r="AH32" s="1">
        <f>(Table2[[#This Row],[Current Month High]]/Table2[[#This Row],[Close Price]])-1</f>
        <v>3.3759662684469394E-2</v>
      </c>
      <c r="AI32">
        <v>59.314125087842598</v>
      </c>
      <c r="AJ32">
        <v>174.371432978559</v>
      </c>
      <c r="AK32" t="str">
        <f>IF(AND(Table2[[#This Row],[20D EMA]]&gt;Table2[[#This Row],[50D EMA]],Table2[[#This Row],[50D EMA]]&gt;Table2[[#This Row],[200D EMA]]),"Uptrend","Downtrend/NoTrend")</f>
        <v>Downtrend/NoTrend</v>
      </c>
      <c r="AL32">
        <v>-0.22</v>
      </c>
      <c r="AM32" t="s">
        <v>3192</v>
      </c>
      <c r="AN32">
        <v>4.74</v>
      </c>
      <c r="AO32" t="s">
        <v>3193</v>
      </c>
      <c r="AP32">
        <v>0.18274317780744101</v>
      </c>
      <c r="AQ32">
        <f>(Table2[[#This Row],[Sharpe Ratio]]-AVERAGE(Table2[Sharpe Ratio]))/_xlfn.STDEV.P(Table2[Sharpe Ratio])</f>
        <v>1.3482288414762555</v>
      </c>
      <c r="AR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">
        <f>_xlfn.RANK.AVG(Table2[[#This Row],[1Y Return vs Nifty Z-Score]],Table2[1Y Return vs Nifty Z-Score])</f>
        <v>96</v>
      </c>
      <c r="AT32">
        <f>_xlfn.RANK.AVG(Table2[[#This Row],[6M Return vs Nifty Z-Score]],Table2[6M Return vs Nifty Z-Score])</f>
        <v>23</v>
      </c>
      <c r="AU32">
        <f>_xlfn.RANK.AVG(Table2[[#This Row],[Sharpe Ratio Z-Score]],Table2[Sharpe Ratio Z-Score])</f>
        <v>67</v>
      </c>
      <c r="AV32">
        <f>(Table2[[#This Row],[Rank 1Y]]+Table2[[#This Row],[Rank 6M]]+Table2[[#This Row],[Rank Sharpe]])/3</f>
        <v>62</v>
      </c>
    </row>
    <row r="33" spans="1:48" x14ac:dyDescent="0.3">
      <c r="A33" t="s">
        <v>1019</v>
      </c>
      <c r="B33" t="s">
        <v>1020</v>
      </c>
      <c r="C33" t="s">
        <v>3156</v>
      </c>
      <c r="D33" t="s">
        <v>154</v>
      </c>
      <c r="E33">
        <v>14259.119513600001</v>
      </c>
      <c r="F33">
        <v>14094.05</v>
      </c>
      <c r="G33">
        <v>188.03489300946401</v>
      </c>
      <c r="H33">
        <f>(Table2[[#This Row],[1Y Return vs Nifty]]-AVERAGE(Table2[1Y Return vs Nifty]))/_xlfn.STDEV.P(Table2[1Y Return vs Nifty])</f>
        <v>2.6614199437209942</v>
      </c>
      <c r="I33">
        <v>0.95549222602073003</v>
      </c>
      <c r="J33">
        <f>(Table2[[#This Row],[1M Return vs Nifty]]-AVERAGE(Table2[1M Return vs Nifty]))/_xlfn.STDEV.P(Table2[1M Return vs Nifty])</f>
        <v>7.5989934659845756E-2</v>
      </c>
      <c r="K33">
        <v>28.868072889696599</v>
      </c>
      <c r="L33">
        <f>(Table2[[#This Row],[6M Return vs Nifty]]-AVERAGE(Table2[6M Return vs Nifty]))/_xlfn.STDEV.P(Table2[6M Return vs Nifty])</f>
        <v>0.57022336344642255</v>
      </c>
      <c r="M33">
        <v>10.2392744769805</v>
      </c>
      <c r="N33">
        <f>(Table2[[#This Row],[1W Return vs Nifty]]-AVERAGE(Table2[1W Return vs Nifty]))/_xlfn.STDEV.P(Table2[1W Return vs Nifty])</f>
        <v>1.7665730402847422</v>
      </c>
      <c r="O33">
        <v>13406.77</v>
      </c>
      <c r="P33">
        <v>13285.3373123688</v>
      </c>
      <c r="Q33">
        <v>10875.9729385675</v>
      </c>
      <c r="R33">
        <v>66.831478082320302</v>
      </c>
      <c r="S33" s="1">
        <f>(Table2[[#This Row],[Close Price]]-Table2[[#This Row],[20D EMA]])/Table2[[#This Row],[20D EMA]]</f>
        <v>5.1263652617296991E-2</v>
      </c>
      <c r="T33" s="1">
        <f>(Table2[[#This Row],[Close Price]]-Table2[[#This Row],[50D EMA]])/Table2[[#This Row],[50D EMA]]</f>
        <v>6.0872574675110341E-2</v>
      </c>
      <c r="U33" s="1">
        <f>(Table2[[#This Row],[Close Price]]-Table2[[#This Row],[200D EMA]])/Table2[[#This Row],[200D EMA]]</f>
        <v>0.29588866022466948</v>
      </c>
      <c r="V33">
        <v>1.13004684887268</v>
      </c>
      <c r="W33">
        <v>13800.05</v>
      </c>
      <c r="X33">
        <v>14185</v>
      </c>
      <c r="Y33">
        <v>13378.3</v>
      </c>
      <c r="Z33">
        <v>14190</v>
      </c>
      <c r="AA33">
        <v>11396.35</v>
      </c>
      <c r="AB33">
        <v>14190</v>
      </c>
      <c r="AC33" s="1">
        <f>(Table2[[#This Row],[Close Price]]/Table2[[#This Row],[Day Low]])-1</f>
        <v>2.1304270636700595E-2</v>
      </c>
      <c r="AD33" s="1">
        <f>(Table2[[#This Row],[Day High]]/Table2[[#This Row],[Close Price]])-1</f>
        <v>6.4530777171927234E-3</v>
      </c>
      <c r="AE33" s="1">
        <f>(Table2[[#This Row],[Close Price]]/Table2[[#This Row],[Current Week Low]])-1</f>
        <v>5.350081848964372E-2</v>
      </c>
      <c r="AF33" s="1">
        <f>(Table2[[#This Row],[Current Week High]]/Table2[[#This Row],[Close Price]])-1</f>
        <v>6.8078373498037248E-3</v>
      </c>
      <c r="AG33" s="1">
        <f>(Table2[[#This Row],[Close Price]]/Table2[[#This Row],[Current Month Low]])-1</f>
        <v>0.23671614157164345</v>
      </c>
      <c r="AH33" s="1">
        <f>(Table2[[#This Row],[Current Month High]]/Table2[[#This Row],[Close Price]])-1</f>
        <v>6.8078373498037248E-3</v>
      </c>
      <c r="AI33">
        <v>5.00885125283365</v>
      </c>
      <c r="AJ33">
        <v>230.40028131043701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0.02</v>
      </c>
      <c r="AM33" t="s">
        <v>3193</v>
      </c>
      <c r="AN33">
        <v>6.05</v>
      </c>
      <c r="AO33" t="s">
        <v>3193</v>
      </c>
      <c r="AP33">
        <v>0.23900126939272401</v>
      </c>
      <c r="AQ33">
        <f>(Table2[[#This Row],[Sharpe Ratio]]-AVERAGE(Table2[Sharpe Ratio]))/_xlfn.STDEV.P(Table2[Sharpe Ratio])</f>
        <v>2.0059852429868203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7.0801915250988241</v>
      </c>
      <c r="AS33">
        <f>_xlfn.RANK.AVG(Table2[[#This Row],[1Y Return vs Nifty Z-Score]],Table2[1Y Return vs Nifty Z-Score])</f>
        <v>16</v>
      </c>
      <c r="AT33">
        <f>_xlfn.RANK.AVG(Table2[[#This Row],[6M Return vs Nifty Z-Score]],Table2[6M Return vs Nifty Z-Score])</f>
        <v>155</v>
      </c>
      <c r="AU33">
        <f>_xlfn.RANK.AVG(Table2[[#This Row],[Sharpe Ratio Z-Score]],Table2[Sharpe Ratio Z-Score])</f>
        <v>17</v>
      </c>
      <c r="AV33">
        <f>(Table2[[#This Row],[Rank 1Y]]+Table2[[#This Row],[Rank 6M]]+Table2[[#This Row],[Rank Sharpe]])/3</f>
        <v>62.666666666666664</v>
      </c>
    </row>
    <row r="34" spans="1:48" x14ac:dyDescent="0.3">
      <c r="A34" t="s">
        <v>606</v>
      </c>
      <c r="B34" t="s">
        <v>607</v>
      </c>
      <c r="C34" t="s">
        <v>3147</v>
      </c>
      <c r="D34" t="s">
        <v>395</v>
      </c>
      <c r="E34">
        <v>32721.858494939999</v>
      </c>
      <c r="F34">
        <v>6428.3</v>
      </c>
      <c r="G34">
        <v>166.020567233782</v>
      </c>
      <c r="H34">
        <f>(Table2[[#This Row],[1Y Return vs Nifty]]-AVERAGE(Table2[1Y Return vs Nifty]))/_xlfn.STDEV.P(Table2[1Y Return vs Nifty])</f>
        <v>2.298851810968936</v>
      </c>
      <c r="I34">
        <v>23.829458691599701</v>
      </c>
      <c r="J34">
        <f>(Table2[[#This Row],[1M Return vs Nifty]]-AVERAGE(Table2[1M Return vs Nifty]))/_xlfn.STDEV.P(Table2[1M Return vs Nifty])</f>
        <v>2.5274987951913634</v>
      </c>
      <c r="K34">
        <v>58.902264796842601</v>
      </c>
      <c r="L34">
        <f>(Table2[[#This Row],[6M Return vs Nifty]]-AVERAGE(Table2[6M Return vs Nifty]))/_xlfn.STDEV.P(Table2[6M Return vs Nifty])</f>
        <v>1.4991534818294776</v>
      </c>
      <c r="M34">
        <v>7.9290608835643797</v>
      </c>
      <c r="N34">
        <f>(Table2[[#This Row],[1W Return vs Nifty]]-AVERAGE(Table2[1W Return vs Nifty]))/_xlfn.STDEV.P(Table2[1W Return vs Nifty])</f>
        <v>1.2873286521775018</v>
      </c>
      <c r="O34">
        <v>5977.9</v>
      </c>
      <c r="P34">
        <v>5437.9549991433096</v>
      </c>
      <c r="Q34">
        <v>4198.3907631843704</v>
      </c>
      <c r="R34">
        <v>77.086258761054097</v>
      </c>
      <c r="S34" s="1">
        <f>(Table2[[#This Row],[Close Price]]-Table2[[#This Row],[20D EMA]])/Table2[[#This Row],[20D EMA]]</f>
        <v>7.534418441258646E-2</v>
      </c>
      <c r="T34" s="1">
        <f>(Table2[[#This Row],[Close Price]]-Table2[[#This Row],[50D EMA]])/Table2[[#This Row],[50D EMA]]</f>
        <v>0.18211717474909386</v>
      </c>
      <c r="U34" s="1">
        <f>(Table2[[#This Row],[Close Price]]-Table2[[#This Row],[200D EMA]])/Table2[[#This Row],[200D EMA]]</f>
        <v>0.53113427563000393</v>
      </c>
      <c r="V34">
        <v>0.74521499638999</v>
      </c>
      <c r="W34">
        <v>6401</v>
      </c>
      <c r="X34">
        <v>6590</v>
      </c>
      <c r="Y34">
        <v>6395</v>
      </c>
      <c r="Z34">
        <v>6590</v>
      </c>
      <c r="AA34">
        <v>5677.45</v>
      </c>
      <c r="AB34">
        <v>6590</v>
      </c>
      <c r="AC34" s="1">
        <f>(Table2[[#This Row],[Close Price]]/Table2[[#This Row],[Day Low]])-1</f>
        <v>4.2649586002188045E-3</v>
      </c>
      <c r="AD34" s="1">
        <f>(Table2[[#This Row],[Day High]]/Table2[[#This Row],[Close Price]])-1</f>
        <v>2.5154395407806174E-2</v>
      </c>
      <c r="AE34" s="1">
        <f>(Table2[[#This Row],[Close Price]]/Table2[[#This Row],[Current Week Low]])-1</f>
        <v>5.2071931196246979E-3</v>
      </c>
      <c r="AF34" s="1">
        <f>(Table2[[#This Row],[Current Week High]]/Table2[[#This Row],[Close Price]])-1</f>
        <v>2.5154395407806174E-2</v>
      </c>
      <c r="AG34" s="1">
        <f>(Table2[[#This Row],[Close Price]]/Table2[[#This Row],[Current Month Low]])-1</f>
        <v>0.13225127478005105</v>
      </c>
      <c r="AH34" s="1">
        <f>(Table2[[#This Row],[Current Month High]]/Table2[[#This Row],[Close Price]])-1</f>
        <v>2.5154395407806174E-2</v>
      </c>
      <c r="AI34">
        <v>2.5154395407806098</v>
      </c>
      <c r="AJ34">
        <v>205.665580941965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0.49</v>
      </c>
      <c r="AM34" t="s">
        <v>3193</v>
      </c>
      <c r="AN34">
        <v>12.72</v>
      </c>
      <c r="AO34" t="s">
        <v>3193</v>
      </c>
      <c r="AP34">
        <v>0.153659250771809</v>
      </c>
      <c r="AQ34">
        <f>(Table2[[#This Row],[Sharpe Ratio]]-AVERAGE(Table2[Sharpe Ratio]))/_xlfn.STDEV.P(Table2[Sharpe Ratio])</f>
        <v>1.008186393364533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8.6210191335318118</v>
      </c>
      <c r="AS34">
        <f>_xlfn.RANK.AVG(Table2[[#This Row],[1Y Return vs Nifty Z-Score]],Table2[1Y Return vs Nifty Z-Score])</f>
        <v>25</v>
      </c>
      <c r="AT34">
        <f>_xlfn.RANK.AVG(Table2[[#This Row],[6M Return vs Nifty Z-Score]],Table2[6M Return vs Nifty Z-Score])</f>
        <v>53</v>
      </c>
      <c r="AU34">
        <f>_xlfn.RANK.AVG(Table2[[#This Row],[Sharpe Ratio Z-Score]],Table2[Sharpe Ratio Z-Score])</f>
        <v>112</v>
      </c>
      <c r="AV34">
        <f>(Table2[[#This Row],[Rank 1Y]]+Table2[[#This Row],[Rank 6M]]+Table2[[#This Row],[Rank Sharpe]])/3</f>
        <v>63.333333333333336</v>
      </c>
    </row>
    <row r="35" spans="1:48" x14ac:dyDescent="0.3">
      <c r="A35" t="s">
        <v>890</v>
      </c>
      <c r="B35" t="s">
        <v>891</v>
      </c>
      <c r="C35" t="s">
        <v>3146</v>
      </c>
      <c r="D35" t="s">
        <v>279</v>
      </c>
      <c r="E35">
        <v>17764.076810999999</v>
      </c>
      <c r="F35">
        <v>1269.55</v>
      </c>
      <c r="G35">
        <v>144.99307185690699</v>
      </c>
      <c r="H35">
        <f>(Table2[[#This Row],[1Y Return vs Nifty]]-AVERAGE(Table2[1Y Return vs Nifty]))/_xlfn.STDEV.P(Table2[1Y Return vs Nifty])</f>
        <v>1.9525364246640871</v>
      </c>
      <c r="I35">
        <v>7.2483303058444104</v>
      </c>
      <c r="J35">
        <f>(Table2[[#This Row],[1M Return vs Nifty]]-AVERAGE(Table2[1M Return vs Nifty]))/_xlfn.STDEV.P(Table2[1M Return vs Nifty])</f>
        <v>0.75042251869779819</v>
      </c>
      <c r="K35">
        <v>52.558054113153297</v>
      </c>
      <c r="L35">
        <f>(Table2[[#This Row],[6M Return vs Nifty]]-AVERAGE(Table2[6M Return vs Nifty]))/_xlfn.STDEV.P(Table2[6M Return vs Nifty])</f>
        <v>1.3029328410455863</v>
      </c>
      <c r="M35">
        <v>4.1850230008860398</v>
      </c>
      <c r="N35">
        <f>(Table2[[#This Row],[1W Return vs Nifty]]-AVERAGE(Table2[1W Return vs Nifty]))/_xlfn.STDEV.P(Table2[1W Return vs Nifty])</f>
        <v>0.51064326289223738</v>
      </c>
      <c r="O35">
        <v>1279.56</v>
      </c>
      <c r="P35">
        <v>1194.23683334314</v>
      </c>
      <c r="Q35">
        <v>955.59192959661198</v>
      </c>
      <c r="R35">
        <v>44.1141524092616</v>
      </c>
      <c r="S35" s="1">
        <f>(Table2[[#This Row],[Close Price]]-Table2[[#This Row],[20D EMA]])/Table2[[#This Row],[20D EMA]]</f>
        <v>-7.8230016568195254E-3</v>
      </c>
      <c r="T35" s="1">
        <f>(Table2[[#This Row],[Close Price]]-Table2[[#This Row],[50D EMA]])/Table2[[#This Row],[50D EMA]]</f>
        <v>6.3063845088439194E-2</v>
      </c>
      <c r="U35" s="1">
        <f>(Table2[[#This Row],[Close Price]]-Table2[[#This Row],[200D EMA]])/Table2[[#This Row],[200D EMA]]</f>
        <v>0.32854826488114064</v>
      </c>
      <c r="V35">
        <v>1.6066744461279601</v>
      </c>
      <c r="W35">
        <v>1260.95</v>
      </c>
      <c r="X35">
        <v>1344</v>
      </c>
      <c r="Y35">
        <v>1243</v>
      </c>
      <c r="Z35">
        <v>1409.5</v>
      </c>
      <c r="AA35">
        <v>1232.0999999999999</v>
      </c>
      <c r="AB35">
        <v>1409.5</v>
      </c>
      <c r="AC35" s="1">
        <f>(Table2[[#This Row],[Close Price]]/Table2[[#This Row],[Day Low]])-1</f>
        <v>6.8202545699669326E-3</v>
      </c>
      <c r="AD35" s="1">
        <f>(Table2[[#This Row],[Day High]]/Table2[[#This Row],[Close Price]])-1</f>
        <v>5.8642826198259224E-2</v>
      </c>
      <c r="AE35" s="1">
        <f>(Table2[[#This Row],[Close Price]]/Table2[[#This Row],[Current Week Low]])-1</f>
        <v>2.1359613837489855E-2</v>
      </c>
      <c r="AF35" s="1">
        <f>(Table2[[#This Row],[Current Week High]]/Table2[[#This Row],[Close Price]])-1</f>
        <v>0.11023591036193925</v>
      </c>
      <c r="AG35" s="1">
        <f>(Table2[[#This Row],[Close Price]]/Table2[[#This Row],[Current Month Low]])-1</f>
        <v>3.0395260124989942E-2</v>
      </c>
      <c r="AH35" s="1">
        <f>(Table2[[#This Row],[Current Month High]]/Table2[[#This Row],[Close Price]])-1</f>
        <v>0.11023591036193925</v>
      </c>
      <c r="AI35">
        <v>21.932968374620899</v>
      </c>
      <c r="AJ35">
        <v>176.726063974715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0.15</v>
      </c>
      <c r="AM35" t="s">
        <v>3193</v>
      </c>
      <c r="AN35">
        <v>-10.26</v>
      </c>
      <c r="AO35" t="s">
        <v>3192</v>
      </c>
      <c r="AP35">
        <v>0.161974956302083</v>
      </c>
      <c r="AQ35">
        <f>(Table2[[#This Row],[Sharpe Ratio]]-AVERAGE(Table2[Sharpe Ratio]))/_xlfn.STDEV.P(Table2[Sharpe Ratio])</f>
        <v>1.1054116705021846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5.6219467178018938</v>
      </c>
      <c r="AS35">
        <f>_xlfn.RANK.AVG(Table2[[#This Row],[1Y Return vs Nifty Z-Score]],Table2[1Y Return vs Nifty Z-Score])</f>
        <v>34</v>
      </c>
      <c r="AT35">
        <f>_xlfn.RANK.AVG(Table2[[#This Row],[6M Return vs Nifty Z-Score]],Table2[6M Return vs Nifty Z-Score])</f>
        <v>64</v>
      </c>
      <c r="AU35">
        <f>_xlfn.RANK.AVG(Table2[[#This Row],[Sharpe Ratio Z-Score]],Table2[Sharpe Ratio Z-Score])</f>
        <v>99</v>
      </c>
      <c r="AV35">
        <f>(Table2[[#This Row],[Rank 1Y]]+Table2[[#This Row],[Rank 6M]]+Table2[[#This Row],[Rank Sharpe]])/3</f>
        <v>65.666666666666671</v>
      </c>
    </row>
    <row r="36" spans="1:48" x14ac:dyDescent="0.3">
      <c r="A36" t="s">
        <v>980</v>
      </c>
      <c r="B36" t="s">
        <v>981</v>
      </c>
      <c r="C36" t="s">
        <v>3151</v>
      </c>
      <c r="D36" t="s">
        <v>51</v>
      </c>
      <c r="E36">
        <v>14997.92491233</v>
      </c>
      <c r="F36">
        <v>1630.95</v>
      </c>
      <c r="G36">
        <v>192.83315147267899</v>
      </c>
      <c r="H36">
        <f>(Table2[[#This Row],[1Y Return vs Nifty]]-AVERAGE(Table2[1Y Return vs Nifty]))/_xlfn.STDEV.P(Table2[1Y Return vs Nifty])</f>
        <v>2.740445557732365</v>
      </c>
      <c r="I36">
        <v>15.873572536945399</v>
      </c>
      <c r="J36">
        <f>(Table2[[#This Row],[1M Return vs Nifty]]-AVERAGE(Table2[1M Return vs Nifty]))/_xlfn.STDEV.P(Table2[1M Return vs Nifty])</f>
        <v>1.6748296513913674</v>
      </c>
      <c r="K36">
        <v>81.528419503018299</v>
      </c>
      <c r="L36">
        <f>(Table2[[#This Row],[6M Return vs Nifty]]-AVERAGE(Table2[6M Return vs Nifty]))/_xlfn.STDEV.P(Table2[6M Return vs Nifty])</f>
        <v>2.1989597770925871</v>
      </c>
      <c r="M36">
        <v>7.1490908868062197</v>
      </c>
      <c r="N36">
        <f>(Table2[[#This Row],[1W Return vs Nifty]]-AVERAGE(Table2[1W Return vs Nifty]))/_xlfn.STDEV.P(Table2[1W Return vs Nifty])</f>
        <v>1.1255270573363785</v>
      </c>
      <c r="O36">
        <v>1464.62</v>
      </c>
      <c r="P36">
        <v>1344.6811047552101</v>
      </c>
      <c r="Q36">
        <v>1011.0219391616801</v>
      </c>
      <c r="R36">
        <v>84.507960893054701</v>
      </c>
      <c r="S36" s="1">
        <f>(Table2[[#This Row],[Close Price]]-Table2[[#This Row],[20D EMA]])/Table2[[#This Row],[20D EMA]]</f>
        <v>0.11356529338668062</v>
      </c>
      <c r="T36" s="1">
        <f>(Table2[[#This Row],[Close Price]]-Table2[[#This Row],[50D EMA]])/Table2[[#This Row],[50D EMA]]</f>
        <v>0.21288980281826989</v>
      </c>
      <c r="U36" s="1">
        <f>(Table2[[#This Row],[Close Price]]-Table2[[#This Row],[200D EMA]])/Table2[[#This Row],[200D EMA]]</f>
        <v>0.61316974125443058</v>
      </c>
      <c r="V36">
        <v>0.95236197652273202</v>
      </c>
      <c r="W36">
        <v>1549.25</v>
      </c>
      <c r="X36">
        <v>1653.45</v>
      </c>
      <c r="Y36">
        <v>1514.7</v>
      </c>
      <c r="Z36">
        <v>1653.45</v>
      </c>
      <c r="AA36">
        <v>1373.4</v>
      </c>
      <c r="AB36">
        <v>1653.45</v>
      </c>
      <c r="AC36" s="1">
        <f>(Table2[[#This Row],[Close Price]]/Table2[[#This Row],[Day Low]])-1</f>
        <v>5.2735194448926936E-2</v>
      </c>
      <c r="AD36" s="1">
        <f>(Table2[[#This Row],[Day High]]/Table2[[#This Row],[Close Price]])-1</f>
        <v>1.3795640577577428E-2</v>
      </c>
      <c r="AE36" s="1">
        <f>(Table2[[#This Row],[Close Price]]/Table2[[#This Row],[Current Week Low]])-1</f>
        <v>7.674787086551782E-2</v>
      </c>
      <c r="AF36" s="1">
        <f>(Table2[[#This Row],[Current Week High]]/Table2[[#This Row],[Close Price]])-1</f>
        <v>1.3795640577577428E-2</v>
      </c>
      <c r="AG36" s="1">
        <f>(Table2[[#This Row],[Close Price]]/Table2[[#This Row],[Current Month Low]])-1</f>
        <v>0.18752730449978161</v>
      </c>
      <c r="AH36" s="1">
        <f>(Table2[[#This Row],[Current Month High]]/Table2[[#This Row],[Close Price]])-1</f>
        <v>1.3795640577577428E-2</v>
      </c>
      <c r="AI36">
        <v>1.3795640577577399</v>
      </c>
      <c r="AJ36">
        <v>249.23982869379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0.46</v>
      </c>
      <c r="AM36" t="s">
        <v>3193</v>
      </c>
      <c r="AN36">
        <v>15.7</v>
      </c>
      <c r="AO36" t="s">
        <v>3193</v>
      </c>
      <c r="AP36">
        <v>0.13235314195352499</v>
      </c>
      <c r="AQ36">
        <f>(Table2[[#This Row],[Sharpe Ratio]]-AVERAGE(Table2[Sharpe Ratio]))/_xlfn.STDEV.P(Table2[Sharpe Ratio])</f>
        <v>0.75908037018451646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8.4988424137372149</v>
      </c>
      <c r="AS36">
        <f>_xlfn.RANK.AVG(Table2[[#This Row],[1Y Return vs Nifty Z-Score]],Table2[1Y Return vs Nifty Z-Score])</f>
        <v>15</v>
      </c>
      <c r="AT36">
        <f>_xlfn.RANK.AVG(Table2[[#This Row],[6M Return vs Nifty Z-Score]],Table2[6M Return vs Nifty Z-Score])</f>
        <v>30</v>
      </c>
      <c r="AU36">
        <f>_xlfn.RANK.AVG(Table2[[#This Row],[Sharpe Ratio Z-Score]],Table2[Sharpe Ratio Z-Score])</f>
        <v>152</v>
      </c>
      <c r="AV36">
        <f>(Table2[[#This Row],[Rank 1Y]]+Table2[[#This Row],[Rank 6M]]+Table2[[#This Row],[Rank Sharpe]])/3</f>
        <v>65.666666666666671</v>
      </c>
    </row>
    <row r="37" spans="1:48" x14ac:dyDescent="0.3">
      <c r="A37" t="s">
        <v>516</v>
      </c>
      <c r="B37" t="s">
        <v>517</v>
      </c>
      <c r="C37" t="s">
        <v>3156</v>
      </c>
      <c r="D37" t="s">
        <v>322</v>
      </c>
      <c r="E37">
        <v>41793.012710800002</v>
      </c>
      <c r="F37">
        <v>1588.6</v>
      </c>
      <c r="G37">
        <v>173.30924520961</v>
      </c>
      <c r="H37">
        <f>(Table2[[#This Row],[1Y Return vs Nifty]]-AVERAGE(Table2[1Y Return vs Nifty]))/_xlfn.STDEV.P(Table2[1Y Return vs Nifty])</f>
        <v>2.418893750515692</v>
      </c>
      <c r="I37">
        <v>-6.8066000356383896</v>
      </c>
      <c r="J37">
        <f>(Table2[[#This Row],[1M Return vs Nifty]]-AVERAGE(Table2[1M Return vs Nifty]))/_xlfn.STDEV.P(Table2[1M Return vs Nifty])</f>
        <v>-0.75590942063366195</v>
      </c>
      <c r="K37">
        <v>31.231762721690199</v>
      </c>
      <c r="L37">
        <f>(Table2[[#This Row],[6M Return vs Nifty]]-AVERAGE(Table2[6M Return vs Nifty]))/_xlfn.STDEV.P(Table2[6M Return vs Nifty])</f>
        <v>0.64333013063506195</v>
      </c>
      <c r="M37">
        <v>0.46004819684016901</v>
      </c>
      <c r="N37">
        <f>(Table2[[#This Row],[1W Return vs Nifty]]-AVERAGE(Table2[1W Return vs Nifty]))/_xlfn.STDEV.P(Table2[1W Return vs Nifty])</f>
        <v>-0.26208756847652337</v>
      </c>
      <c r="O37">
        <v>1703.11</v>
      </c>
      <c r="P37">
        <v>1854.2291851749901</v>
      </c>
      <c r="Q37">
        <v>1598.6896657375</v>
      </c>
      <c r="R37">
        <v>36.315025061361901</v>
      </c>
      <c r="S37" s="1">
        <f>(Table2[[#This Row],[Close Price]]-Table2[[#This Row],[20D EMA]])/Table2[[#This Row],[20D EMA]]</f>
        <v>-6.723582152650151E-2</v>
      </c>
      <c r="T37" s="1">
        <f>(Table2[[#This Row],[Close Price]]-Table2[[#This Row],[50D EMA]])/Table2[[#This Row],[50D EMA]]</f>
        <v>-0.14325585386033163</v>
      </c>
      <c r="U37" s="1">
        <f>(Table2[[#This Row],[Close Price]]-Table2[[#This Row],[200D EMA]])/Table2[[#This Row],[200D EMA]]</f>
        <v>-6.3112097073859605E-3</v>
      </c>
      <c r="V37">
        <v>0.26730848838453403</v>
      </c>
      <c r="W37">
        <v>1588.35</v>
      </c>
      <c r="X37">
        <v>1648.9</v>
      </c>
      <c r="Y37">
        <v>1588.35</v>
      </c>
      <c r="Z37">
        <v>1689</v>
      </c>
      <c r="AA37">
        <v>1505</v>
      </c>
      <c r="AB37">
        <v>1735.5</v>
      </c>
      <c r="AC37" s="1">
        <f>(Table2[[#This Row],[Close Price]]/Table2[[#This Row],[Day Low]])-1</f>
        <v>1.5739603991571371E-4</v>
      </c>
      <c r="AD37" s="1">
        <f>(Table2[[#This Row],[Day High]]/Table2[[#This Row],[Close Price]])-1</f>
        <v>3.7957950396575679E-2</v>
      </c>
      <c r="AE37" s="1">
        <f>(Table2[[#This Row],[Close Price]]/Table2[[#This Row],[Current Week Low]])-1</f>
        <v>1.5739603991571371E-4</v>
      </c>
      <c r="AF37" s="1">
        <f>(Table2[[#This Row],[Current Week High]]/Table2[[#This Row],[Close Price]])-1</f>
        <v>6.3200302152839116E-2</v>
      </c>
      <c r="AG37" s="1">
        <f>(Table2[[#This Row],[Close Price]]/Table2[[#This Row],[Current Month Low]])-1</f>
        <v>5.5548172757474923E-2</v>
      </c>
      <c r="AH37" s="1">
        <f>(Table2[[#This Row],[Current Month High]]/Table2[[#This Row],[Close Price]])-1</f>
        <v>9.2471358428805273E-2</v>
      </c>
      <c r="AI37">
        <v>87.551932519199298</v>
      </c>
      <c r="AJ37">
        <v>264.69237832874097</v>
      </c>
      <c r="AK37" t="str">
        <f>IF(AND(Table2[[#This Row],[20D EMA]]&gt;Table2[[#This Row],[50D EMA]],Table2[[#This Row],[50D EMA]]&gt;Table2[[#This Row],[200D EMA]]),"Uptrend","Downtrend/NoTrend")</f>
        <v>Downtrend/NoTrend</v>
      </c>
      <c r="AL37">
        <v>-0.37</v>
      </c>
      <c r="AM37" t="s">
        <v>3192</v>
      </c>
      <c r="AN37">
        <v>-8.02</v>
      </c>
      <c r="AO37" t="s">
        <v>3192</v>
      </c>
      <c r="AP37">
        <v>0.20165376682244501</v>
      </c>
      <c r="AQ37">
        <f>(Table2[[#This Row],[Sharpe Ratio]]-AVERAGE(Table2[Sharpe Ratio]))/_xlfn.STDEV.P(Table2[Sharpe Ratio])</f>
        <v>1.5693270094099885</v>
      </c>
      <c r="AR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">
        <f>_xlfn.RANK.AVG(Table2[[#This Row],[1Y Return vs Nifty Z-Score]],Table2[1Y Return vs Nifty Z-Score])</f>
        <v>22</v>
      </c>
      <c r="AT37">
        <f>_xlfn.RANK.AVG(Table2[[#This Row],[6M Return vs Nifty Z-Score]],Table2[6M Return vs Nifty Z-Score])</f>
        <v>137</v>
      </c>
      <c r="AU37">
        <f>_xlfn.RANK.AVG(Table2[[#This Row],[Sharpe Ratio Z-Score]],Table2[Sharpe Ratio Z-Score])</f>
        <v>39</v>
      </c>
      <c r="AV37">
        <f>(Table2[[#This Row],[Rank 1Y]]+Table2[[#This Row],[Rank 6M]]+Table2[[#This Row],[Rank Sharpe]])/3</f>
        <v>66</v>
      </c>
    </row>
    <row r="38" spans="1:48" x14ac:dyDescent="0.3">
      <c r="A38" t="s">
        <v>303</v>
      </c>
      <c r="B38" t="s">
        <v>304</v>
      </c>
      <c r="C38" t="s">
        <v>3157</v>
      </c>
      <c r="D38" t="s">
        <v>305</v>
      </c>
      <c r="E38">
        <v>91658.294586949996</v>
      </c>
      <c r="F38">
        <v>15318.1</v>
      </c>
      <c r="G38">
        <v>157.701549149242</v>
      </c>
      <c r="H38">
        <f>(Table2[[#This Row],[1Y Return vs Nifty]]-AVERAGE(Table2[1Y Return vs Nifty]))/_xlfn.STDEV.P(Table2[1Y Return vs Nifty])</f>
        <v>2.1618405354942127</v>
      </c>
      <c r="I38">
        <v>19.0851698318628</v>
      </c>
      <c r="J38">
        <f>(Table2[[#This Row],[1M Return vs Nifty]]-AVERAGE(Table2[1M Return vs Nifty]))/_xlfn.STDEV.P(Table2[1M Return vs Nifty])</f>
        <v>2.0190313986832873</v>
      </c>
      <c r="K38">
        <v>89.873774990868</v>
      </c>
      <c r="L38">
        <f>(Table2[[#This Row],[6M Return vs Nifty]]-AVERAGE(Table2[6M Return vs Nifty]))/_xlfn.STDEV.P(Table2[6M Return vs Nifty])</f>
        <v>2.4570739985520436</v>
      </c>
      <c r="M38">
        <v>5.62632623789374</v>
      </c>
      <c r="N38">
        <f>(Table2[[#This Row],[1W Return vs Nifty]]-AVERAGE(Table2[1W Return vs Nifty]))/_xlfn.STDEV.P(Table2[1W Return vs Nifty])</f>
        <v>0.80963574127833582</v>
      </c>
      <c r="O38">
        <v>14373.29</v>
      </c>
      <c r="P38">
        <v>13463.0263718396</v>
      </c>
      <c r="Q38">
        <v>10359.8261854223</v>
      </c>
      <c r="R38">
        <v>73.931225424993897</v>
      </c>
      <c r="S38" s="1">
        <f>(Table2[[#This Row],[Close Price]]-Table2[[#This Row],[20D EMA]])/Table2[[#This Row],[20D EMA]]</f>
        <v>6.5733732499657305E-2</v>
      </c>
      <c r="T38" s="1">
        <f>(Table2[[#This Row],[Close Price]]-Table2[[#This Row],[50D EMA]])/Table2[[#This Row],[50D EMA]]</f>
        <v>0.13779023949924279</v>
      </c>
      <c r="U38" s="1">
        <f>(Table2[[#This Row],[Close Price]]-Table2[[#This Row],[200D EMA]])/Table2[[#This Row],[200D EMA]]</f>
        <v>0.47860588834537332</v>
      </c>
      <c r="V38">
        <v>0.74792860434053898</v>
      </c>
      <c r="W38">
        <v>15230.6</v>
      </c>
      <c r="X38">
        <v>15494</v>
      </c>
      <c r="Y38">
        <v>15030</v>
      </c>
      <c r="Z38">
        <v>15494</v>
      </c>
      <c r="AA38">
        <v>13350</v>
      </c>
      <c r="AB38">
        <v>15494</v>
      </c>
      <c r="AC38" s="1">
        <f>(Table2[[#This Row],[Close Price]]/Table2[[#This Row],[Day Low]])-1</f>
        <v>5.7450133284309146E-3</v>
      </c>
      <c r="AD38" s="1">
        <f>(Table2[[#This Row],[Day High]]/Table2[[#This Row],[Close Price]])-1</f>
        <v>1.1483147387730819E-2</v>
      </c>
      <c r="AE38" s="1">
        <f>(Table2[[#This Row],[Close Price]]/Table2[[#This Row],[Current Week Low]])-1</f>
        <v>1.9168330006653411E-2</v>
      </c>
      <c r="AF38" s="1">
        <f>(Table2[[#This Row],[Current Week High]]/Table2[[#This Row],[Close Price]])-1</f>
        <v>1.1483147387730819E-2</v>
      </c>
      <c r="AG38" s="1">
        <f>(Table2[[#This Row],[Close Price]]/Table2[[#This Row],[Current Month Low]])-1</f>
        <v>0.14742322097378291</v>
      </c>
      <c r="AH38" s="1">
        <f>(Table2[[#This Row],[Current Month High]]/Table2[[#This Row],[Close Price]])-1</f>
        <v>1.1483147387730819E-2</v>
      </c>
      <c r="AI38">
        <v>1.1483147387730801</v>
      </c>
      <c r="AJ38">
        <v>201.77501970055101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0.25</v>
      </c>
      <c r="AM38" t="s">
        <v>3193</v>
      </c>
      <c r="AN38">
        <v>9.1199999999999992</v>
      </c>
      <c r="AO38" t="s">
        <v>3193</v>
      </c>
      <c r="AP38">
        <v>0.13287334460372499</v>
      </c>
      <c r="AQ38">
        <f>(Table2[[#This Row],[Sharpe Ratio]]-AVERAGE(Table2[Sharpe Ratio]))/_xlfn.STDEV.P(Table2[Sharpe Ratio])</f>
        <v>0.76516245746494105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8.2127441314728209</v>
      </c>
      <c r="AS38">
        <f>_xlfn.RANK.AVG(Table2[[#This Row],[1Y Return vs Nifty Z-Score]],Table2[1Y Return vs Nifty Z-Score])</f>
        <v>29</v>
      </c>
      <c r="AT38">
        <f>_xlfn.RANK.AVG(Table2[[#This Row],[6M Return vs Nifty Z-Score]],Table2[6M Return vs Nifty Z-Score])</f>
        <v>22</v>
      </c>
      <c r="AU38">
        <f>_xlfn.RANK.AVG(Table2[[#This Row],[Sharpe Ratio Z-Score]],Table2[Sharpe Ratio Z-Score])</f>
        <v>149</v>
      </c>
      <c r="AV38">
        <f>(Table2[[#This Row],[Rank 1Y]]+Table2[[#This Row],[Rank 6M]]+Table2[[#This Row],[Rank Sharpe]])/3</f>
        <v>66.666666666666671</v>
      </c>
    </row>
    <row r="39" spans="1:48" x14ac:dyDescent="0.3">
      <c r="A39" t="s">
        <v>201</v>
      </c>
      <c r="B39" t="s">
        <v>202</v>
      </c>
      <c r="C39" t="s">
        <v>3156</v>
      </c>
      <c r="D39" t="s">
        <v>154</v>
      </c>
      <c r="E39">
        <v>127582.90120618</v>
      </c>
      <c r="F39">
        <v>834.7</v>
      </c>
      <c r="G39">
        <v>85.756918600527399</v>
      </c>
      <c r="H39">
        <f>(Table2[[#This Row],[1Y Return vs Nifty]]-AVERAGE(Table2[1Y Return vs Nifty]))/_xlfn.STDEV.P(Table2[1Y Return vs Nifty])</f>
        <v>0.976938003144183</v>
      </c>
      <c r="I39">
        <v>17.599788785320801</v>
      </c>
      <c r="J39">
        <f>(Table2[[#This Row],[1M Return vs Nifty]]-AVERAGE(Table2[1M Return vs Nifty]))/_xlfn.STDEV.P(Table2[1M Return vs Nifty])</f>
        <v>1.8598362366923422</v>
      </c>
      <c r="K39">
        <v>48.500011984663999</v>
      </c>
      <c r="L39">
        <f>(Table2[[#This Row],[6M Return vs Nifty]]-AVERAGE(Table2[6M Return vs Nifty]))/_xlfn.STDEV.P(Table2[6M Return vs Nifty])</f>
        <v>1.1774213051775584</v>
      </c>
      <c r="M39">
        <v>6.33571221930021</v>
      </c>
      <c r="N39">
        <f>(Table2[[#This Row],[1W Return vs Nifty]]-AVERAGE(Table2[1W Return vs Nifty]))/_xlfn.STDEV.P(Table2[1W Return vs Nifty])</f>
        <v>0.95679497000068281</v>
      </c>
      <c r="O39">
        <v>786.67</v>
      </c>
      <c r="P39">
        <v>748.42341121289599</v>
      </c>
      <c r="Q39">
        <v>629.60876491371096</v>
      </c>
      <c r="R39">
        <v>66.424377656159294</v>
      </c>
      <c r="S39" s="1">
        <f>(Table2[[#This Row],[Close Price]]-Table2[[#This Row],[20D EMA]])/Table2[[#This Row],[20D EMA]]</f>
        <v>6.1054826038872828E-2</v>
      </c>
      <c r="T39" s="1">
        <f>(Table2[[#This Row],[Close Price]]-Table2[[#This Row],[50D EMA]])/Table2[[#This Row],[50D EMA]]</f>
        <v>0.11527777925503975</v>
      </c>
      <c r="U39" s="1">
        <f>(Table2[[#This Row],[Close Price]]-Table2[[#This Row],[200D EMA]])/Table2[[#This Row],[200D EMA]]</f>
        <v>0.32574393260614348</v>
      </c>
      <c r="V39">
        <v>1.4416834417025599</v>
      </c>
      <c r="W39">
        <v>830.05</v>
      </c>
      <c r="X39">
        <v>853.9</v>
      </c>
      <c r="Y39">
        <v>825.05</v>
      </c>
      <c r="Z39">
        <v>866.15</v>
      </c>
      <c r="AA39">
        <v>709.05</v>
      </c>
      <c r="AB39">
        <v>874.7</v>
      </c>
      <c r="AC39" s="1">
        <f>(Table2[[#This Row],[Close Price]]/Table2[[#This Row],[Day Low]])-1</f>
        <v>5.6020721643275095E-3</v>
      </c>
      <c r="AD39" s="1">
        <f>(Table2[[#This Row],[Day High]]/Table2[[#This Row],[Close Price]])-1</f>
        <v>2.3002276266922195E-2</v>
      </c>
      <c r="AE39" s="1">
        <f>(Table2[[#This Row],[Close Price]]/Table2[[#This Row],[Current Week Low]])-1</f>
        <v>1.1696260832676941E-2</v>
      </c>
      <c r="AF39" s="1">
        <f>(Table2[[#This Row],[Current Week High]]/Table2[[#This Row],[Close Price]])-1</f>
        <v>3.7678207739307412E-2</v>
      </c>
      <c r="AG39" s="1">
        <f>(Table2[[#This Row],[Close Price]]/Table2[[#This Row],[Current Month Low]])-1</f>
        <v>0.17720894154149924</v>
      </c>
      <c r="AH39" s="1">
        <f>(Table2[[#This Row],[Current Month High]]/Table2[[#This Row],[Close Price]])-1</f>
        <v>4.7921408889421313E-2</v>
      </c>
      <c r="AI39">
        <v>4.7921408889421304</v>
      </c>
      <c r="AJ39">
        <v>132.37750556792801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0.15</v>
      </c>
      <c r="AM39" t="s">
        <v>3193</v>
      </c>
      <c r="AN39">
        <v>9.58</v>
      </c>
      <c r="AO39" t="s">
        <v>3193</v>
      </c>
      <c r="AP39">
        <v>0.21615186598053801</v>
      </c>
      <c r="AQ39">
        <f>(Table2[[#This Row],[Sharpe Ratio]]-AVERAGE(Table2[Sharpe Ratio]))/_xlfn.STDEV.P(Table2[Sharpe Ratio])</f>
        <v>1.7388353816681272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6.7098258966828936</v>
      </c>
      <c r="AS39">
        <f>_xlfn.RANK.AVG(Table2[[#This Row],[1Y Return vs Nifty Z-Score]],Table2[1Y Return vs Nifty Z-Score])</f>
        <v>103</v>
      </c>
      <c r="AT39">
        <f>_xlfn.RANK.AVG(Table2[[#This Row],[6M Return vs Nifty Z-Score]],Table2[6M Return vs Nifty Z-Score])</f>
        <v>73</v>
      </c>
      <c r="AU39">
        <f>_xlfn.RANK.AVG(Table2[[#This Row],[Sharpe Ratio Z-Score]],Table2[Sharpe Ratio Z-Score])</f>
        <v>25</v>
      </c>
      <c r="AV39">
        <f>(Table2[[#This Row],[Rank 1Y]]+Table2[[#This Row],[Rank 6M]]+Table2[[#This Row],[Rank Sharpe]])/3</f>
        <v>67</v>
      </c>
    </row>
    <row r="40" spans="1:48" x14ac:dyDescent="0.3">
      <c r="A40" t="s">
        <v>859</v>
      </c>
      <c r="B40" t="s">
        <v>860</v>
      </c>
      <c r="C40" t="s">
        <v>3161</v>
      </c>
      <c r="D40" t="s">
        <v>257</v>
      </c>
      <c r="E40">
        <v>18893.890643219998</v>
      </c>
      <c r="F40">
        <v>500.55</v>
      </c>
      <c r="G40">
        <v>118.934080065404</v>
      </c>
      <c r="H40">
        <f>(Table2[[#This Row],[1Y Return vs Nifty]]-AVERAGE(Table2[1Y Return vs Nifty]))/_xlfn.STDEV.P(Table2[1Y Return vs Nifty])</f>
        <v>1.5233540780630703</v>
      </c>
      <c r="I40">
        <v>5.5123687623270499</v>
      </c>
      <c r="J40">
        <f>(Table2[[#This Row],[1M Return vs Nifty]]-AVERAGE(Table2[1M Return vs Nifty]))/_xlfn.STDEV.P(Table2[1M Return vs Nifty])</f>
        <v>0.5643714850093976</v>
      </c>
      <c r="K40">
        <v>75.747639751058898</v>
      </c>
      <c r="L40">
        <f>(Table2[[#This Row],[6M Return vs Nifty]]-AVERAGE(Table2[6M Return vs Nifty]))/_xlfn.STDEV.P(Table2[6M Return vs Nifty])</f>
        <v>2.0201655403128602</v>
      </c>
      <c r="M40">
        <v>-0.43280503674207499</v>
      </c>
      <c r="N40">
        <f>(Table2[[#This Row],[1W Return vs Nifty]]-AVERAGE(Table2[1W Return vs Nifty]))/_xlfn.STDEV.P(Table2[1W Return vs Nifty])</f>
        <v>-0.44730633042007339</v>
      </c>
      <c r="O40">
        <v>513.52</v>
      </c>
      <c r="P40">
        <v>474.284451623888</v>
      </c>
      <c r="Q40">
        <v>347.10683501125101</v>
      </c>
      <c r="R40">
        <v>39.107169853148598</v>
      </c>
      <c r="S40" s="1">
        <f>(Table2[[#This Row],[Close Price]]-Table2[[#This Row],[20D EMA]])/Table2[[#This Row],[20D EMA]]</f>
        <v>-2.5257049384639296E-2</v>
      </c>
      <c r="T40" s="1">
        <f>(Table2[[#This Row],[Close Price]]-Table2[[#This Row],[50D EMA]])/Table2[[#This Row],[50D EMA]]</f>
        <v>5.5379315695849196E-2</v>
      </c>
      <c r="U40" s="1">
        <f>(Table2[[#This Row],[Close Price]]-Table2[[#This Row],[200D EMA]])/Table2[[#This Row],[200D EMA]]</f>
        <v>0.44206321948046728</v>
      </c>
      <c r="V40">
        <v>0.32278669293666601</v>
      </c>
      <c r="W40">
        <v>491.4</v>
      </c>
      <c r="X40">
        <v>511.8</v>
      </c>
      <c r="Y40">
        <v>488.2</v>
      </c>
      <c r="Z40">
        <v>515.70000000000005</v>
      </c>
      <c r="AA40">
        <v>483.3</v>
      </c>
      <c r="AB40">
        <v>577.54999999999995</v>
      </c>
      <c r="AC40" s="1">
        <f>(Table2[[#This Row],[Close Price]]/Table2[[#This Row],[Day Low]])-1</f>
        <v>1.8620268620268776E-2</v>
      </c>
      <c r="AD40" s="1">
        <f>(Table2[[#This Row],[Day High]]/Table2[[#This Row],[Close Price]])-1</f>
        <v>2.2475277195085352E-2</v>
      </c>
      <c r="AE40" s="1">
        <f>(Table2[[#This Row],[Close Price]]/Table2[[#This Row],[Current Week Low]])-1</f>
        <v>2.52970094223679E-2</v>
      </c>
      <c r="AF40" s="1">
        <f>(Table2[[#This Row],[Current Week High]]/Table2[[#This Row],[Close Price]])-1</f>
        <v>3.0266706622715134E-2</v>
      </c>
      <c r="AG40" s="1">
        <f>(Table2[[#This Row],[Close Price]]/Table2[[#This Row],[Current Month Low]])-1</f>
        <v>3.5692116697703336E-2</v>
      </c>
      <c r="AH40" s="1">
        <f>(Table2[[#This Row],[Current Month High]]/Table2[[#This Row],[Close Price]])-1</f>
        <v>0.15383078613525103</v>
      </c>
      <c r="AI40">
        <v>16.7515732694036</v>
      </c>
      <c r="AJ40">
        <v>175.02747252747201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0.7</v>
      </c>
      <c r="AM40" t="s">
        <v>3193</v>
      </c>
      <c r="AN40">
        <v>-12.5</v>
      </c>
      <c r="AO40" t="s">
        <v>3192</v>
      </c>
      <c r="AP40">
        <v>0.15653650555808399</v>
      </c>
      <c r="AQ40">
        <f>(Table2[[#This Row],[Sharpe Ratio]]-AVERAGE(Table2[Sharpe Ratio]))/_xlfn.STDEV.P(Table2[Sharpe Ratio])</f>
        <v>1.0418265809556877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4.702411353920942</v>
      </c>
      <c r="AS40">
        <f>_xlfn.RANK.AVG(Table2[[#This Row],[1Y Return vs Nifty Z-Score]],Table2[1Y Return vs Nifty Z-Score])</f>
        <v>56</v>
      </c>
      <c r="AT40">
        <f>_xlfn.RANK.AVG(Table2[[#This Row],[6M Return vs Nifty Z-Score]],Table2[6M Return vs Nifty Z-Score])</f>
        <v>35</v>
      </c>
      <c r="AU40">
        <f>_xlfn.RANK.AVG(Table2[[#This Row],[Sharpe Ratio Z-Score]],Table2[Sharpe Ratio Z-Score])</f>
        <v>110</v>
      </c>
      <c r="AV40">
        <f>(Table2[[#This Row],[Rank 1Y]]+Table2[[#This Row],[Rank 6M]]+Table2[[#This Row],[Rank Sharpe]])/3</f>
        <v>67</v>
      </c>
    </row>
    <row r="41" spans="1:48" x14ac:dyDescent="0.3">
      <c r="A41" t="s">
        <v>333</v>
      </c>
      <c r="B41" t="s">
        <v>334</v>
      </c>
      <c r="C41" t="s">
        <v>3160</v>
      </c>
      <c r="D41" t="s">
        <v>130</v>
      </c>
      <c r="E41">
        <v>80313.959058719993</v>
      </c>
      <c r="F41">
        <v>1864.6</v>
      </c>
      <c r="G41">
        <v>131.915738121446</v>
      </c>
      <c r="H41">
        <f>(Table2[[#This Row],[1Y Return vs Nifty]]-AVERAGE(Table2[1Y Return vs Nifty]))/_xlfn.STDEV.P(Table2[1Y Return vs Nifty])</f>
        <v>1.7371573791209718</v>
      </c>
      <c r="I41">
        <v>4.8730742111064602</v>
      </c>
      <c r="J41">
        <f>(Table2[[#This Row],[1M Return vs Nifty]]-AVERAGE(Table2[1M Return vs Nifty]))/_xlfn.STDEV.P(Table2[1M Return vs Nifty])</f>
        <v>0.49585532891704726</v>
      </c>
      <c r="K41">
        <v>42.228584498236202</v>
      </c>
      <c r="L41">
        <f>(Table2[[#This Row],[6M Return vs Nifty]]-AVERAGE(Table2[6M Return vs Nifty]))/_xlfn.STDEV.P(Table2[6M Return vs Nifty])</f>
        <v>0.98345178219492047</v>
      </c>
      <c r="M41">
        <v>4.9216208009233799</v>
      </c>
      <c r="N41">
        <f>(Table2[[#This Row],[1W Return vs Nifty]]-AVERAGE(Table2[1W Return vs Nifty]))/_xlfn.STDEV.P(Table2[1W Return vs Nifty])</f>
        <v>0.66344747241038715</v>
      </c>
      <c r="O41">
        <v>1839.39</v>
      </c>
      <c r="P41">
        <v>1813.13351930879</v>
      </c>
      <c r="Q41">
        <v>1536.9536633483001</v>
      </c>
      <c r="R41">
        <v>55.262875648017797</v>
      </c>
      <c r="S41" s="1">
        <f>(Table2[[#This Row],[Close Price]]-Table2[[#This Row],[20D EMA]])/Table2[[#This Row],[20D EMA]]</f>
        <v>1.3705630671037576E-2</v>
      </c>
      <c r="T41" s="1">
        <f>(Table2[[#This Row],[Close Price]]-Table2[[#This Row],[50D EMA]])/Table2[[#This Row],[50D EMA]]</f>
        <v>2.8385378210221461E-2</v>
      </c>
      <c r="U41" s="1">
        <f>(Table2[[#This Row],[Close Price]]-Table2[[#This Row],[200D EMA]])/Table2[[#This Row],[200D EMA]]</f>
        <v>0.21317905963274933</v>
      </c>
      <c r="V41">
        <v>0.42897546441595402</v>
      </c>
      <c r="W41">
        <v>1851.05</v>
      </c>
      <c r="X41">
        <v>1906.75</v>
      </c>
      <c r="Y41">
        <v>1847.05</v>
      </c>
      <c r="Z41">
        <v>1909.85</v>
      </c>
      <c r="AA41">
        <v>1687.1</v>
      </c>
      <c r="AB41">
        <v>1909.85</v>
      </c>
      <c r="AC41" s="1">
        <f>(Table2[[#This Row],[Close Price]]/Table2[[#This Row],[Day Low]])-1</f>
        <v>7.3201696334512789E-3</v>
      </c>
      <c r="AD41" s="1">
        <f>(Table2[[#This Row],[Day High]]/Table2[[#This Row],[Close Price]])-1</f>
        <v>2.260538453287575E-2</v>
      </c>
      <c r="AE41" s="1">
        <f>(Table2[[#This Row],[Close Price]]/Table2[[#This Row],[Current Week Low]])-1</f>
        <v>9.5016377466770052E-3</v>
      </c>
      <c r="AF41" s="1">
        <f>(Table2[[#This Row],[Current Week High]]/Table2[[#This Row],[Close Price]])-1</f>
        <v>2.4267939504451386E-2</v>
      </c>
      <c r="AG41" s="1">
        <f>(Table2[[#This Row],[Close Price]]/Table2[[#This Row],[Current Month Low]])-1</f>
        <v>0.1052101238812162</v>
      </c>
      <c r="AH41" s="1">
        <f>(Table2[[#This Row],[Current Month High]]/Table2[[#This Row],[Close Price]])-1</f>
        <v>2.4267939504451386E-2</v>
      </c>
      <c r="AI41">
        <v>11.273195323393701</v>
      </c>
      <c r="AJ41">
        <v>162.25035161744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</v>
      </c>
      <c r="AM41" t="s">
        <v>3194</v>
      </c>
      <c r="AN41">
        <v>-0.21</v>
      </c>
      <c r="AO41" t="s">
        <v>3192</v>
      </c>
      <c r="AP41">
        <v>0.17417908183891401</v>
      </c>
      <c r="AQ41">
        <f>(Table2[[#This Row],[Sharpe Ratio]]-AVERAGE(Table2[Sharpe Ratio]))/_xlfn.STDEV.P(Table2[Sharpe Ratio])</f>
        <v>1.2480994416385429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5.1280114042818692</v>
      </c>
      <c r="AS41">
        <f>_xlfn.RANK.AVG(Table2[[#This Row],[1Y Return vs Nifty Z-Score]],Table2[1Y Return vs Nifty Z-Score])</f>
        <v>45</v>
      </c>
      <c r="AT41">
        <f>_xlfn.RANK.AVG(Table2[[#This Row],[6M Return vs Nifty Z-Score]],Table2[6M Return vs Nifty Z-Score])</f>
        <v>90</v>
      </c>
      <c r="AU41">
        <f>_xlfn.RANK.AVG(Table2[[#This Row],[Sharpe Ratio Z-Score]],Table2[Sharpe Ratio Z-Score])</f>
        <v>88</v>
      </c>
      <c r="AV41">
        <f>(Table2[[#This Row],[Rank 1Y]]+Table2[[#This Row],[Rank 6M]]+Table2[[#This Row],[Rank Sharpe]])/3</f>
        <v>74.333333333333329</v>
      </c>
    </row>
    <row r="42" spans="1:48" x14ac:dyDescent="0.3">
      <c r="A42" t="s">
        <v>459</v>
      </c>
      <c r="B42" t="s">
        <v>460</v>
      </c>
      <c r="C42" t="s">
        <v>3151</v>
      </c>
      <c r="D42" t="s">
        <v>51</v>
      </c>
      <c r="E42">
        <v>50270.409050620001</v>
      </c>
      <c r="F42">
        <v>1781.45</v>
      </c>
      <c r="G42">
        <v>96.741407867670404</v>
      </c>
      <c r="H42">
        <f>(Table2[[#This Row],[1Y Return vs Nifty]]-AVERAGE(Table2[1Y Return vs Nifty]))/_xlfn.STDEV.P(Table2[1Y Return vs Nifty])</f>
        <v>1.15784864303407</v>
      </c>
      <c r="I42">
        <v>4.0014891662554399</v>
      </c>
      <c r="J42">
        <f>(Table2[[#This Row],[1M Return vs Nifty]]-AVERAGE(Table2[1M Return vs Nifty]))/_xlfn.STDEV.P(Table2[1M Return vs Nifty])</f>
        <v>0.40244352544280648</v>
      </c>
      <c r="K42">
        <v>55.313385284536899</v>
      </c>
      <c r="L42">
        <f>(Table2[[#This Row],[6M Return vs Nifty]]-AVERAGE(Table2[6M Return vs Nifty]))/_xlfn.STDEV.P(Table2[6M Return vs Nifty])</f>
        <v>1.3881527170832335</v>
      </c>
      <c r="M42">
        <v>3.2741567460207799</v>
      </c>
      <c r="N42">
        <f>(Table2[[#This Row],[1W Return vs Nifty]]-AVERAGE(Table2[1W Return vs Nifty]))/_xlfn.STDEV.P(Table2[1W Return vs Nifty])</f>
        <v>0.32168777314683233</v>
      </c>
      <c r="O42">
        <v>1730.53</v>
      </c>
      <c r="P42">
        <v>1648.6158753111399</v>
      </c>
      <c r="Q42">
        <v>1291.54180136642</v>
      </c>
      <c r="R42">
        <v>60.9320933794288</v>
      </c>
      <c r="S42" s="1">
        <f>(Table2[[#This Row],[Close Price]]-Table2[[#This Row],[20D EMA]])/Table2[[#This Row],[20D EMA]]</f>
        <v>2.9424511565820918E-2</v>
      </c>
      <c r="T42" s="1">
        <f>(Table2[[#This Row],[Close Price]]-Table2[[#This Row],[50D EMA]])/Table2[[#This Row],[50D EMA]]</f>
        <v>8.0573119959669565E-2</v>
      </c>
      <c r="U42" s="1">
        <f>(Table2[[#This Row],[Close Price]]-Table2[[#This Row],[200D EMA]])/Table2[[#This Row],[200D EMA]]</f>
        <v>0.3793204355563784</v>
      </c>
      <c r="V42">
        <v>0.81254531443891598</v>
      </c>
      <c r="W42">
        <v>1750.1</v>
      </c>
      <c r="X42">
        <v>1809.9</v>
      </c>
      <c r="Y42">
        <v>1750.1</v>
      </c>
      <c r="Z42">
        <v>1830.95</v>
      </c>
      <c r="AA42">
        <v>1629.95</v>
      </c>
      <c r="AB42">
        <v>1830.95</v>
      </c>
      <c r="AC42" s="1">
        <f>(Table2[[#This Row],[Close Price]]/Table2[[#This Row],[Day Low]])-1</f>
        <v>1.7913262099308769E-2</v>
      </c>
      <c r="AD42" s="1">
        <f>(Table2[[#This Row],[Day High]]/Table2[[#This Row],[Close Price]])-1</f>
        <v>1.5970136686407121E-2</v>
      </c>
      <c r="AE42" s="1">
        <f>(Table2[[#This Row],[Close Price]]/Table2[[#This Row],[Current Week Low]])-1</f>
        <v>1.7913262099308769E-2</v>
      </c>
      <c r="AF42" s="1">
        <f>(Table2[[#This Row],[Current Week High]]/Table2[[#This Row],[Close Price]])-1</f>
        <v>2.7786353812905284E-2</v>
      </c>
      <c r="AG42" s="1">
        <f>(Table2[[#This Row],[Close Price]]/Table2[[#This Row],[Current Month Low]])-1</f>
        <v>9.294763643056525E-2</v>
      </c>
      <c r="AH42" s="1">
        <f>(Table2[[#This Row],[Current Month High]]/Table2[[#This Row],[Close Price]])-1</f>
        <v>2.7786353812905284E-2</v>
      </c>
      <c r="AI42">
        <v>2.77863538129052</v>
      </c>
      <c r="AJ42">
        <v>146.70405760974899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0.14000000000000001</v>
      </c>
      <c r="AM42" t="s">
        <v>3193</v>
      </c>
      <c r="AN42">
        <v>5.68</v>
      </c>
      <c r="AO42" t="s">
        <v>3193</v>
      </c>
      <c r="AP42">
        <v>0.17929371201722599</v>
      </c>
      <c r="AQ42">
        <f>(Table2[[#This Row],[Sharpe Ratio]]-AVERAGE(Table2[Sharpe Ratio]))/_xlfn.STDEV.P(Table2[Sharpe Ratio])</f>
        <v>1.3078984971405232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4.5780311558474658</v>
      </c>
      <c r="AS42">
        <f>_xlfn.RANK.AVG(Table2[[#This Row],[1Y Return vs Nifty Z-Score]],Table2[1Y Return vs Nifty Z-Score])</f>
        <v>90</v>
      </c>
      <c r="AT42">
        <f>_xlfn.RANK.AVG(Table2[[#This Row],[6M Return vs Nifty Z-Score]],Table2[6M Return vs Nifty Z-Score])</f>
        <v>58</v>
      </c>
      <c r="AU42">
        <f>_xlfn.RANK.AVG(Table2[[#This Row],[Sharpe Ratio Z-Score]],Table2[Sharpe Ratio Z-Score])</f>
        <v>75</v>
      </c>
      <c r="AV42">
        <f>(Table2[[#This Row],[Rank 1Y]]+Table2[[#This Row],[Rank 6M]]+Table2[[#This Row],[Rank Sharpe]])/3</f>
        <v>74.333333333333329</v>
      </c>
    </row>
    <row r="43" spans="1:48" x14ac:dyDescent="0.3">
      <c r="A43" t="s">
        <v>1163</v>
      </c>
      <c r="B43" t="s">
        <v>1164</v>
      </c>
      <c r="C43" t="s">
        <v>3147</v>
      </c>
      <c r="D43" t="s">
        <v>229</v>
      </c>
      <c r="E43">
        <v>10797.412910200001</v>
      </c>
      <c r="F43">
        <v>2607.65</v>
      </c>
      <c r="G43">
        <v>74.127179336408105</v>
      </c>
      <c r="H43">
        <f>(Table2[[#This Row],[1Y Return vs Nifty]]-AVERAGE(Table2[1Y Return vs Nifty]))/_xlfn.STDEV.P(Table2[1Y Return vs Nifty])</f>
        <v>0.78540032480007316</v>
      </c>
      <c r="I43">
        <v>10.6207261917988</v>
      </c>
      <c r="J43">
        <f>(Table2[[#This Row],[1M Return vs Nifty]]-AVERAGE(Table2[1M Return vs Nifty]))/_xlfn.STDEV.P(Table2[1M Return vs Nifty])</f>
        <v>1.1118577952633295</v>
      </c>
      <c r="K43">
        <v>73.899405450298104</v>
      </c>
      <c r="L43">
        <f>(Table2[[#This Row],[6M Return vs Nifty]]-AVERAGE(Table2[6M Return vs Nifty]))/_xlfn.STDEV.P(Table2[6M Return vs Nifty])</f>
        <v>1.9630013418182488</v>
      </c>
      <c r="M43">
        <v>6.0254337366712001</v>
      </c>
      <c r="N43">
        <f>(Table2[[#This Row],[1W Return vs Nifty]]-AVERAGE(Table2[1W Return vs Nifty]))/_xlfn.STDEV.P(Table2[1W Return vs Nifty])</f>
        <v>0.89242896420184203</v>
      </c>
      <c r="O43">
        <v>2523.4</v>
      </c>
      <c r="P43">
        <v>2403.8962417227199</v>
      </c>
      <c r="Q43">
        <v>1899.2795775202901</v>
      </c>
      <c r="R43">
        <v>59.743408376043497</v>
      </c>
      <c r="S43" s="1">
        <f>(Table2[[#This Row],[Close Price]]-Table2[[#This Row],[20D EMA]])/Table2[[#This Row],[20D EMA]]</f>
        <v>3.338749306491242E-2</v>
      </c>
      <c r="T43" s="1">
        <f>(Table2[[#This Row],[Close Price]]-Table2[[#This Row],[50D EMA]])/Table2[[#This Row],[50D EMA]]</f>
        <v>8.4759797341029508E-2</v>
      </c>
      <c r="U43" s="1">
        <f>(Table2[[#This Row],[Close Price]]-Table2[[#This Row],[200D EMA]])/Table2[[#This Row],[200D EMA]]</f>
        <v>0.37296795630507557</v>
      </c>
      <c r="V43">
        <v>0.42845504721038102</v>
      </c>
      <c r="W43">
        <v>2580</v>
      </c>
      <c r="X43">
        <v>2742</v>
      </c>
      <c r="Y43">
        <v>2569.15</v>
      </c>
      <c r="Z43">
        <v>2742</v>
      </c>
      <c r="AA43">
        <v>2362.25</v>
      </c>
      <c r="AB43">
        <v>2742</v>
      </c>
      <c r="AC43" s="1">
        <f>(Table2[[#This Row],[Close Price]]/Table2[[#This Row],[Day Low]])-1</f>
        <v>1.071705426356595E-2</v>
      </c>
      <c r="AD43" s="1">
        <f>(Table2[[#This Row],[Day High]]/Table2[[#This Row],[Close Price]])-1</f>
        <v>5.1521484861848821E-2</v>
      </c>
      <c r="AE43" s="1">
        <f>(Table2[[#This Row],[Close Price]]/Table2[[#This Row],[Current Week Low]])-1</f>
        <v>1.4985501041200333E-2</v>
      </c>
      <c r="AF43" s="1">
        <f>(Table2[[#This Row],[Current Week High]]/Table2[[#This Row],[Close Price]])-1</f>
        <v>5.1521484861848821E-2</v>
      </c>
      <c r="AG43" s="1">
        <f>(Table2[[#This Row],[Close Price]]/Table2[[#This Row],[Current Month Low]])-1</f>
        <v>0.10388400888982963</v>
      </c>
      <c r="AH43" s="1">
        <f>(Table2[[#This Row],[Current Month High]]/Table2[[#This Row],[Close Price]])-1</f>
        <v>5.1521484861848821E-2</v>
      </c>
      <c r="AI43">
        <v>9.1806799225356102</v>
      </c>
      <c r="AJ43">
        <v>138.45731790956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7.0000000000000007E-2</v>
      </c>
      <c r="AM43" t="s">
        <v>3193</v>
      </c>
      <c r="AN43">
        <v>-2.5099999999999998</v>
      </c>
      <c r="AO43" t="s">
        <v>3192</v>
      </c>
      <c r="AP43">
        <v>0.18080514501480999</v>
      </c>
      <c r="AQ43">
        <f>(Table2[[#This Row],[Sharpe Ratio]]-AVERAGE(Table2[Sharpe Ratio]))/_xlfn.STDEV.P(Table2[Sharpe Ratio])</f>
        <v>1.325569816973833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6.0782582430573262</v>
      </c>
      <c r="AS43">
        <f>_xlfn.RANK.AVG(Table2[[#This Row],[1Y Return vs Nifty Z-Score]],Table2[1Y Return vs Nifty Z-Score])</f>
        <v>124</v>
      </c>
      <c r="AT43">
        <f>_xlfn.RANK.AVG(Table2[[#This Row],[6M Return vs Nifty Z-Score]],Table2[6M Return vs Nifty Z-Score])</f>
        <v>36</v>
      </c>
      <c r="AU43">
        <f>_xlfn.RANK.AVG(Table2[[#This Row],[Sharpe Ratio Z-Score]],Table2[Sharpe Ratio Z-Score])</f>
        <v>71</v>
      </c>
      <c r="AV43">
        <f>(Table2[[#This Row],[Rank 1Y]]+Table2[[#This Row],[Rank 6M]]+Table2[[#This Row],[Rank Sharpe]])/3</f>
        <v>77</v>
      </c>
    </row>
    <row r="44" spans="1:48" x14ac:dyDescent="0.3">
      <c r="A44" t="s">
        <v>1442</v>
      </c>
      <c r="B44" t="s">
        <v>1443</v>
      </c>
      <c r="C44" t="s">
        <v>3150</v>
      </c>
      <c r="D44" t="s">
        <v>48</v>
      </c>
      <c r="E44">
        <v>7570.3733335500001</v>
      </c>
      <c r="F44">
        <v>554.54999999999995</v>
      </c>
      <c r="G44">
        <v>68.161685647013002</v>
      </c>
      <c r="H44">
        <f>(Table2[[#This Row],[1Y Return vs Nifty]]-AVERAGE(Table2[1Y Return vs Nifty]))/_xlfn.STDEV.P(Table2[1Y Return vs Nifty])</f>
        <v>0.68715076085942306</v>
      </c>
      <c r="I44">
        <v>-3.8818983335529298</v>
      </c>
      <c r="J44">
        <f>(Table2[[#This Row],[1M Return vs Nifty]]-AVERAGE(Table2[1M Return vs Nifty]))/_xlfn.STDEV.P(Table2[1M Return vs Nifty])</f>
        <v>-0.44245560195015904</v>
      </c>
      <c r="K44">
        <v>51.929124663450203</v>
      </c>
      <c r="L44">
        <f>(Table2[[#This Row],[6M Return vs Nifty]]-AVERAGE(Table2[6M Return vs Nifty]))/_xlfn.STDEV.P(Table2[6M Return vs Nifty])</f>
        <v>1.283480627715742</v>
      </c>
      <c r="M44">
        <v>1.9369841491859501</v>
      </c>
      <c r="N44">
        <f>(Table2[[#This Row],[1W Return vs Nifty]]-AVERAGE(Table2[1W Return vs Nifty]))/_xlfn.STDEV.P(Table2[1W Return vs Nifty])</f>
        <v>4.4296771383970826E-2</v>
      </c>
      <c r="O44">
        <v>558.82000000000005</v>
      </c>
      <c r="P44">
        <v>552.66234266659205</v>
      </c>
      <c r="Q44">
        <v>450.47478534629897</v>
      </c>
      <c r="R44">
        <v>48.238769486973098</v>
      </c>
      <c r="S44" s="1">
        <f>(Table2[[#This Row],[Close Price]]-Table2[[#This Row],[20D EMA]])/Table2[[#This Row],[20D EMA]]</f>
        <v>-7.6411008911636937E-3</v>
      </c>
      <c r="T44" s="1">
        <f>(Table2[[#This Row],[Close Price]]-Table2[[#This Row],[50D EMA]])/Table2[[#This Row],[50D EMA]]</f>
        <v>3.4155707521159617E-3</v>
      </c>
      <c r="U44" s="1">
        <f>(Table2[[#This Row],[Close Price]]-Table2[[#This Row],[200D EMA]])/Table2[[#This Row],[200D EMA]]</f>
        <v>0.23103449524637429</v>
      </c>
      <c r="V44">
        <v>0.61747366530124004</v>
      </c>
      <c r="W44">
        <v>552</v>
      </c>
      <c r="X44">
        <v>564.65</v>
      </c>
      <c r="Y44">
        <v>544</v>
      </c>
      <c r="Z44">
        <v>566.65</v>
      </c>
      <c r="AA44">
        <v>509.3</v>
      </c>
      <c r="AB44">
        <v>577.79999999999995</v>
      </c>
      <c r="AC44" s="1">
        <f>(Table2[[#This Row],[Close Price]]/Table2[[#This Row],[Day Low]])-1</f>
        <v>4.6195652173912638E-3</v>
      </c>
      <c r="AD44" s="1">
        <f>(Table2[[#This Row],[Day High]]/Table2[[#This Row],[Close Price]])-1</f>
        <v>1.8212965467496289E-2</v>
      </c>
      <c r="AE44" s="1">
        <f>(Table2[[#This Row],[Close Price]]/Table2[[#This Row],[Current Week Low]])-1</f>
        <v>1.939338235294108E-2</v>
      </c>
      <c r="AF44" s="1">
        <f>(Table2[[#This Row],[Current Week High]]/Table2[[#This Row],[Close Price]])-1</f>
        <v>2.181949328284194E-2</v>
      </c>
      <c r="AG44" s="1">
        <f>(Table2[[#This Row],[Close Price]]/Table2[[#This Row],[Current Month Low]])-1</f>
        <v>8.8847437659532513E-2</v>
      </c>
      <c r="AH44" s="1">
        <f>(Table2[[#This Row],[Current Month High]]/Table2[[#This Row],[Close Price]])-1</f>
        <v>4.1925885853394629E-2</v>
      </c>
      <c r="AI44">
        <v>11.6220358849517</v>
      </c>
      <c r="AJ44">
        <v>129.86528497409299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0.04</v>
      </c>
      <c r="AM44" t="s">
        <v>3193</v>
      </c>
      <c r="AN44">
        <v>-0.48</v>
      </c>
      <c r="AO44" t="s">
        <v>3192</v>
      </c>
      <c r="AP44">
        <v>0.20626643466712799</v>
      </c>
      <c r="AQ44">
        <f>(Table2[[#This Row],[Sharpe Ratio]]-AVERAGE(Table2[Sharpe Ratio]))/_xlfn.STDEV.P(Table2[Sharpe Ratio])</f>
        <v>1.6232572391313942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3.1957297971403715</v>
      </c>
      <c r="AS44">
        <f>_xlfn.RANK.AVG(Table2[[#This Row],[1Y Return vs Nifty Z-Score]],Table2[1Y Return vs Nifty Z-Score])</f>
        <v>133</v>
      </c>
      <c r="AT44">
        <f>_xlfn.RANK.AVG(Table2[[#This Row],[6M Return vs Nifty Z-Score]],Table2[6M Return vs Nifty Z-Score])</f>
        <v>66</v>
      </c>
      <c r="AU44">
        <f>_xlfn.RANK.AVG(Table2[[#This Row],[Sharpe Ratio Z-Score]],Table2[Sharpe Ratio Z-Score])</f>
        <v>34</v>
      </c>
      <c r="AV44">
        <f>(Table2[[#This Row],[Rank 1Y]]+Table2[[#This Row],[Rank 6M]]+Table2[[#This Row],[Rank Sharpe]])/3</f>
        <v>77.666666666666671</v>
      </c>
    </row>
    <row r="45" spans="1:48" x14ac:dyDescent="0.3">
      <c r="A45" t="s">
        <v>510</v>
      </c>
      <c r="B45" t="s">
        <v>511</v>
      </c>
      <c r="C45" t="s">
        <v>3156</v>
      </c>
      <c r="D45" t="s">
        <v>218</v>
      </c>
      <c r="E45">
        <v>42442.644995299997</v>
      </c>
      <c r="F45">
        <v>10566.2</v>
      </c>
      <c r="G45">
        <v>65.681154433073999</v>
      </c>
      <c r="H45">
        <f>(Table2[[#This Row],[1Y Return vs Nifty]]-AVERAGE(Table2[1Y Return vs Nifty]))/_xlfn.STDEV.P(Table2[1Y Return vs Nifty])</f>
        <v>0.64629729209389153</v>
      </c>
      <c r="I45">
        <v>7.9947304141164901</v>
      </c>
      <c r="J45">
        <f>(Table2[[#This Row],[1M Return vs Nifty]]-AVERAGE(Table2[1M Return vs Nifty]))/_xlfn.STDEV.P(Table2[1M Return vs Nifty])</f>
        <v>0.83041767308801751</v>
      </c>
      <c r="K45">
        <v>38.697548914002098</v>
      </c>
      <c r="L45">
        <f>(Table2[[#This Row],[6M Return vs Nifty]]-AVERAGE(Table2[6M Return vs Nifty]))/_xlfn.STDEV.P(Table2[6M Return vs Nifty])</f>
        <v>0.87424007730144071</v>
      </c>
      <c r="M45">
        <v>13.589630468509601</v>
      </c>
      <c r="N45">
        <f>(Table2[[#This Row],[1W Return vs Nifty]]-AVERAGE(Table2[1W Return vs Nifty]))/_xlfn.STDEV.P(Table2[1W Return vs Nifty])</f>
        <v>2.4615907268214778</v>
      </c>
      <c r="O45">
        <v>9994.6299999999992</v>
      </c>
      <c r="P45">
        <v>9485.8475621507405</v>
      </c>
      <c r="Q45">
        <v>7862.9846748970203</v>
      </c>
      <c r="R45">
        <v>62.020788821426798</v>
      </c>
      <c r="S45" s="1">
        <f>(Table2[[#This Row],[Close Price]]-Table2[[#This Row],[20D EMA]])/Table2[[#This Row],[20D EMA]]</f>
        <v>5.7187709800162842E-2</v>
      </c>
      <c r="T45" s="1">
        <f>(Table2[[#This Row],[Close Price]]-Table2[[#This Row],[50D EMA]])/Table2[[#This Row],[50D EMA]]</f>
        <v>0.11389097608525245</v>
      </c>
      <c r="U45" s="1">
        <f>(Table2[[#This Row],[Close Price]]-Table2[[#This Row],[200D EMA]])/Table2[[#This Row],[200D EMA]]</f>
        <v>0.34378997758104923</v>
      </c>
      <c r="V45">
        <v>0.76614748688409295</v>
      </c>
      <c r="W45">
        <v>10475.049999999999</v>
      </c>
      <c r="X45">
        <v>10956.15</v>
      </c>
      <c r="Y45">
        <v>10301</v>
      </c>
      <c r="Z45">
        <v>11000</v>
      </c>
      <c r="AA45">
        <v>9163.15</v>
      </c>
      <c r="AB45">
        <v>11000</v>
      </c>
      <c r="AC45" s="1">
        <f>(Table2[[#This Row],[Close Price]]/Table2[[#This Row],[Day Low]])-1</f>
        <v>8.7016291091690512E-3</v>
      </c>
      <c r="AD45" s="1">
        <f>(Table2[[#This Row],[Day High]]/Table2[[#This Row],[Close Price]])-1</f>
        <v>3.6905415381120799E-2</v>
      </c>
      <c r="AE45" s="1">
        <f>(Table2[[#This Row],[Close Price]]/Table2[[#This Row],[Current Week Low]])-1</f>
        <v>2.5745073293855114E-2</v>
      </c>
      <c r="AF45" s="1">
        <f>(Table2[[#This Row],[Current Week High]]/Table2[[#This Row],[Close Price]])-1</f>
        <v>4.1055440934299803E-2</v>
      </c>
      <c r="AG45" s="1">
        <f>(Table2[[#This Row],[Close Price]]/Table2[[#This Row],[Current Month Low]])-1</f>
        <v>0.15311874191735386</v>
      </c>
      <c r="AH45" s="1">
        <f>(Table2[[#This Row],[Current Month High]]/Table2[[#This Row],[Close Price]])-1</f>
        <v>4.1055440934299803E-2</v>
      </c>
      <c r="AI45">
        <v>4.1055440934299803</v>
      </c>
      <c r="AJ45">
        <v>132.44640480459299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0.25</v>
      </c>
      <c r="AM45" t="s">
        <v>3193</v>
      </c>
      <c r="AN45">
        <v>11.31</v>
      </c>
      <c r="AO45" t="s">
        <v>3193</v>
      </c>
      <c r="AP45">
        <v>0.28929207089296399</v>
      </c>
      <c r="AQ45">
        <f>(Table2[[#This Row],[Sharpe Ratio]]-AVERAGE(Table2[Sharpe Ratio]))/_xlfn.STDEV.P(Table2[Sharpe Ratio])</f>
        <v>2.593973489508381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7.4065192588132076</v>
      </c>
      <c r="AS45">
        <f>_xlfn.RANK.AVG(Table2[[#This Row],[1Y Return vs Nifty Z-Score]],Table2[1Y Return vs Nifty Z-Score])</f>
        <v>141</v>
      </c>
      <c r="AT45">
        <f>_xlfn.RANK.AVG(Table2[[#This Row],[6M Return vs Nifty Z-Score]],Table2[6M Return vs Nifty Z-Score])</f>
        <v>99</v>
      </c>
      <c r="AU45">
        <f>_xlfn.RANK.AVG(Table2[[#This Row],[Sharpe Ratio Z-Score]],Table2[Sharpe Ratio Z-Score])</f>
        <v>3</v>
      </c>
      <c r="AV45">
        <f>(Table2[[#This Row],[Rank 1Y]]+Table2[[#This Row],[Rank 6M]]+Table2[[#This Row],[Rank Sharpe]])/3</f>
        <v>81</v>
      </c>
    </row>
    <row r="46" spans="1:48" x14ac:dyDescent="0.3">
      <c r="A46" t="s">
        <v>569</v>
      </c>
      <c r="B46" t="s">
        <v>570</v>
      </c>
      <c r="C46" t="s">
        <v>3161</v>
      </c>
      <c r="D46" t="s">
        <v>172</v>
      </c>
      <c r="E46">
        <v>35990.711090800003</v>
      </c>
      <c r="F46">
        <v>8314.7000000000007</v>
      </c>
      <c r="G46">
        <v>194.07465066152201</v>
      </c>
      <c r="H46">
        <f>(Table2[[#This Row],[1Y Return vs Nifty]]-AVERAGE(Table2[1Y Return vs Nifty]))/_xlfn.STDEV.P(Table2[1Y Return vs Nifty])</f>
        <v>2.7608926087707957</v>
      </c>
      <c r="I46">
        <v>26.107617043893399</v>
      </c>
      <c r="J46">
        <f>(Table2[[#This Row],[1M Return vs Nifty]]-AVERAGE(Table2[1M Return vs Nifty]))/_xlfn.STDEV.P(Table2[1M Return vs Nifty])</f>
        <v>2.7716595704878628</v>
      </c>
      <c r="K46">
        <v>112.37830493487201</v>
      </c>
      <c r="L46">
        <f>(Table2[[#This Row],[6M Return vs Nifty]]-AVERAGE(Table2[6M Return vs Nifty]))/_xlfn.STDEV.P(Table2[6M Return vs Nifty])</f>
        <v>3.1531185510297384</v>
      </c>
      <c r="M46">
        <v>1.51868711745092</v>
      </c>
      <c r="N46">
        <f>(Table2[[#This Row],[1W Return vs Nifty]]-AVERAGE(Table2[1W Return vs Nifty]))/_xlfn.STDEV.P(Table2[1W Return vs Nifty])</f>
        <v>-4.247724189005677E-2</v>
      </c>
      <c r="O46">
        <v>7792.34</v>
      </c>
      <c r="P46">
        <v>7118.7627188916304</v>
      </c>
      <c r="Q46">
        <v>5275.8666034931703</v>
      </c>
      <c r="R46">
        <v>62.5447635088439</v>
      </c>
      <c r="S46" s="1">
        <f>(Table2[[#This Row],[Close Price]]-Table2[[#This Row],[20D EMA]])/Table2[[#This Row],[20D EMA]]</f>
        <v>6.7035062638437309E-2</v>
      </c>
      <c r="T46" s="1">
        <f>(Table2[[#This Row],[Close Price]]-Table2[[#This Row],[50D EMA]])/Table2[[#This Row],[50D EMA]]</f>
        <v>0.1679979131674969</v>
      </c>
      <c r="U46" s="1">
        <f>(Table2[[#This Row],[Close Price]]-Table2[[#This Row],[200D EMA]])/Table2[[#This Row],[200D EMA]]</f>
        <v>0.57598753435024452</v>
      </c>
      <c r="V46">
        <v>1.34954347624555</v>
      </c>
      <c r="W46">
        <v>8291.2000000000007</v>
      </c>
      <c r="X46">
        <v>8699</v>
      </c>
      <c r="Y46">
        <v>8045.3</v>
      </c>
      <c r="Z46">
        <v>8699</v>
      </c>
      <c r="AA46">
        <v>7385.25</v>
      </c>
      <c r="AB46">
        <v>8750</v>
      </c>
      <c r="AC46" s="1">
        <f>(Table2[[#This Row],[Close Price]]/Table2[[#This Row],[Day Low]])-1</f>
        <v>2.834330374372751E-3</v>
      </c>
      <c r="AD46" s="1">
        <f>(Table2[[#This Row],[Day High]]/Table2[[#This Row],[Close Price]])-1</f>
        <v>4.6219346458681532E-2</v>
      </c>
      <c r="AE46" s="1">
        <f>(Table2[[#This Row],[Close Price]]/Table2[[#This Row],[Current Week Low]])-1</f>
        <v>3.3485388984873188E-2</v>
      </c>
      <c r="AF46" s="1">
        <f>(Table2[[#This Row],[Current Week High]]/Table2[[#This Row],[Close Price]])-1</f>
        <v>4.6219346458681532E-2</v>
      </c>
      <c r="AG46" s="1">
        <f>(Table2[[#This Row],[Close Price]]/Table2[[#This Row],[Current Month Low]])-1</f>
        <v>0.12585220540943109</v>
      </c>
      <c r="AH46" s="1">
        <f>(Table2[[#This Row],[Current Month High]]/Table2[[#This Row],[Close Price]])-1</f>
        <v>5.2353061445391758E-2</v>
      </c>
      <c r="AI46">
        <v>5.2353061445391704</v>
      </c>
      <c r="AJ46">
        <v>242.168724279835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0.41</v>
      </c>
      <c r="AM46" t="s">
        <v>3193</v>
      </c>
      <c r="AN46">
        <v>14.44</v>
      </c>
      <c r="AO46" t="s">
        <v>3193</v>
      </c>
      <c r="AP46">
        <v>0.102668660942648</v>
      </c>
      <c r="AQ46">
        <f>(Table2[[#This Row],[Sharpe Ratio]]-AVERAGE(Table2[Sharpe Ratio]))/_xlfn.STDEV.P(Table2[Sharpe Ratio])</f>
        <v>0.41201638596058532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9.0552098743589262</v>
      </c>
      <c r="AS46">
        <f>_xlfn.RANK.AVG(Table2[[#This Row],[1Y Return vs Nifty Z-Score]],Table2[1Y Return vs Nifty Z-Score])</f>
        <v>14</v>
      </c>
      <c r="AT46">
        <f>_xlfn.RANK.AVG(Table2[[#This Row],[6M Return vs Nifty Z-Score]],Table2[6M Return vs Nifty Z-Score])</f>
        <v>10</v>
      </c>
      <c r="AU46">
        <f>_xlfn.RANK.AVG(Table2[[#This Row],[Sharpe Ratio Z-Score]],Table2[Sharpe Ratio Z-Score])</f>
        <v>234</v>
      </c>
      <c r="AV46">
        <f>(Table2[[#This Row],[Rank 1Y]]+Table2[[#This Row],[Rank 6M]]+Table2[[#This Row],[Rank Sharpe]])/3</f>
        <v>86</v>
      </c>
    </row>
    <row r="47" spans="1:48" x14ac:dyDescent="0.3">
      <c r="A47" t="s">
        <v>525</v>
      </c>
      <c r="B47" t="s">
        <v>526</v>
      </c>
      <c r="C47" t="s">
        <v>3157</v>
      </c>
      <c r="D47" t="s">
        <v>305</v>
      </c>
      <c r="E47">
        <v>41373.807641359999</v>
      </c>
      <c r="F47">
        <v>2012.2</v>
      </c>
      <c r="G47">
        <v>99.688506373269604</v>
      </c>
      <c r="H47">
        <f>(Table2[[#This Row],[1Y Return vs Nifty]]-AVERAGE(Table2[1Y Return vs Nifty]))/_xlfn.STDEV.P(Table2[1Y Return vs Nifty])</f>
        <v>1.2063863095108613</v>
      </c>
      <c r="I47">
        <v>7.2551755152378403</v>
      </c>
      <c r="J47">
        <f>(Table2[[#This Row],[1M Return vs Nifty]]-AVERAGE(Table2[1M Return vs Nifty]))/_xlfn.STDEV.P(Table2[1M Return vs Nifty])</f>
        <v>0.75115615147222059</v>
      </c>
      <c r="K47">
        <v>31.6096224608049</v>
      </c>
      <c r="L47">
        <f>(Table2[[#This Row],[6M Return vs Nifty]]-AVERAGE(Table2[6M Return vs Nifty]))/_xlfn.STDEV.P(Table2[6M Return vs Nifty])</f>
        <v>0.65501698717753787</v>
      </c>
      <c r="M47">
        <v>7.3662202812300501</v>
      </c>
      <c r="N47">
        <f>(Table2[[#This Row],[1W Return vs Nifty]]-AVERAGE(Table2[1W Return vs Nifty]))/_xlfn.STDEV.P(Table2[1W Return vs Nifty])</f>
        <v>1.1705696646811277</v>
      </c>
      <c r="O47">
        <v>1989.67</v>
      </c>
      <c r="P47">
        <v>1883.87876580496</v>
      </c>
      <c r="Q47">
        <v>1545.92046679187</v>
      </c>
      <c r="R47">
        <v>50.432363868815401</v>
      </c>
      <c r="S47" s="1">
        <f>(Table2[[#This Row],[Close Price]]-Table2[[#This Row],[20D EMA]])/Table2[[#This Row],[20D EMA]]</f>
        <v>1.1323485804178569E-2</v>
      </c>
      <c r="T47" s="1">
        <f>(Table2[[#This Row],[Close Price]]-Table2[[#This Row],[50D EMA]])/Table2[[#This Row],[50D EMA]]</f>
        <v>6.8115441675043131E-2</v>
      </c>
      <c r="U47" s="1">
        <f>(Table2[[#This Row],[Close Price]]-Table2[[#This Row],[200D EMA]])/Table2[[#This Row],[200D EMA]]</f>
        <v>0.30161935443921262</v>
      </c>
      <c r="V47">
        <v>0.97679494610560302</v>
      </c>
      <c r="W47">
        <v>1995</v>
      </c>
      <c r="X47">
        <v>2074.4</v>
      </c>
      <c r="Y47">
        <v>1995</v>
      </c>
      <c r="Z47">
        <v>2096.9499999999998</v>
      </c>
      <c r="AA47">
        <v>1890.25</v>
      </c>
      <c r="AB47">
        <v>2175.9</v>
      </c>
      <c r="AC47" s="1">
        <f>(Table2[[#This Row],[Close Price]]/Table2[[#This Row],[Day Low]])-1</f>
        <v>8.6215538847118633E-3</v>
      </c>
      <c r="AD47" s="1">
        <f>(Table2[[#This Row],[Day High]]/Table2[[#This Row],[Close Price]])-1</f>
        <v>3.0911440214690389E-2</v>
      </c>
      <c r="AE47" s="1">
        <f>(Table2[[#This Row],[Close Price]]/Table2[[#This Row],[Current Week Low]])-1</f>
        <v>8.6215538847118633E-3</v>
      </c>
      <c r="AF47" s="1">
        <f>(Table2[[#This Row],[Current Week High]]/Table2[[#This Row],[Close Price]])-1</f>
        <v>4.2118079713745926E-2</v>
      </c>
      <c r="AG47" s="1">
        <f>(Table2[[#This Row],[Close Price]]/Table2[[#This Row],[Current Month Low]])-1</f>
        <v>6.4515275757174972E-2</v>
      </c>
      <c r="AH47" s="1">
        <f>(Table2[[#This Row],[Current Month High]]/Table2[[#This Row],[Close Price]])-1</f>
        <v>8.1353742172746379E-2</v>
      </c>
      <c r="AI47">
        <v>9.3107047013219297</v>
      </c>
      <c r="AJ47">
        <v>147.19901719901699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0.1</v>
      </c>
      <c r="AM47" t="s">
        <v>3193</v>
      </c>
      <c r="AN47">
        <v>-5.0599999999999996</v>
      </c>
      <c r="AO47" t="s">
        <v>3192</v>
      </c>
      <c r="AP47">
        <v>0.19521583843368601</v>
      </c>
      <c r="AQ47">
        <f>(Table2[[#This Row],[Sharpe Ratio]]-AVERAGE(Table2[Sharpe Ratio]))/_xlfn.STDEV.P(Table2[Sharpe Ratio])</f>
        <v>1.4940562618455513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5.2771853746872983</v>
      </c>
      <c r="AS47">
        <f>_xlfn.RANK.AVG(Table2[[#This Row],[1Y Return vs Nifty Z-Score]],Table2[1Y Return vs Nifty Z-Score])</f>
        <v>81</v>
      </c>
      <c r="AT47">
        <f>_xlfn.RANK.AVG(Table2[[#This Row],[6M Return vs Nifty Z-Score]],Table2[6M Return vs Nifty Z-Score])</f>
        <v>133</v>
      </c>
      <c r="AU47">
        <f>_xlfn.RANK.AVG(Table2[[#This Row],[Sharpe Ratio Z-Score]],Table2[Sharpe Ratio Z-Score])</f>
        <v>51</v>
      </c>
      <c r="AV47">
        <f>(Table2[[#This Row],[Rank 1Y]]+Table2[[#This Row],[Rank 6M]]+Table2[[#This Row],[Rank Sharpe]])/3</f>
        <v>88.333333333333329</v>
      </c>
    </row>
    <row r="48" spans="1:48" x14ac:dyDescent="0.3">
      <c r="A48" t="s">
        <v>923</v>
      </c>
      <c r="B48" t="s">
        <v>924</v>
      </c>
      <c r="C48" t="s">
        <v>3151</v>
      </c>
      <c r="D48" t="s">
        <v>51</v>
      </c>
      <c r="E48">
        <v>16848.09688899</v>
      </c>
      <c r="F48">
        <v>1098.1500000000001</v>
      </c>
      <c r="G48">
        <v>314.82471312271599</v>
      </c>
      <c r="H48">
        <f>(Table2[[#This Row],[1Y Return vs Nifty]]-AVERAGE(Table2[1Y Return vs Nifty]))/_xlfn.STDEV.P(Table2[1Y Return vs Nifty])</f>
        <v>4.7496032839172013</v>
      </c>
      <c r="I48">
        <v>7.4052901201349499</v>
      </c>
      <c r="J48">
        <f>(Table2[[#This Row],[1M Return vs Nifty]]-AVERAGE(Table2[1M Return vs Nifty]))/_xlfn.STDEV.P(Table2[1M Return vs Nifty])</f>
        <v>0.76724462849933495</v>
      </c>
      <c r="K48">
        <v>87.919035749554993</v>
      </c>
      <c r="L48">
        <f>(Table2[[#This Row],[6M Return vs Nifty]]-AVERAGE(Table2[6M Return vs Nifty]))/_xlfn.STDEV.P(Table2[6M Return vs Nifty])</f>
        <v>2.3966156995422119</v>
      </c>
      <c r="M48">
        <v>11.4446926350928</v>
      </c>
      <c r="N48">
        <f>(Table2[[#This Row],[1W Return vs Nifty]]-AVERAGE(Table2[1W Return vs Nifty]))/_xlfn.STDEV.P(Table2[1W Return vs Nifty])</f>
        <v>2.0166321210746072</v>
      </c>
      <c r="O48">
        <v>1005.67</v>
      </c>
      <c r="P48">
        <v>968.73923327433101</v>
      </c>
      <c r="Q48">
        <v>727.34738168533704</v>
      </c>
      <c r="R48">
        <v>78.981268406135896</v>
      </c>
      <c r="S48" s="1">
        <f>(Table2[[#This Row],[Close Price]]-Table2[[#This Row],[20D EMA]])/Table2[[#This Row],[20D EMA]]</f>
        <v>9.1958594767667462E-2</v>
      </c>
      <c r="T48" s="1">
        <f>(Table2[[#This Row],[Close Price]]-Table2[[#This Row],[50D EMA]])/Table2[[#This Row],[50D EMA]]</f>
        <v>0.13358679227666015</v>
      </c>
      <c r="U48" s="1">
        <f>(Table2[[#This Row],[Close Price]]-Table2[[#This Row],[200D EMA]])/Table2[[#This Row],[200D EMA]]</f>
        <v>0.50980126917550195</v>
      </c>
      <c r="V48">
        <v>1.2875603531770701</v>
      </c>
      <c r="W48">
        <v>1073.8499999999999</v>
      </c>
      <c r="X48">
        <v>1126.5</v>
      </c>
      <c r="Y48">
        <v>1046.55</v>
      </c>
      <c r="Z48">
        <v>1126.5</v>
      </c>
      <c r="AA48">
        <v>915</v>
      </c>
      <c r="AB48">
        <v>1126.5</v>
      </c>
      <c r="AC48" s="1">
        <f>(Table2[[#This Row],[Close Price]]/Table2[[#This Row],[Day Low]])-1</f>
        <v>2.2628858779159211E-2</v>
      </c>
      <c r="AD48" s="1">
        <f>(Table2[[#This Row],[Day High]]/Table2[[#This Row],[Close Price]])-1</f>
        <v>2.5816145335336715E-2</v>
      </c>
      <c r="AE48" s="1">
        <f>(Table2[[#This Row],[Close Price]]/Table2[[#This Row],[Current Week Low]])-1</f>
        <v>4.9304858821843434E-2</v>
      </c>
      <c r="AF48" s="1">
        <f>(Table2[[#This Row],[Current Week High]]/Table2[[#This Row],[Close Price]])-1</f>
        <v>2.5816145335336715E-2</v>
      </c>
      <c r="AG48" s="1">
        <f>(Table2[[#This Row],[Close Price]]/Table2[[#This Row],[Current Month Low]])-1</f>
        <v>0.20016393442622959</v>
      </c>
      <c r="AH48" s="1">
        <f>(Table2[[#This Row],[Current Month High]]/Table2[[#This Row],[Close Price]])-1</f>
        <v>2.5816145335336715E-2</v>
      </c>
      <c r="AI48">
        <v>2.5816145335336702</v>
      </c>
      <c r="AJ48">
        <v>414.95896834701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0.19</v>
      </c>
      <c r="AM48" t="s">
        <v>3193</v>
      </c>
      <c r="AN48">
        <v>11.39</v>
      </c>
      <c r="AO48" t="s">
        <v>3193</v>
      </c>
      <c r="AP48">
        <v>9.8401634702822996E-2</v>
      </c>
      <c r="AQ48">
        <f>(Table2[[#This Row],[Sharpe Ratio]]-AVERAGE(Table2[Sharpe Ratio]))/_xlfn.STDEV.P(Table2[Sharpe Ratio])</f>
        <v>0.36212731675169191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10.292223049785047</v>
      </c>
      <c r="AS48">
        <f>_xlfn.RANK.AVG(Table2[[#This Row],[1Y Return vs Nifty Z-Score]],Table2[1Y Return vs Nifty Z-Score])</f>
        <v>3</v>
      </c>
      <c r="AT48">
        <f>_xlfn.RANK.AVG(Table2[[#This Row],[6M Return vs Nifty Z-Score]],Table2[6M Return vs Nifty Z-Score])</f>
        <v>24</v>
      </c>
      <c r="AU48">
        <f>_xlfn.RANK.AVG(Table2[[#This Row],[Sharpe Ratio Z-Score]],Table2[Sharpe Ratio Z-Score])</f>
        <v>246</v>
      </c>
      <c r="AV48">
        <f>(Table2[[#This Row],[Rank 1Y]]+Table2[[#This Row],[Rank 6M]]+Table2[[#This Row],[Rank Sharpe]])/3</f>
        <v>91</v>
      </c>
    </row>
    <row r="49" spans="1:48" x14ac:dyDescent="0.3">
      <c r="A49" t="s">
        <v>101</v>
      </c>
      <c r="B49" t="s">
        <v>102</v>
      </c>
      <c r="C49" t="s">
        <v>3156</v>
      </c>
      <c r="D49" t="s">
        <v>103</v>
      </c>
      <c r="E49">
        <v>284408.31925065001</v>
      </c>
      <c r="F49">
        <v>7986.3</v>
      </c>
      <c r="G49">
        <v>95.161507816395599</v>
      </c>
      <c r="H49">
        <f>(Table2[[#This Row],[1Y Return vs Nifty]]-AVERAGE(Table2[1Y Return vs Nifty]))/_xlfn.STDEV.P(Table2[1Y Return vs Nifty])</f>
        <v>1.1318282498881509</v>
      </c>
      <c r="I49">
        <v>18.353943359018</v>
      </c>
      <c r="J49">
        <f>(Table2[[#This Row],[1M Return vs Nifty]]-AVERAGE(Table2[1M Return vs Nifty]))/_xlfn.STDEV.P(Table2[1M Return vs Nifty])</f>
        <v>1.9406624730344815</v>
      </c>
      <c r="K49">
        <v>31.6214888634515</v>
      </c>
      <c r="L49">
        <f>(Table2[[#This Row],[6M Return vs Nifty]]-AVERAGE(Table2[6M Return vs Nifty]))/_xlfn.STDEV.P(Table2[6M Return vs Nifty])</f>
        <v>0.6553840041710155</v>
      </c>
      <c r="M49">
        <v>6.6821521918793003</v>
      </c>
      <c r="N49">
        <f>(Table2[[#This Row],[1W Return vs Nifty]]-AVERAGE(Table2[1W Return vs Nifty]))/_xlfn.STDEV.P(Table2[1W Return vs Nifty])</f>
        <v>1.0286625294106537</v>
      </c>
      <c r="O49">
        <v>7404.79</v>
      </c>
      <c r="P49">
        <v>7166.7264137687498</v>
      </c>
      <c r="Q49">
        <v>6225.1362359198702</v>
      </c>
      <c r="R49">
        <v>77.242653836430904</v>
      </c>
      <c r="S49" s="1">
        <f>(Table2[[#This Row],[Close Price]]-Table2[[#This Row],[20D EMA]])/Table2[[#This Row],[20D EMA]]</f>
        <v>7.8531599140556352E-2</v>
      </c>
      <c r="T49" s="1">
        <f>(Table2[[#This Row],[Close Price]]-Table2[[#This Row],[50D EMA]])/Table2[[#This Row],[50D EMA]]</f>
        <v>0.1143581516739193</v>
      </c>
      <c r="U49" s="1">
        <f>(Table2[[#This Row],[Close Price]]-Table2[[#This Row],[200D EMA]])/Table2[[#This Row],[200D EMA]]</f>
        <v>0.28291168214407569</v>
      </c>
      <c r="V49">
        <v>1.0184975674817101</v>
      </c>
      <c r="W49">
        <v>7856.05</v>
      </c>
      <c r="X49">
        <v>8129.9</v>
      </c>
      <c r="Y49">
        <v>7674</v>
      </c>
      <c r="Z49">
        <v>8129.9</v>
      </c>
      <c r="AA49">
        <v>6955.25</v>
      </c>
      <c r="AB49">
        <v>8129.9</v>
      </c>
      <c r="AC49" s="1">
        <f>(Table2[[#This Row],[Close Price]]/Table2[[#This Row],[Day Low]])-1</f>
        <v>1.6579578795959726E-2</v>
      </c>
      <c r="AD49" s="1">
        <f>(Table2[[#This Row],[Day High]]/Table2[[#This Row],[Close Price]])-1</f>
        <v>1.7980792106482291E-2</v>
      </c>
      <c r="AE49" s="1">
        <f>(Table2[[#This Row],[Close Price]]/Table2[[#This Row],[Current Week Low]])-1</f>
        <v>4.0695856137607622E-2</v>
      </c>
      <c r="AF49" s="1">
        <f>(Table2[[#This Row],[Current Week High]]/Table2[[#This Row],[Close Price]])-1</f>
        <v>1.7980792106482291E-2</v>
      </c>
      <c r="AG49" s="1">
        <f>(Table2[[#This Row],[Close Price]]/Table2[[#This Row],[Current Month Low]])-1</f>
        <v>0.14824053772330248</v>
      </c>
      <c r="AH49" s="1">
        <f>(Table2[[#This Row],[Current Month High]]/Table2[[#This Row],[Close Price]])-1</f>
        <v>1.7980792106482291E-2</v>
      </c>
      <c r="AI49">
        <v>1.79807921064822</v>
      </c>
      <c r="AJ49">
        <v>146.03512014787401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0.15</v>
      </c>
      <c r="AM49" t="s">
        <v>3193</v>
      </c>
      <c r="AN49">
        <v>9.4700000000000006</v>
      </c>
      <c r="AO49" t="s">
        <v>3193</v>
      </c>
      <c r="AP49">
        <v>0.19509217371628201</v>
      </c>
      <c r="AQ49">
        <f>(Table2[[#This Row],[Sharpe Ratio]]-AVERAGE(Table2[Sharpe Ratio]))/_xlfn.STDEV.P(Table2[Sharpe Ratio])</f>
        <v>1.4926104029971372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6.2491476595014381</v>
      </c>
      <c r="AS49">
        <f>_xlfn.RANK.AVG(Table2[[#This Row],[1Y Return vs Nifty Z-Score]],Table2[1Y Return vs Nifty Z-Score])</f>
        <v>92</v>
      </c>
      <c r="AT49">
        <f>_xlfn.RANK.AVG(Table2[[#This Row],[6M Return vs Nifty Z-Score]],Table2[6M Return vs Nifty Z-Score])</f>
        <v>132</v>
      </c>
      <c r="AU49">
        <f>_xlfn.RANK.AVG(Table2[[#This Row],[Sharpe Ratio Z-Score]],Table2[Sharpe Ratio Z-Score])</f>
        <v>52</v>
      </c>
      <c r="AV49">
        <f>(Table2[[#This Row],[Rank 1Y]]+Table2[[#This Row],[Rank 6M]]+Table2[[#This Row],[Rank Sharpe]])/3</f>
        <v>92</v>
      </c>
    </row>
    <row r="50" spans="1:48" x14ac:dyDescent="0.3">
      <c r="A50" t="s">
        <v>63</v>
      </c>
      <c r="B50" t="s">
        <v>64</v>
      </c>
      <c r="C50" t="s">
        <v>3153</v>
      </c>
      <c r="D50" t="s">
        <v>60</v>
      </c>
      <c r="E50">
        <v>367616.46330240002</v>
      </c>
      <c r="F50">
        <v>3068</v>
      </c>
      <c r="G50">
        <v>68.295417787888596</v>
      </c>
      <c r="H50">
        <f>(Table2[[#This Row],[1Y Return vs Nifty]]-AVERAGE(Table2[1Y Return vs Nifty]))/_xlfn.STDEV.P(Table2[1Y Return vs Nifty])</f>
        <v>0.68935328175878041</v>
      </c>
      <c r="I50">
        <v>16.592344169756601</v>
      </c>
      <c r="J50">
        <f>(Table2[[#This Row],[1M Return vs Nifty]]-AVERAGE(Table2[1M Return vs Nifty]))/_xlfn.STDEV.P(Table2[1M Return vs Nifty])</f>
        <v>1.751863734185314</v>
      </c>
      <c r="K50">
        <v>38.288346713643101</v>
      </c>
      <c r="L50">
        <f>(Table2[[#This Row],[6M Return vs Nifty]]-AVERAGE(Table2[6M Return vs Nifty]))/_xlfn.STDEV.P(Table2[6M Return vs Nifty])</f>
        <v>0.86158382706513426</v>
      </c>
      <c r="M50">
        <v>-0.52764553678128701</v>
      </c>
      <c r="N50">
        <f>(Table2[[#This Row],[1W Return vs Nifty]]-AVERAGE(Table2[1W Return vs Nifty]))/_xlfn.STDEV.P(Table2[1W Return vs Nifty])</f>
        <v>-0.46698060536097491</v>
      </c>
      <c r="O50">
        <v>3062.39</v>
      </c>
      <c r="P50">
        <v>2934.8972333278198</v>
      </c>
      <c r="Q50">
        <v>2469.0666058054899</v>
      </c>
      <c r="R50">
        <v>45.470420867377001</v>
      </c>
      <c r="S50" s="1">
        <f>(Table2[[#This Row],[Close Price]]-Table2[[#This Row],[20D EMA]])/Table2[[#This Row],[20D EMA]]</f>
        <v>1.8319025336420664E-3</v>
      </c>
      <c r="T50" s="1">
        <f>(Table2[[#This Row],[Close Price]]-Table2[[#This Row],[50D EMA]])/Table2[[#This Row],[50D EMA]]</f>
        <v>4.5351763993881904E-2</v>
      </c>
      <c r="U50" s="1">
        <f>(Table2[[#This Row],[Close Price]]-Table2[[#This Row],[200D EMA]])/Table2[[#This Row],[200D EMA]]</f>
        <v>0.24257482272298547</v>
      </c>
      <c r="V50">
        <v>1.0422320390720901</v>
      </c>
      <c r="W50">
        <v>3052.15</v>
      </c>
      <c r="X50">
        <v>3147.9</v>
      </c>
      <c r="Y50">
        <v>3052.15</v>
      </c>
      <c r="Z50">
        <v>3192.95</v>
      </c>
      <c r="AA50">
        <v>2982.9</v>
      </c>
      <c r="AB50">
        <v>3220.3</v>
      </c>
      <c r="AC50" s="1">
        <f>(Table2[[#This Row],[Close Price]]/Table2[[#This Row],[Day Low]])-1</f>
        <v>5.1930606293923987E-3</v>
      </c>
      <c r="AD50" s="1">
        <f>(Table2[[#This Row],[Day High]]/Table2[[#This Row],[Close Price]])-1</f>
        <v>2.6043024771838397E-2</v>
      </c>
      <c r="AE50" s="1">
        <f>(Table2[[#This Row],[Close Price]]/Table2[[#This Row],[Current Week Low]])-1</f>
        <v>5.1930606293923987E-3</v>
      </c>
      <c r="AF50" s="1">
        <f>(Table2[[#This Row],[Current Week High]]/Table2[[#This Row],[Close Price]])-1</f>
        <v>4.0726857887874779E-2</v>
      </c>
      <c r="AG50" s="1">
        <f>(Table2[[#This Row],[Close Price]]/Table2[[#This Row],[Current Month Low]])-1</f>
        <v>2.8529283583090148E-2</v>
      </c>
      <c r="AH50" s="1">
        <f>(Table2[[#This Row],[Current Month High]]/Table2[[#This Row],[Close Price]])-1</f>
        <v>4.9641460234680634E-2</v>
      </c>
      <c r="AI50">
        <v>5.0228161668839499</v>
      </c>
      <c r="AJ50">
        <v>111.586206896551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7.0000000000000007E-2</v>
      </c>
      <c r="AM50" t="s">
        <v>3193</v>
      </c>
      <c r="AN50">
        <v>-3.63</v>
      </c>
      <c r="AO50" t="s">
        <v>3192</v>
      </c>
      <c r="AP50">
        <v>0.19851188085263799</v>
      </c>
      <c r="AQ50">
        <f>(Table2[[#This Row],[Sharpe Ratio]]-AVERAGE(Table2[Sharpe Ratio]))/_xlfn.STDEV.P(Table2[Sharpe Ratio])</f>
        <v>1.5325928161371152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4.3684130537853694</v>
      </c>
      <c r="AS50">
        <f>_xlfn.RANK.AVG(Table2[[#This Row],[1Y Return vs Nifty Z-Score]],Table2[1Y Return vs Nifty Z-Score])</f>
        <v>132</v>
      </c>
      <c r="AT50">
        <f>_xlfn.RANK.AVG(Table2[[#This Row],[6M Return vs Nifty Z-Score]],Table2[6M Return vs Nifty Z-Score])</f>
        <v>100</v>
      </c>
      <c r="AU50">
        <f>_xlfn.RANK.AVG(Table2[[#This Row],[Sharpe Ratio Z-Score]],Table2[Sharpe Ratio Z-Score])</f>
        <v>45</v>
      </c>
      <c r="AV50">
        <f>(Table2[[#This Row],[Rank 1Y]]+Table2[[#This Row],[Rank 6M]]+Table2[[#This Row],[Rank Sharpe]])/3</f>
        <v>92.333333333333329</v>
      </c>
    </row>
    <row r="51" spans="1:48" x14ac:dyDescent="0.3">
      <c r="A51" t="s">
        <v>741</v>
      </c>
      <c r="B51" t="s">
        <v>742</v>
      </c>
      <c r="C51" t="s">
        <v>3156</v>
      </c>
      <c r="D51" t="s">
        <v>458</v>
      </c>
      <c r="E51">
        <v>23324.433876160001</v>
      </c>
      <c r="F51">
        <v>366.4</v>
      </c>
      <c r="G51">
        <v>67.359829551380997</v>
      </c>
      <c r="H51">
        <f>(Table2[[#This Row],[1Y Return vs Nifty]]-AVERAGE(Table2[1Y Return vs Nifty]))/_xlfn.STDEV.P(Table2[1Y Return vs Nifty])</f>
        <v>0.67394447553905679</v>
      </c>
      <c r="I51">
        <v>3.6779310489021499</v>
      </c>
      <c r="J51">
        <f>(Table2[[#This Row],[1M Return vs Nifty]]-AVERAGE(Table2[1M Return vs Nifty]))/_xlfn.STDEV.P(Table2[1M Return vs Nifty])</f>
        <v>0.36776630438531682</v>
      </c>
      <c r="K51">
        <v>40.030131870589301</v>
      </c>
      <c r="L51">
        <f>(Table2[[#This Row],[6M Return vs Nifty]]-AVERAGE(Table2[6M Return vs Nifty]))/_xlfn.STDEV.P(Table2[6M Return vs Nifty])</f>
        <v>0.91545565078664792</v>
      </c>
      <c r="M51">
        <v>-1.74500362917939</v>
      </c>
      <c r="N51">
        <f>(Table2[[#This Row],[1W Return vs Nifty]]-AVERAGE(Table2[1W Return vs Nifty]))/_xlfn.STDEV.P(Table2[1W Return vs Nifty])</f>
        <v>-0.71951657682326431</v>
      </c>
      <c r="O51">
        <v>360.73</v>
      </c>
      <c r="P51">
        <v>345.67657914876298</v>
      </c>
      <c r="Q51">
        <v>285.32766342526998</v>
      </c>
      <c r="R51">
        <v>54.309226139851098</v>
      </c>
      <c r="S51" s="1">
        <f>(Table2[[#This Row],[Close Price]]-Table2[[#This Row],[20D EMA]])/Table2[[#This Row],[20D EMA]]</f>
        <v>1.5718127131095164E-2</v>
      </c>
      <c r="T51" s="1">
        <f>(Table2[[#This Row],[Close Price]]-Table2[[#This Row],[50D EMA]])/Table2[[#This Row],[50D EMA]]</f>
        <v>5.9950318017694237E-2</v>
      </c>
      <c r="U51" s="1">
        <f>(Table2[[#This Row],[Close Price]]-Table2[[#This Row],[200D EMA]])/Table2[[#This Row],[200D EMA]]</f>
        <v>0.28413766685459724</v>
      </c>
      <c r="V51">
        <v>0.60396491024004695</v>
      </c>
      <c r="W51">
        <v>360.2</v>
      </c>
      <c r="X51">
        <v>369</v>
      </c>
      <c r="Y51">
        <v>352.4</v>
      </c>
      <c r="Z51">
        <v>369</v>
      </c>
      <c r="AA51">
        <v>342.72</v>
      </c>
      <c r="AB51">
        <v>383.85</v>
      </c>
      <c r="AC51" s="1">
        <f>(Table2[[#This Row],[Close Price]]/Table2[[#This Row],[Day Low]])-1</f>
        <v>1.7212659633536909E-2</v>
      </c>
      <c r="AD51" s="1">
        <f>(Table2[[#This Row],[Day High]]/Table2[[#This Row],[Close Price]])-1</f>
        <v>7.0960698689956914E-3</v>
      </c>
      <c r="AE51" s="1">
        <f>(Table2[[#This Row],[Close Price]]/Table2[[#This Row],[Current Week Low]])-1</f>
        <v>3.9727582292849117E-2</v>
      </c>
      <c r="AF51" s="1">
        <f>(Table2[[#This Row],[Current Week High]]/Table2[[#This Row],[Close Price]])-1</f>
        <v>7.0960698689956914E-3</v>
      </c>
      <c r="AG51" s="1">
        <f>(Table2[[#This Row],[Close Price]]/Table2[[#This Row],[Current Month Low]])-1</f>
        <v>6.909430438842179E-2</v>
      </c>
      <c r="AH51" s="1">
        <f>(Table2[[#This Row],[Current Month High]]/Table2[[#This Row],[Close Price]])-1</f>
        <v>4.762554585152845E-2</v>
      </c>
      <c r="AI51">
        <v>4.7625545851528397</v>
      </c>
      <c r="AJ51">
        <v>122.06060606060601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0.18</v>
      </c>
      <c r="AM51" t="s">
        <v>3193</v>
      </c>
      <c r="AN51">
        <v>-1.7</v>
      </c>
      <c r="AO51" t="s">
        <v>3192</v>
      </c>
      <c r="AP51">
        <v>0.189429031999229</v>
      </c>
      <c r="AQ51">
        <f>(Table2[[#This Row],[Sharpe Ratio]]-AVERAGE(Table2[Sharpe Ratio]))/_xlfn.STDEV.P(Table2[Sharpe Ratio])</f>
        <v>1.4263982793347771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2.6640481332225345</v>
      </c>
      <c r="AS51">
        <f>_xlfn.RANK.AVG(Table2[[#This Row],[1Y Return vs Nifty Z-Score]],Table2[1Y Return vs Nifty Z-Score])</f>
        <v>135</v>
      </c>
      <c r="AT51">
        <f>_xlfn.RANK.AVG(Table2[[#This Row],[6M Return vs Nifty Z-Score]],Table2[6M Return vs Nifty Z-Score])</f>
        <v>94</v>
      </c>
      <c r="AU51">
        <f>_xlfn.RANK.AVG(Table2[[#This Row],[Sharpe Ratio Z-Score]],Table2[Sharpe Ratio Z-Score])</f>
        <v>63</v>
      </c>
      <c r="AV51">
        <f>(Table2[[#This Row],[Rank 1Y]]+Table2[[#This Row],[Rank 6M]]+Table2[[#This Row],[Rank Sharpe]])/3</f>
        <v>97.333333333333329</v>
      </c>
    </row>
    <row r="52" spans="1:48" x14ac:dyDescent="0.3">
      <c r="A52" t="s">
        <v>719</v>
      </c>
      <c r="B52" t="s">
        <v>720</v>
      </c>
      <c r="C52" t="s">
        <v>3156</v>
      </c>
      <c r="D52" t="s">
        <v>154</v>
      </c>
      <c r="E52">
        <v>25398.365348700001</v>
      </c>
      <c r="F52">
        <v>799</v>
      </c>
      <c r="G52">
        <v>90.861061745767103</v>
      </c>
      <c r="H52">
        <f>(Table2[[#This Row],[1Y Return vs Nifty]]-AVERAGE(Table2[1Y Return vs Nifty]))/_xlfn.STDEV.P(Table2[1Y Return vs Nifty])</f>
        <v>1.0610014293115668</v>
      </c>
      <c r="I52">
        <v>6.6206683890389302</v>
      </c>
      <c r="J52">
        <f>(Table2[[#This Row],[1M Return vs Nifty]]-AVERAGE(Table2[1M Return vs Nifty]))/_xlfn.STDEV.P(Table2[1M Return vs Nifty])</f>
        <v>0.68315308587851375</v>
      </c>
      <c r="K52">
        <v>37.130136186169601</v>
      </c>
      <c r="L52">
        <f>(Table2[[#This Row],[6M Return vs Nifty]]-AVERAGE(Table2[6M Return vs Nifty]))/_xlfn.STDEV.P(Table2[6M Return vs Nifty])</f>
        <v>0.82576143351698383</v>
      </c>
      <c r="M52">
        <v>12.996861015206299</v>
      </c>
      <c r="N52">
        <f>(Table2[[#This Row],[1W Return vs Nifty]]-AVERAGE(Table2[1W Return vs Nifty]))/_xlfn.STDEV.P(Table2[1W Return vs Nifty])</f>
        <v>2.3386231212517554</v>
      </c>
      <c r="O52">
        <v>747.17</v>
      </c>
      <c r="P52">
        <v>721.64407824811997</v>
      </c>
      <c r="Q52">
        <v>601.32305668569495</v>
      </c>
      <c r="R52">
        <v>66.882394916767197</v>
      </c>
      <c r="S52" s="1">
        <f>(Table2[[#This Row],[Close Price]]-Table2[[#This Row],[20D EMA]])/Table2[[#This Row],[20D EMA]]</f>
        <v>6.9368416826157422E-2</v>
      </c>
      <c r="T52" s="1">
        <f>(Table2[[#This Row],[Close Price]]-Table2[[#This Row],[50D EMA]])/Table2[[#This Row],[50D EMA]]</f>
        <v>0.10719400890764749</v>
      </c>
      <c r="U52" s="1">
        <f>(Table2[[#This Row],[Close Price]]-Table2[[#This Row],[200D EMA]])/Table2[[#This Row],[200D EMA]]</f>
        <v>0.3287366767604733</v>
      </c>
      <c r="V52">
        <v>1.0330906244010001</v>
      </c>
      <c r="W52">
        <v>790.5</v>
      </c>
      <c r="X52">
        <v>821.65</v>
      </c>
      <c r="Y52">
        <v>763.4</v>
      </c>
      <c r="Z52">
        <v>821.95</v>
      </c>
      <c r="AA52">
        <v>641.75</v>
      </c>
      <c r="AB52">
        <v>821.95</v>
      </c>
      <c r="AC52" s="1">
        <f>(Table2[[#This Row],[Close Price]]/Table2[[#This Row],[Day Low]])-1</f>
        <v>1.0752688172043001E-2</v>
      </c>
      <c r="AD52" s="1">
        <f>(Table2[[#This Row],[Day High]]/Table2[[#This Row],[Close Price]])-1</f>
        <v>2.8347934918648177E-2</v>
      </c>
      <c r="AE52" s="1">
        <f>(Table2[[#This Row],[Close Price]]/Table2[[#This Row],[Current Week Low]])-1</f>
        <v>4.6633481791983344E-2</v>
      </c>
      <c r="AF52" s="1">
        <f>(Table2[[#This Row],[Current Week High]]/Table2[[#This Row],[Close Price]])-1</f>
        <v>2.8723404255319274E-2</v>
      </c>
      <c r="AG52" s="1">
        <f>(Table2[[#This Row],[Close Price]]/Table2[[#This Row],[Current Month Low]])-1</f>
        <v>0.24503311258278138</v>
      </c>
      <c r="AH52" s="1">
        <f>(Table2[[#This Row],[Current Month High]]/Table2[[#This Row],[Close Price]])-1</f>
        <v>2.8723404255319274E-2</v>
      </c>
      <c r="AI52">
        <v>5.6257822277847298</v>
      </c>
      <c r="AJ52">
        <v>156.08974358974299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0.34</v>
      </c>
      <c r="AM52" t="s">
        <v>3193</v>
      </c>
      <c r="AN52">
        <v>14.38</v>
      </c>
      <c r="AO52" t="s">
        <v>3193</v>
      </c>
      <c r="AP52">
        <v>0.160328222421042</v>
      </c>
      <c r="AQ52">
        <f>(Table2[[#This Row],[Sharpe Ratio]]-AVERAGE(Table2[Sharpe Ratio]))/_xlfn.STDEV.P(Table2[Sharpe Ratio])</f>
        <v>1.0861584444982935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5.9946975144571137</v>
      </c>
      <c r="AS52">
        <f>_xlfn.RANK.AVG(Table2[[#This Row],[1Y Return vs Nifty Z-Score]],Table2[1Y Return vs Nifty Z-Score])</f>
        <v>100</v>
      </c>
      <c r="AT52">
        <f>_xlfn.RANK.AVG(Table2[[#This Row],[6M Return vs Nifty Z-Score]],Table2[6M Return vs Nifty Z-Score])</f>
        <v>104</v>
      </c>
      <c r="AU52">
        <f>_xlfn.RANK.AVG(Table2[[#This Row],[Sharpe Ratio Z-Score]],Table2[Sharpe Ratio Z-Score])</f>
        <v>100</v>
      </c>
      <c r="AV52">
        <f>(Table2[[#This Row],[Rank 1Y]]+Table2[[#This Row],[Rank 6M]]+Table2[[#This Row],[Rank Sharpe]])/3</f>
        <v>101.33333333333333</v>
      </c>
    </row>
    <row r="53" spans="1:48" x14ac:dyDescent="0.3">
      <c r="A53" t="s">
        <v>944</v>
      </c>
      <c r="B53" t="s">
        <v>945</v>
      </c>
      <c r="C53" t="s">
        <v>3147</v>
      </c>
      <c r="D53" t="s">
        <v>144</v>
      </c>
      <c r="E53">
        <v>16151.992695179901</v>
      </c>
      <c r="F53">
        <v>61.8</v>
      </c>
      <c r="G53">
        <v>121.638866843709</v>
      </c>
      <c r="H53">
        <f>(Table2[[#This Row],[1Y Return vs Nifty]]-AVERAGE(Table2[1Y Return vs Nifty]))/_xlfn.STDEV.P(Table2[1Y Return vs Nifty])</f>
        <v>1.5679009563865385</v>
      </c>
      <c r="I53">
        <v>-16.878916456686301</v>
      </c>
      <c r="J53">
        <f>(Table2[[#This Row],[1M Return vs Nifty]]-AVERAGE(Table2[1M Return vs Nifty]))/_xlfn.STDEV.P(Table2[1M Return vs Nifty])</f>
        <v>-1.8354061921898086</v>
      </c>
      <c r="K53">
        <v>32.492957596799997</v>
      </c>
      <c r="L53">
        <f>(Table2[[#This Row],[6M Return vs Nifty]]-AVERAGE(Table2[6M Return vs Nifty]))/_xlfn.STDEV.P(Table2[6M Return vs Nifty])</f>
        <v>0.68233773597573022</v>
      </c>
      <c r="M53">
        <v>-7.1917442205772497</v>
      </c>
      <c r="N53">
        <f>(Table2[[#This Row],[1W Return vs Nifty]]-AVERAGE(Table2[1W Return vs Nifty]))/_xlfn.STDEV.P(Table2[1W Return vs Nifty])</f>
        <v>-1.8494206988241426</v>
      </c>
      <c r="O53">
        <v>64.3</v>
      </c>
      <c r="P53">
        <v>67.197957357564903</v>
      </c>
      <c r="Q53">
        <v>56.649742702194899</v>
      </c>
      <c r="R53">
        <v>43.059663015779002</v>
      </c>
      <c r="S53" s="1">
        <f>(Table2[[#This Row],[Close Price]]-Table2[[#This Row],[20D EMA]])/Table2[[#This Row],[20D EMA]]</f>
        <v>-3.8880248833592534E-2</v>
      </c>
      <c r="T53" s="1">
        <f>(Table2[[#This Row],[Close Price]]-Table2[[#This Row],[50D EMA]])/Table2[[#This Row],[50D EMA]]</f>
        <v>-8.0329188115674521E-2</v>
      </c>
      <c r="U53" s="1">
        <f>(Table2[[#This Row],[Close Price]]-Table2[[#This Row],[200D EMA]])/Table2[[#This Row],[200D EMA]]</f>
        <v>9.0914045715613651E-2</v>
      </c>
      <c r="V53">
        <v>0.25626934816704799</v>
      </c>
      <c r="W53">
        <v>59.02</v>
      </c>
      <c r="X53">
        <v>62.14</v>
      </c>
      <c r="Y53">
        <v>58.74</v>
      </c>
      <c r="Z53">
        <v>62.14</v>
      </c>
      <c r="AA53">
        <v>58.74</v>
      </c>
      <c r="AB53">
        <v>67.64</v>
      </c>
      <c r="AC53" s="1">
        <f>(Table2[[#This Row],[Close Price]]/Table2[[#This Row],[Day Low]])-1</f>
        <v>4.7102677058624032E-2</v>
      </c>
      <c r="AD53" s="1">
        <f>(Table2[[#This Row],[Day High]]/Table2[[#This Row],[Close Price]])-1</f>
        <v>5.5016181229774475E-3</v>
      </c>
      <c r="AE53" s="1">
        <f>(Table2[[#This Row],[Close Price]]/Table2[[#This Row],[Current Week Low]])-1</f>
        <v>5.2093973442288055E-2</v>
      </c>
      <c r="AF53" s="1">
        <f>(Table2[[#This Row],[Current Week High]]/Table2[[#This Row],[Close Price]])-1</f>
        <v>5.5016181229774475E-3</v>
      </c>
      <c r="AG53" s="1">
        <f>(Table2[[#This Row],[Close Price]]/Table2[[#This Row],[Current Month Low]])-1</f>
        <v>5.2093973442288055E-2</v>
      </c>
      <c r="AH53" s="1">
        <f>(Table2[[#This Row],[Current Month High]]/Table2[[#This Row],[Close Price]])-1</f>
        <v>9.4498381877022641E-2</v>
      </c>
      <c r="AI53">
        <v>47.8964401294498</v>
      </c>
      <c r="AJ53">
        <v>202.941176470588</v>
      </c>
      <c r="AK53" t="str">
        <f>IF(AND(Table2[[#This Row],[20D EMA]]&gt;Table2[[#This Row],[50D EMA]],Table2[[#This Row],[50D EMA]]&gt;Table2[[#This Row],[200D EMA]]),"Uptrend","Downtrend/NoTrend")</f>
        <v>Downtrend/NoTrend</v>
      </c>
      <c r="AL53">
        <v>-0.28000000000000003</v>
      </c>
      <c r="AM53" t="s">
        <v>3192</v>
      </c>
      <c r="AN53">
        <v>-8.23</v>
      </c>
      <c r="AO53" t="s">
        <v>3192</v>
      </c>
      <c r="AP53">
        <v>0.14064984445880099</v>
      </c>
      <c r="AQ53">
        <f>(Table2[[#This Row],[Sharpe Ratio]]-AVERAGE(Table2[Sharpe Ratio]))/_xlfn.STDEV.P(Table2[Sharpe Ratio])</f>
        <v>0.85608346841441851</v>
      </c>
      <c r="AR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">
        <f>_xlfn.RANK.AVG(Table2[[#This Row],[1Y Return vs Nifty Z-Score]],Table2[1Y Return vs Nifty Z-Score])</f>
        <v>53</v>
      </c>
      <c r="AT53">
        <f>_xlfn.RANK.AVG(Table2[[#This Row],[6M Return vs Nifty Z-Score]],Table2[6M Return vs Nifty Z-Score])</f>
        <v>124</v>
      </c>
      <c r="AU53">
        <f>_xlfn.RANK.AVG(Table2[[#This Row],[Sharpe Ratio Z-Score]],Table2[Sharpe Ratio Z-Score])</f>
        <v>134</v>
      </c>
      <c r="AV53">
        <f>(Table2[[#This Row],[Rank 1Y]]+Table2[[#This Row],[Rank 6M]]+Table2[[#This Row],[Rank Sharpe]])/3</f>
        <v>103.66666666666667</v>
      </c>
    </row>
    <row r="54" spans="1:48" x14ac:dyDescent="0.3">
      <c r="A54" t="s">
        <v>1118</v>
      </c>
      <c r="B54" t="s">
        <v>1119</v>
      </c>
      <c r="C54" t="s">
        <v>3156</v>
      </c>
      <c r="D54" t="s">
        <v>252</v>
      </c>
      <c r="E54">
        <v>11532.638577600001</v>
      </c>
      <c r="F54">
        <v>5682.2</v>
      </c>
      <c r="G54">
        <v>44.6895410007685</v>
      </c>
      <c r="H54">
        <f>(Table2[[#This Row],[1Y Return vs Nifty]]-AVERAGE(Table2[1Y Return vs Nifty]))/_xlfn.STDEV.P(Table2[1Y Return vs Nifty])</f>
        <v>0.30057286868178079</v>
      </c>
      <c r="I54">
        <v>10.4536482417142</v>
      </c>
      <c r="J54">
        <f>(Table2[[#This Row],[1M Return vs Nifty]]-AVERAGE(Table2[1M Return vs Nifty]))/_xlfn.STDEV.P(Table2[1M Return vs Nifty])</f>
        <v>1.0939512780159515</v>
      </c>
      <c r="K54">
        <v>54.947732101535202</v>
      </c>
      <c r="L54">
        <f>(Table2[[#This Row],[6M Return vs Nifty]]-AVERAGE(Table2[6M Return vs Nifty]))/_xlfn.STDEV.P(Table2[6M Return vs Nifty])</f>
        <v>1.3768433981702086</v>
      </c>
      <c r="M54">
        <v>11.609337655176599</v>
      </c>
      <c r="N54">
        <f>(Table2[[#This Row],[1W Return vs Nifty]]-AVERAGE(Table2[1W Return vs Nifty]))/_xlfn.STDEV.P(Table2[1W Return vs Nifty])</f>
        <v>2.0507870590118769</v>
      </c>
      <c r="O54">
        <v>5444.48</v>
      </c>
      <c r="P54">
        <v>5348.6914583868802</v>
      </c>
      <c r="Q54">
        <v>4626.04247360507</v>
      </c>
      <c r="R54">
        <v>63.459941223826803</v>
      </c>
      <c r="S54" s="1">
        <f>(Table2[[#This Row],[Close Price]]-Table2[[#This Row],[20D EMA]])/Table2[[#This Row],[20D EMA]]</f>
        <v>4.3662571999529852E-2</v>
      </c>
      <c r="T54" s="1">
        <f>(Table2[[#This Row],[Close Price]]-Table2[[#This Row],[50D EMA]])/Table2[[#This Row],[50D EMA]]</f>
        <v>6.2353295980490706E-2</v>
      </c>
      <c r="U54" s="1">
        <f>(Table2[[#This Row],[Close Price]]-Table2[[#This Row],[200D EMA]])/Table2[[#This Row],[200D EMA]]</f>
        <v>0.22830692377363052</v>
      </c>
      <c r="V54">
        <v>0.69283788898963194</v>
      </c>
      <c r="W54">
        <v>5642</v>
      </c>
      <c r="X54">
        <v>5816.7</v>
      </c>
      <c r="Y54">
        <v>5291</v>
      </c>
      <c r="Z54">
        <v>5880</v>
      </c>
      <c r="AA54">
        <v>4971.1000000000004</v>
      </c>
      <c r="AB54">
        <v>5880</v>
      </c>
      <c r="AC54" s="1">
        <f>(Table2[[#This Row],[Close Price]]/Table2[[#This Row],[Day Low]])-1</f>
        <v>7.1251329315844547E-3</v>
      </c>
      <c r="AD54" s="1">
        <f>(Table2[[#This Row],[Day High]]/Table2[[#This Row],[Close Price]])-1</f>
        <v>2.367040934849185E-2</v>
      </c>
      <c r="AE54" s="1">
        <f>(Table2[[#This Row],[Close Price]]/Table2[[#This Row],[Current Week Low]])-1</f>
        <v>7.3936873936873981E-2</v>
      </c>
      <c r="AF54" s="1">
        <f>(Table2[[#This Row],[Current Week High]]/Table2[[#This Row],[Close Price]])-1</f>
        <v>3.4810460737038529E-2</v>
      </c>
      <c r="AG54" s="1">
        <f>(Table2[[#This Row],[Close Price]]/Table2[[#This Row],[Current Month Low]])-1</f>
        <v>0.14304681056506596</v>
      </c>
      <c r="AH54" s="1">
        <f>(Table2[[#This Row],[Current Month High]]/Table2[[#This Row],[Close Price]])-1</f>
        <v>3.4810460737038529E-2</v>
      </c>
      <c r="AI54">
        <v>5.5753053394811802</v>
      </c>
      <c r="AJ54">
        <v>88.652058432934894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0.1</v>
      </c>
      <c r="AM54" t="s">
        <v>3193</v>
      </c>
      <c r="AN54">
        <v>-0.02</v>
      </c>
      <c r="AO54" t="s">
        <v>3192</v>
      </c>
      <c r="AP54">
        <v>0.198022060773929</v>
      </c>
      <c r="AQ54">
        <f>(Table2[[#This Row],[Sharpe Ratio]]-AVERAGE(Table2[Sharpe Ratio]))/_xlfn.STDEV.P(Table2[Sharpe Ratio])</f>
        <v>1.5268659547509478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6.349020558630766</v>
      </c>
      <c r="AS54">
        <f>_xlfn.RANK.AVG(Table2[[#This Row],[1Y Return vs Nifty Z-Score]],Table2[1Y Return vs Nifty Z-Score])</f>
        <v>210</v>
      </c>
      <c r="AT54">
        <f>_xlfn.RANK.AVG(Table2[[#This Row],[6M Return vs Nifty Z-Score]],Table2[6M Return vs Nifty Z-Score])</f>
        <v>60</v>
      </c>
      <c r="AU54">
        <f>_xlfn.RANK.AVG(Table2[[#This Row],[Sharpe Ratio Z-Score]],Table2[Sharpe Ratio Z-Score])</f>
        <v>46</v>
      </c>
      <c r="AV54">
        <f>(Table2[[#This Row],[Rank 1Y]]+Table2[[#This Row],[Rank 6M]]+Table2[[#This Row],[Rank Sharpe]])/3</f>
        <v>105.33333333333333</v>
      </c>
    </row>
    <row r="55" spans="1:48" x14ac:dyDescent="0.3">
      <c r="A55" t="s">
        <v>1281</v>
      </c>
      <c r="B55" t="s">
        <v>1282</v>
      </c>
      <c r="C55" t="s">
        <v>3156</v>
      </c>
      <c r="D55" t="s">
        <v>252</v>
      </c>
      <c r="E55">
        <v>9425.7268718600008</v>
      </c>
      <c r="F55">
        <v>81.099999999999994</v>
      </c>
      <c r="G55">
        <v>54.177750155958798</v>
      </c>
      <c r="H55">
        <f>(Table2[[#This Row],[1Y Return vs Nifty]]-AVERAGE(Table2[1Y Return vs Nifty]))/_xlfn.STDEV.P(Table2[1Y Return vs Nifty])</f>
        <v>0.45684030615008797</v>
      </c>
      <c r="I55">
        <v>6.8914215702017403</v>
      </c>
      <c r="J55">
        <f>(Table2[[#This Row],[1M Return vs Nifty]]-AVERAGE(Table2[1M Return vs Nifty]))/_xlfn.STDEV.P(Table2[1M Return vs Nifty])</f>
        <v>0.71217095751160142</v>
      </c>
      <c r="K55">
        <v>34.7066099843654</v>
      </c>
      <c r="L55">
        <f>(Table2[[#This Row],[6M Return vs Nifty]]-AVERAGE(Table2[6M Return vs Nifty]))/_xlfn.STDEV.P(Table2[6M Return vs Nifty])</f>
        <v>0.75080398207275945</v>
      </c>
      <c r="M55">
        <v>6.5495697686869496</v>
      </c>
      <c r="N55">
        <f>(Table2[[#This Row],[1W Return vs Nifty]]-AVERAGE(Table2[1W Return vs Nifty]))/_xlfn.STDEV.P(Table2[1W Return vs Nifty])</f>
        <v>1.0011588464361987</v>
      </c>
      <c r="O55">
        <v>79.11</v>
      </c>
      <c r="P55">
        <v>78.4500542853376</v>
      </c>
      <c r="Q55">
        <v>66.6233958469127</v>
      </c>
      <c r="R55">
        <v>58.755733142729802</v>
      </c>
      <c r="S55" s="1">
        <f>(Table2[[#This Row],[Close Price]]-Table2[[#This Row],[20D EMA]])/Table2[[#This Row],[20D EMA]]</f>
        <v>2.5154847680444885E-2</v>
      </c>
      <c r="T55" s="1">
        <f>(Table2[[#This Row],[Close Price]]-Table2[[#This Row],[50D EMA]])/Table2[[#This Row],[50D EMA]]</f>
        <v>3.3778762026397624E-2</v>
      </c>
      <c r="U55" s="1">
        <f>(Table2[[#This Row],[Close Price]]-Table2[[#This Row],[200D EMA]])/Table2[[#This Row],[200D EMA]]</f>
        <v>0.21729009710570216</v>
      </c>
      <c r="V55">
        <v>1.0799933376730499</v>
      </c>
      <c r="W55">
        <v>80.64</v>
      </c>
      <c r="X55">
        <v>83.48</v>
      </c>
      <c r="Y55">
        <v>79.2</v>
      </c>
      <c r="Z55">
        <v>83.48</v>
      </c>
      <c r="AA55">
        <v>70.63</v>
      </c>
      <c r="AB55">
        <v>83.6</v>
      </c>
      <c r="AC55" s="1">
        <f>(Table2[[#This Row],[Close Price]]/Table2[[#This Row],[Day Low]])-1</f>
        <v>5.7043650793648926E-3</v>
      </c>
      <c r="AD55" s="1">
        <f>(Table2[[#This Row],[Day High]]/Table2[[#This Row],[Close Price]])-1</f>
        <v>2.9346485819975454E-2</v>
      </c>
      <c r="AE55" s="1">
        <f>(Table2[[#This Row],[Close Price]]/Table2[[#This Row],[Current Week Low]])-1</f>
        <v>2.3989898989898784E-2</v>
      </c>
      <c r="AF55" s="1">
        <f>(Table2[[#This Row],[Current Week High]]/Table2[[#This Row],[Close Price]])-1</f>
        <v>2.9346485819975454E-2</v>
      </c>
      <c r="AG55" s="1">
        <f>(Table2[[#This Row],[Close Price]]/Table2[[#This Row],[Current Month Low]])-1</f>
        <v>0.14823729293501353</v>
      </c>
      <c r="AH55" s="1">
        <f>(Table2[[#This Row],[Current Month High]]/Table2[[#This Row],[Close Price]])-1</f>
        <v>3.082614056720101E-2</v>
      </c>
      <c r="AI55">
        <v>15.1664611590629</v>
      </c>
      <c r="AJ55">
        <v>104.797979797979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-0.1</v>
      </c>
      <c r="AM55" t="s">
        <v>3192</v>
      </c>
      <c r="AN55">
        <v>-2.25</v>
      </c>
      <c r="AO55" t="s">
        <v>3192</v>
      </c>
      <c r="AP55">
        <v>0.20062138360759799</v>
      </c>
      <c r="AQ55">
        <f>(Table2[[#This Row],[Sharpe Ratio]]-AVERAGE(Table2[Sharpe Ratio]))/_xlfn.STDEV.P(Table2[Sharpe Ratio])</f>
        <v>1.5572566271904233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4.4782307193610711</v>
      </c>
      <c r="AS55">
        <f>_xlfn.RANK.AVG(Table2[[#This Row],[1Y Return vs Nifty Z-Score]],Table2[1Y Return vs Nifty Z-Score])</f>
        <v>174</v>
      </c>
      <c r="AT55">
        <f>_xlfn.RANK.AVG(Table2[[#This Row],[6M Return vs Nifty Z-Score]],Table2[6M Return vs Nifty Z-Score])</f>
        <v>111</v>
      </c>
      <c r="AU55">
        <f>_xlfn.RANK.AVG(Table2[[#This Row],[Sharpe Ratio Z-Score]],Table2[Sharpe Ratio Z-Score])</f>
        <v>40</v>
      </c>
      <c r="AV55">
        <f>(Table2[[#This Row],[Rank 1Y]]+Table2[[#This Row],[Rank 6M]]+Table2[[#This Row],[Rank Sharpe]])/3</f>
        <v>108.33333333333333</v>
      </c>
    </row>
    <row r="56" spans="1:48" x14ac:dyDescent="0.3">
      <c r="A56" t="s">
        <v>936</v>
      </c>
      <c r="B56" t="s">
        <v>937</v>
      </c>
      <c r="C56" t="s">
        <v>3156</v>
      </c>
      <c r="D56" t="s">
        <v>154</v>
      </c>
      <c r="E56">
        <v>16409.244881250001</v>
      </c>
      <c r="F56">
        <v>731.25</v>
      </c>
      <c r="G56">
        <v>53.357523979325798</v>
      </c>
      <c r="H56">
        <f>(Table2[[#This Row],[1Y Return vs Nifty]]-AVERAGE(Table2[1Y Return vs Nifty]))/_xlfn.STDEV.P(Table2[1Y Return vs Nifty])</f>
        <v>0.4433314721150845</v>
      </c>
      <c r="I56">
        <v>12.423825478528901</v>
      </c>
      <c r="J56">
        <f>(Table2[[#This Row],[1M Return vs Nifty]]-AVERAGE(Table2[1M Return vs Nifty]))/_xlfn.STDEV.P(Table2[1M Return vs Nifty])</f>
        <v>1.3051042916455222</v>
      </c>
      <c r="K56">
        <v>31.425960428873601</v>
      </c>
      <c r="L56">
        <f>(Table2[[#This Row],[6M Return vs Nifty]]-AVERAGE(Table2[6M Return vs Nifty]))/_xlfn.STDEV.P(Table2[6M Return vs Nifty])</f>
        <v>0.6493364883117162</v>
      </c>
      <c r="M56">
        <v>10.6598182794227</v>
      </c>
      <c r="N56">
        <f>(Table2[[#This Row],[1W Return vs Nifty]]-AVERAGE(Table2[1W Return vs Nifty]))/_xlfn.STDEV.P(Table2[1W Return vs Nifty])</f>
        <v>1.8538131369788671</v>
      </c>
      <c r="O56">
        <v>675.27</v>
      </c>
      <c r="P56">
        <v>650.104064466963</v>
      </c>
      <c r="Q56">
        <v>569.86596369163703</v>
      </c>
      <c r="R56">
        <v>71.064794450701896</v>
      </c>
      <c r="S56" s="1">
        <f>(Table2[[#This Row],[Close Price]]-Table2[[#This Row],[20D EMA]])/Table2[[#This Row],[20D EMA]]</f>
        <v>8.2900173264027752E-2</v>
      </c>
      <c r="T56" s="1">
        <f>(Table2[[#This Row],[Close Price]]-Table2[[#This Row],[50D EMA]])/Table2[[#This Row],[50D EMA]]</f>
        <v>0.12481991725366405</v>
      </c>
      <c r="U56" s="1">
        <f>(Table2[[#This Row],[Close Price]]-Table2[[#This Row],[200D EMA]])/Table2[[#This Row],[200D EMA]]</f>
        <v>0.28319648231472599</v>
      </c>
      <c r="V56">
        <v>1.0789109762361699</v>
      </c>
      <c r="W56">
        <v>706.05</v>
      </c>
      <c r="X56">
        <v>739</v>
      </c>
      <c r="Y56">
        <v>688.35</v>
      </c>
      <c r="Z56">
        <v>739</v>
      </c>
      <c r="AA56">
        <v>618</v>
      </c>
      <c r="AB56">
        <v>739</v>
      </c>
      <c r="AC56" s="1">
        <f>(Table2[[#This Row],[Close Price]]/Table2[[#This Row],[Day Low]])-1</f>
        <v>3.5691523263225111E-2</v>
      </c>
      <c r="AD56" s="1">
        <f>(Table2[[#This Row],[Day High]]/Table2[[#This Row],[Close Price]])-1</f>
        <v>1.0598290598290649E-2</v>
      </c>
      <c r="AE56" s="1">
        <f>(Table2[[#This Row],[Close Price]]/Table2[[#This Row],[Current Week Low]])-1</f>
        <v>6.2322946175637384E-2</v>
      </c>
      <c r="AF56" s="1">
        <f>(Table2[[#This Row],[Current Week High]]/Table2[[#This Row],[Close Price]])-1</f>
        <v>1.0598290598290649E-2</v>
      </c>
      <c r="AG56" s="1">
        <f>(Table2[[#This Row],[Close Price]]/Table2[[#This Row],[Current Month Low]])-1</f>
        <v>0.18325242718446599</v>
      </c>
      <c r="AH56" s="1">
        <f>(Table2[[#This Row],[Current Month High]]/Table2[[#This Row],[Close Price]])-1</f>
        <v>1.0598290598290649E-2</v>
      </c>
      <c r="AI56">
        <v>1.0598290598290601</v>
      </c>
      <c r="AJ56">
        <v>105.047318611987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0.17</v>
      </c>
      <c r="AM56" t="s">
        <v>3193</v>
      </c>
      <c r="AN56">
        <v>5.17</v>
      </c>
      <c r="AO56" t="s">
        <v>3193</v>
      </c>
      <c r="AP56">
        <v>0.23107494690053501</v>
      </c>
      <c r="AQ56">
        <f>(Table2[[#This Row],[Sharpe Ratio]]-AVERAGE(Table2[Sharpe Ratio]))/_xlfn.STDEV.P(Table2[Sharpe Ratio])</f>
        <v>1.9133125409316665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6.1648979299828568</v>
      </c>
      <c r="AS56">
        <f>_xlfn.RANK.AVG(Table2[[#This Row],[1Y Return vs Nifty Z-Score]],Table2[1Y Return vs Nifty Z-Score])</f>
        <v>177</v>
      </c>
      <c r="AT56">
        <f>_xlfn.RANK.AVG(Table2[[#This Row],[6M Return vs Nifty Z-Score]],Table2[6M Return vs Nifty Z-Score])</f>
        <v>135</v>
      </c>
      <c r="AU56">
        <f>_xlfn.RANK.AVG(Table2[[#This Row],[Sharpe Ratio Z-Score]],Table2[Sharpe Ratio Z-Score])</f>
        <v>20</v>
      </c>
      <c r="AV56">
        <f>(Table2[[#This Row],[Rank 1Y]]+Table2[[#This Row],[Rank 6M]]+Table2[[#This Row],[Rank Sharpe]])/3</f>
        <v>110.66666666666667</v>
      </c>
    </row>
    <row r="57" spans="1:48" x14ac:dyDescent="0.3">
      <c r="A57" t="s">
        <v>1622</v>
      </c>
      <c r="B57" t="s">
        <v>1623</v>
      </c>
      <c r="C57" t="s">
        <v>3149</v>
      </c>
      <c r="D57" t="s">
        <v>127</v>
      </c>
      <c r="E57">
        <v>5920.8487800000003</v>
      </c>
      <c r="F57">
        <v>638.04999999999995</v>
      </c>
      <c r="G57">
        <v>133.92782672487499</v>
      </c>
      <c r="H57">
        <f>(Table2[[#This Row],[1Y Return vs Nifty]]-AVERAGE(Table2[1Y Return vs Nifty]))/_xlfn.STDEV.P(Table2[1Y Return vs Nifty])</f>
        <v>1.7702957643393282</v>
      </c>
      <c r="I57">
        <v>13.846787553600301</v>
      </c>
      <c r="J57">
        <f>(Table2[[#This Row],[1M Return vs Nifty]]-AVERAGE(Table2[1M Return vs Nifty]))/_xlfn.STDEV.P(Table2[1M Return vs Nifty])</f>
        <v>1.4576097235515821</v>
      </c>
      <c r="K57">
        <v>99.4050154857634</v>
      </c>
      <c r="L57">
        <f>(Table2[[#This Row],[6M Return vs Nifty]]-AVERAGE(Table2[6M Return vs Nifty]))/_xlfn.STDEV.P(Table2[6M Return vs Nifty])</f>
        <v>2.7518665599311949</v>
      </c>
      <c r="M57">
        <v>5.9244957205211204</v>
      </c>
      <c r="N57">
        <f>(Table2[[#This Row],[1W Return vs Nifty]]-AVERAGE(Table2[1W Return vs Nifty]))/_xlfn.STDEV.P(Table2[1W Return vs Nifty])</f>
        <v>0.87148978441151237</v>
      </c>
      <c r="O57">
        <v>611.13</v>
      </c>
      <c r="P57">
        <v>585.77286300797698</v>
      </c>
      <c r="Q57">
        <v>466.79134723599998</v>
      </c>
      <c r="R57">
        <v>64.497065772209695</v>
      </c>
      <c r="S57" s="1">
        <f>(Table2[[#This Row],[Close Price]]-Table2[[#This Row],[20D EMA]])/Table2[[#This Row],[20D EMA]]</f>
        <v>4.4049547559439003E-2</v>
      </c>
      <c r="T57" s="1">
        <f>(Table2[[#This Row],[Close Price]]-Table2[[#This Row],[50D EMA]])/Table2[[#This Row],[50D EMA]]</f>
        <v>8.9244723156987685E-2</v>
      </c>
      <c r="U57" s="1">
        <f>(Table2[[#This Row],[Close Price]]-Table2[[#This Row],[200D EMA]])/Table2[[#This Row],[200D EMA]]</f>
        <v>0.3668848057661514</v>
      </c>
      <c r="V57">
        <v>0.81404250588775895</v>
      </c>
      <c r="W57">
        <v>630</v>
      </c>
      <c r="X57">
        <v>650.45000000000005</v>
      </c>
      <c r="Y57">
        <v>604.04999999999995</v>
      </c>
      <c r="Z57">
        <v>650.45000000000005</v>
      </c>
      <c r="AA57">
        <v>576</v>
      </c>
      <c r="AB57">
        <v>650.45000000000005</v>
      </c>
      <c r="AC57" s="1">
        <f>(Table2[[#This Row],[Close Price]]/Table2[[#This Row],[Day Low]])-1</f>
        <v>1.2777777777777777E-2</v>
      </c>
      <c r="AD57" s="1">
        <f>(Table2[[#This Row],[Day High]]/Table2[[#This Row],[Close Price]])-1</f>
        <v>1.9434213619622387E-2</v>
      </c>
      <c r="AE57" s="1">
        <f>(Table2[[#This Row],[Close Price]]/Table2[[#This Row],[Current Week Low]])-1</f>
        <v>5.6286731230858367E-2</v>
      </c>
      <c r="AF57" s="1">
        <f>(Table2[[#This Row],[Current Week High]]/Table2[[#This Row],[Close Price]])-1</f>
        <v>1.9434213619622387E-2</v>
      </c>
      <c r="AG57" s="1">
        <f>(Table2[[#This Row],[Close Price]]/Table2[[#This Row],[Current Month Low]])-1</f>
        <v>0.10772569444444446</v>
      </c>
      <c r="AH57" s="1">
        <f>(Table2[[#This Row],[Current Month High]]/Table2[[#This Row],[Close Price]])-1</f>
        <v>1.9434213619622387E-2</v>
      </c>
      <c r="AI57">
        <v>13.9957683567118</v>
      </c>
      <c r="AJ57">
        <v>204.84949832775899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0.13</v>
      </c>
      <c r="AM57" t="s">
        <v>3193</v>
      </c>
      <c r="AN57">
        <v>0.79</v>
      </c>
      <c r="AO57" t="s">
        <v>3193</v>
      </c>
      <c r="AP57">
        <v>8.6836087323712993E-2</v>
      </c>
      <c r="AQ57">
        <f>(Table2[[#This Row],[Sharpe Ratio]]-AVERAGE(Table2[Sharpe Ratio]))/_xlfn.STDEV.P(Table2[Sharpe Ratio])</f>
        <v>0.22690565154374173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7.0781674837773592</v>
      </c>
      <c r="AS57">
        <f>_xlfn.RANK.AVG(Table2[[#This Row],[1Y Return vs Nifty Z-Score]],Table2[1Y Return vs Nifty Z-Score])</f>
        <v>44</v>
      </c>
      <c r="AT57">
        <f>_xlfn.RANK.AVG(Table2[[#This Row],[6M Return vs Nifty Z-Score]],Table2[6M Return vs Nifty Z-Score])</f>
        <v>15</v>
      </c>
      <c r="AU57">
        <f>_xlfn.RANK.AVG(Table2[[#This Row],[Sharpe Ratio Z-Score]],Table2[Sharpe Ratio Z-Score])</f>
        <v>280</v>
      </c>
      <c r="AV57">
        <f>(Table2[[#This Row],[Rank 1Y]]+Table2[[#This Row],[Rank 6M]]+Table2[[#This Row],[Rank Sharpe]])/3</f>
        <v>113</v>
      </c>
    </row>
    <row r="58" spans="1:48" x14ac:dyDescent="0.3">
      <c r="A58" t="s">
        <v>531</v>
      </c>
      <c r="B58" t="s">
        <v>532</v>
      </c>
      <c r="C58" t="s">
        <v>3147</v>
      </c>
      <c r="D58" t="s">
        <v>533</v>
      </c>
      <c r="E58">
        <v>41025.146551439997</v>
      </c>
      <c r="F58">
        <v>1122.2</v>
      </c>
      <c r="G58">
        <v>76.338881873999199</v>
      </c>
      <c r="H58">
        <f>(Table2[[#This Row],[1Y Return vs Nifty]]-AVERAGE(Table2[1Y Return vs Nifty]))/_xlfn.STDEV.P(Table2[1Y Return vs Nifty])</f>
        <v>0.82182628067209884</v>
      </c>
      <c r="I58">
        <v>2.0573103354521098</v>
      </c>
      <c r="J58">
        <f>(Table2[[#This Row],[1M Return vs Nifty]]-AVERAGE(Table2[1M Return vs Nifty]))/_xlfn.STDEV.P(Table2[1M Return vs Nifty])</f>
        <v>0.19407688132166709</v>
      </c>
      <c r="K58">
        <v>36.719299479207301</v>
      </c>
      <c r="L58">
        <f>(Table2[[#This Row],[6M Return vs Nifty]]-AVERAGE(Table2[6M Return vs Nifty]))/_xlfn.STDEV.P(Table2[6M Return vs Nifty])</f>
        <v>0.81305462948461726</v>
      </c>
      <c r="M58">
        <v>13.752020283171399</v>
      </c>
      <c r="N58">
        <f>(Table2[[#This Row],[1W Return vs Nifty]]-AVERAGE(Table2[1W Return vs Nifty]))/_xlfn.STDEV.P(Table2[1W Return vs Nifty])</f>
        <v>2.4952778315914581</v>
      </c>
      <c r="O58">
        <v>1053.22</v>
      </c>
      <c r="P58">
        <v>1042.1264681180801</v>
      </c>
      <c r="Q58">
        <v>876.18496207906401</v>
      </c>
      <c r="R58">
        <v>69.725390821139897</v>
      </c>
      <c r="S58" s="1">
        <f>(Table2[[#This Row],[Close Price]]-Table2[[#This Row],[20D EMA]])/Table2[[#This Row],[20D EMA]]</f>
        <v>6.5494388636752068E-2</v>
      </c>
      <c r="T58" s="1">
        <f>(Table2[[#This Row],[Close Price]]-Table2[[#This Row],[50D EMA]])/Table2[[#This Row],[50D EMA]]</f>
        <v>7.6836674176907177E-2</v>
      </c>
      <c r="U58" s="1">
        <f>(Table2[[#This Row],[Close Price]]-Table2[[#This Row],[200D EMA]])/Table2[[#This Row],[200D EMA]]</f>
        <v>0.28077979943547177</v>
      </c>
      <c r="V58">
        <v>1.45772167421988</v>
      </c>
      <c r="W58">
        <v>1107</v>
      </c>
      <c r="X58">
        <v>1128.3499999999999</v>
      </c>
      <c r="Y58">
        <v>1050.2</v>
      </c>
      <c r="Z58">
        <v>1128.3499999999999</v>
      </c>
      <c r="AA58">
        <v>940</v>
      </c>
      <c r="AB58">
        <v>1128.3499999999999</v>
      </c>
      <c r="AC58" s="1">
        <f>(Table2[[#This Row],[Close Price]]/Table2[[#This Row],[Day Low]])-1</f>
        <v>1.3730803974706385E-2</v>
      </c>
      <c r="AD58" s="1">
        <f>(Table2[[#This Row],[Day High]]/Table2[[#This Row],[Close Price]])-1</f>
        <v>5.4803065407234008E-3</v>
      </c>
      <c r="AE58" s="1">
        <f>(Table2[[#This Row],[Close Price]]/Table2[[#This Row],[Current Week Low]])-1</f>
        <v>6.855836983431729E-2</v>
      </c>
      <c r="AF58" s="1">
        <f>(Table2[[#This Row],[Current Week High]]/Table2[[#This Row],[Close Price]])-1</f>
        <v>5.4803065407234008E-3</v>
      </c>
      <c r="AG58" s="1">
        <f>(Table2[[#This Row],[Close Price]]/Table2[[#This Row],[Current Month Low]])-1</f>
        <v>0.19382978723404265</v>
      </c>
      <c r="AH58" s="1">
        <f>(Table2[[#This Row],[Current Month High]]/Table2[[#This Row],[Close Price]])-1</f>
        <v>5.4803065407234008E-3</v>
      </c>
      <c r="AI58">
        <v>8.2694706825877606</v>
      </c>
      <c r="AJ58">
        <v>123.568084470564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0.03</v>
      </c>
      <c r="AM58" t="s">
        <v>3193</v>
      </c>
      <c r="AN58">
        <v>5.12</v>
      </c>
      <c r="AO58" t="s">
        <v>3193</v>
      </c>
      <c r="AP58">
        <v>0.14836065203456</v>
      </c>
      <c r="AQ58">
        <f>(Table2[[#This Row],[Sharpe Ratio]]-AVERAGE(Table2[Sharpe Ratio]))/_xlfn.STDEV.P(Table2[Sharpe Ratio])</f>
        <v>0.94623642065388669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5.2704720437237285</v>
      </c>
      <c r="AS58">
        <f>_xlfn.RANK.AVG(Table2[[#This Row],[1Y Return vs Nifty Z-Score]],Table2[1Y Return vs Nifty Z-Score])</f>
        <v>120</v>
      </c>
      <c r="AT58">
        <f>_xlfn.RANK.AVG(Table2[[#This Row],[6M Return vs Nifty Z-Score]],Table2[6M Return vs Nifty Z-Score])</f>
        <v>106</v>
      </c>
      <c r="AU58">
        <f>_xlfn.RANK.AVG(Table2[[#This Row],[Sharpe Ratio Z-Score]],Table2[Sharpe Ratio Z-Score])</f>
        <v>121</v>
      </c>
      <c r="AV58">
        <f>(Table2[[#This Row],[Rank 1Y]]+Table2[[#This Row],[Rank 6M]]+Table2[[#This Row],[Rank Sharpe]])/3</f>
        <v>115.66666666666667</v>
      </c>
    </row>
    <row r="59" spans="1:48" x14ac:dyDescent="0.3">
      <c r="A59" t="s">
        <v>1140</v>
      </c>
      <c r="B59" t="s">
        <v>1141</v>
      </c>
      <c r="C59" t="s">
        <v>3149</v>
      </c>
      <c r="D59" t="s">
        <v>127</v>
      </c>
      <c r="E59">
        <v>11143.91518303</v>
      </c>
      <c r="F59">
        <v>1895.95</v>
      </c>
      <c r="G59">
        <v>40.821950978970897</v>
      </c>
      <c r="H59">
        <f>(Table2[[#This Row],[1Y Return vs Nifty]]-AVERAGE(Table2[1Y Return vs Nifty]))/_xlfn.STDEV.P(Table2[1Y Return vs Nifty])</f>
        <v>0.23687503361100828</v>
      </c>
      <c r="I59">
        <v>3.7495921573964002</v>
      </c>
      <c r="J59">
        <f>(Table2[[#This Row],[1M Return vs Nifty]]-AVERAGE(Table2[1M Return vs Nifty]))/_xlfn.STDEV.P(Table2[1M Return vs Nifty])</f>
        <v>0.37544655707317171</v>
      </c>
      <c r="K59">
        <v>61.2722572787874</v>
      </c>
      <c r="L59">
        <f>(Table2[[#This Row],[6M Return vs Nifty]]-AVERAGE(Table2[6M Return vs Nifty]))/_xlfn.STDEV.P(Table2[6M Return vs Nifty])</f>
        <v>1.572455184223412</v>
      </c>
      <c r="M59">
        <v>2.2941898626008501</v>
      </c>
      <c r="N59">
        <f>(Table2[[#This Row],[1W Return vs Nifty]]-AVERAGE(Table2[1W Return vs Nifty]))/_xlfn.STDEV.P(Table2[1W Return vs Nifty])</f>
        <v>0.11839763982393034</v>
      </c>
      <c r="O59">
        <v>1863.61</v>
      </c>
      <c r="P59">
        <v>1746.1805456875099</v>
      </c>
      <c r="Q59">
        <v>1411.02096539691</v>
      </c>
      <c r="R59">
        <v>54.736081732069003</v>
      </c>
      <c r="S59" s="1">
        <f>(Table2[[#This Row],[Close Price]]-Table2[[#This Row],[20D EMA]])/Table2[[#This Row],[20D EMA]]</f>
        <v>1.7353416219058788E-2</v>
      </c>
      <c r="T59" s="1">
        <f>(Table2[[#This Row],[Close Price]]-Table2[[#This Row],[50D EMA]])/Table2[[#This Row],[50D EMA]]</f>
        <v>8.576974166982404E-2</v>
      </c>
      <c r="U59" s="1">
        <f>(Table2[[#This Row],[Close Price]]-Table2[[#This Row],[200D EMA]])/Table2[[#This Row],[200D EMA]]</f>
        <v>0.34367245171774113</v>
      </c>
      <c r="V59">
        <v>0.55385571826484303</v>
      </c>
      <c r="W59">
        <v>1871.9</v>
      </c>
      <c r="X59">
        <v>1918.4</v>
      </c>
      <c r="Y59">
        <v>1822.2</v>
      </c>
      <c r="Z59">
        <v>1954.45</v>
      </c>
      <c r="AA59">
        <v>1780.05</v>
      </c>
      <c r="AB59">
        <v>1954.45</v>
      </c>
      <c r="AC59" s="1">
        <f>(Table2[[#This Row],[Close Price]]/Table2[[#This Row],[Day Low]])-1</f>
        <v>1.2847908542122921E-2</v>
      </c>
      <c r="AD59" s="1">
        <f>(Table2[[#This Row],[Day High]]/Table2[[#This Row],[Close Price]])-1</f>
        <v>1.1841029563016026E-2</v>
      </c>
      <c r="AE59" s="1">
        <f>(Table2[[#This Row],[Close Price]]/Table2[[#This Row],[Current Week Low]])-1</f>
        <v>4.047305454944583E-2</v>
      </c>
      <c r="AF59" s="1">
        <f>(Table2[[#This Row],[Current Week High]]/Table2[[#This Row],[Close Price]])-1</f>
        <v>3.0855244072892196E-2</v>
      </c>
      <c r="AG59" s="1">
        <f>(Table2[[#This Row],[Close Price]]/Table2[[#This Row],[Current Month Low]])-1</f>
        <v>6.5110530603073036E-2</v>
      </c>
      <c r="AH59" s="1">
        <f>(Table2[[#This Row],[Current Month High]]/Table2[[#This Row],[Close Price]])-1</f>
        <v>3.0855244072892196E-2</v>
      </c>
      <c r="AI59">
        <v>16.036815316859599</v>
      </c>
      <c r="AJ59">
        <v>96.859100820267898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0.34</v>
      </c>
      <c r="AM59" t="s">
        <v>3193</v>
      </c>
      <c r="AN59">
        <v>-2.97</v>
      </c>
      <c r="AO59" t="s">
        <v>3192</v>
      </c>
      <c r="AP59">
        <v>0.17978993495992199</v>
      </c>
      <c r="AQ59">
        <f>(Table2[[#This Row],[Sharpe Ratio]]-AVERAGE(Table2[Sharpe Ratio]))/_xlfn.STDEV.P(Table2[Sharpe Ratio])</f>
        <v>1.3137002193095006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3.6168746340410229</v>
      </c>
      <c r="AS59">
        <f>_xlfn.RANK.AVG(Table2[[#This Row],[1Y Return vs Nifty Z-Score]],Table2[1Y Return vs Nifty Z-Score])</f>
        <v>227</v>
      </c>
      <c r="AT59">
        <f>_xlfn.RANK.AVG(Table2[[#This Row],[6M Return vs Nifty Z-Score]],Table2[6M Return vs Nifty Z-Score])</f>
        <v>50</v>
      </c>
      <c r="AU59">
        <f>_xlfn.RANK.AVG(Table2[[#This Row],[Sharpe Ratio Z-Score]],Table2[Sharpe Ratio Z-Score])</f>
        <v>74</v>
      </c>
      <c r="AV59">
        <f>(Table2[[#This Row],[Rank 1Y]]+Table2[[#This Row],[Rank 6M]]+Table2[[#This Row],[Rank Sharpe]])/3</f>
        <v>117</v>
      </c>
    </row>
    <row r="60" spans="1:48" x14ac:dyDescent="0.3">
      <c r="A60" t="s">
        <v>928</v>
      </c>
      <c r="B60" t="s">
        <v>929</v>
      </c>
      <c r="C60" t="s">
        <v>3153</v>
      </c>
      <c r="D60" t="s">
        <v>500</v>
      </c>
      <c r="E60">
        <v>16717.627193259999</v>
      </c>
      <c r="F60">
        <v>603.1</v>
      </c>
      <c r="G60">
        <v>85.730502658351796</v>
      </c>
      <c r="H60">
        <f>(Table2[[#This Row],[1Y Return vs Nifty]]-AVERAGE(Table2[1Y Return vs Nifty]))/_xlfn.STDEV.P(Table2[1Y Return vs Nifty])</f>
        <v>0.97650294195143583</v>
      </c>
      <c r="I60">
        <v>-3.5900816754571898</v>
      </c>
      <c r="J60">
        <f>(Table2[[#This Row],[1M Return vs Nifty]]-AVERAGE(Table2[1M Return vs Nifty]))/_xlfn.STDEV.P(Table2[1M Return vs Nifty])</f>
        <v>-0.41118025999978358</v>
      </c>
      <c r="K60">
        <v>18.7323348590111</v>
      </c>
      <c r="L60">
        <f>(Table2[[#This Row],[6M Return vs Nifty]]-AVERAGE(Table2[6M Return vs Nifty]))/_xlfn.STDEV.P(Table2[6M Return vs Nifty])</f>
        <v>0.25673424551533158</v>
      </c>
      <c r="M60">
        <v>-0.37691512383489401</v>
      </c>
      <c r="N60">
        <f>(Table2[[#This Row],[1W Return vs Nifty]]-AVERAGE(Table2[1W Return vs Nifty]))/_xlfn.STDEV.P(Table2[1W Return vs Nifty])</f>
        <v>-0.43571219592579835</v>
      </c>
      <c r="O60">
        <v>610.92999999999995</v>
      </c>
      <c r="P60">
        <v>609.09105030170497</v>
      </c>
      <c r="Q60">
        <v>523.81397145799099</v>
      </c>
      <c r="R60">
        <v>44.357116522378803</v>
      </c>
      <c r="S60" s="1">
        <f>(Table2[[#This Row],[Close Price]]-Table2[[#This Row],[20D EMA]])/Table2[[#This Row],[20D EMA]]</f>
        <v>-1.2816525624866888E-2</v>
      </c>
      <c r="T60" s="1">
        <f>(Table2[[#This Row],[Close Price]]-Table2[[#This Row],[50D EMA]])/Table2[[#This Row],[50D EMA]]</f>
        <v>-9.8360504537660827E-3</v>
      </c>
      <c r="U60" s="1">
        <f>(Table2[[#This Row],[Close Price]]-Table2[[#This Row],[200D EMA]])/Table2[[#This Row],[200D EMA]]</f>
        <v>0.15136295108991313</v>
      </c>
      <c r="V60">
        <v>0.73586166512248796</v>
      </c>
      <c r="W60">
        <v>600.20000000000005</v>
      </c>
      <c r="X60">
        <v>614.65</v>
      </c>
      <c r="Y60">
        <v>600.20000000000005</v>
      </c>
      <c r="Z60">
        <v>614.65</v>
      </c>
      <c r="AA60">
        <v>576.70000000000005</v>
      </c>
      <c r="AB60">
        <v>650</v>
      </c>
      <c r="AC60" s="1">
        <f>(Table2[[#This Row],[Close Price]]/Table2[[#This Row],[Day Low]])-1</f>
        <v>4.8317227590801703E-3</v>
      </c>
      <c r="AD60" s="1">
        <f>(Table2[[#This Row],[Day High]]/Table2[[#This Row],[Close Price]])-1</f>
        <v>1.9151052893384035E-2</v>
      </c>
      <c r="AE60" s="1">
        <f>(Table2[[#This Row],[Close Price]]/Table2[[#This Row],[Current Week Low]])-1</f>
        <v>4.8317227590801703E-3</v>
      </c>
      <c r="AF60" s="1">
        <f>(Table2[[#This Row],[Current Week High]]/Table2[[#This Row],[Close Price]])-1</f>
        <v>1.9151052893384035E-2</v>
      </c>
      <c r="AG60" s="1">
        <f>(Table2[[#This Row],[Close Price]]/Table2[[#This Row],[Current Month Low]])-1</f>
        <v>4.5777700710941449E-2</v>
      </c>
      <c r="AH60" s="1">
        <f>(Table2[[#This Row],[Current Month High]]/Table2[[#This Row],[Close Price]])-1</f>
        <v>7.776488144586291E-2</v>
      </c>
      <c r="AI60">
        <v>20.046426794893001</v>
      </c>
      <c r="AJ60">
        <v>137.06761006289301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</v>
      </c>
      <c r="AM60" t="s">
        <v>3194</v>
      </c>
      <c r="AN60">
        <v>-1.08</v>
      </c>
      <c r="AO60" t="s">
        <v>3192</v>
      </c>
      <c r="AP60">
        <v>0.23142751267015499</v>
      </c>
      <c r="AQ60">
        <f>(Table2[[#This Row],[Sharpe Ratio]]-AVERAGE(Table2[Sharpe Ratio]))/_xlfn.STDEV.P(Table2[Sharpe Ratio])</f>
        <v>1.9174346571532854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2.3037793886944704</v>
      </c>
      <c r="AS60">
        <f>_xlfn.RANK.AVG(Table2[[#This Row],[1Y Return vs Nifty Z-Score]],Table2[1Y Return vs Nifty Z-Score])</f>
        <v>104</v>
      </c>
      <c r="AT60">
        <f>_xlfn.RANK.AVG(Table2[[#This Row],[6M Return vs Nifty Z-Score]],Table2[6M Return vs Nifty Z-Score])</f>
        <v>232</v>
      </c>
      <c r="AU60">
        <f>_xlfn.RANK.AVG(Table2[[#This Row],[Sharpe Ratio Z-Score]],Table2[Sharpe Ratio Z-Score])</f>
        <v>19</v>
      </c>
      <c r="AV60">
        <f>(Table2[[#This Row],[Rank 1Y]]+Table2[[#This Row],[Rank 6M]]+Table2[[#This Row],[Rank Sharpe]])/3</f>
        <v>118.33333333333333</v>
      </c>
    </row>
    <row r="61" spans="1:48" x14ac:dyDescent="0.3">
      <c r="A61" t="s">
        <v>1581</v>
      </c>
      <c r="B61" t="s">
        <v>1582</v>
      </c>
      <c r="C61" t="s">
        <v>3148</v>
      </c>
      <c r="D61" t="s">
        <v>1034</v>
      </c>
      <c r="E61">
        <v>6312.2206823199904</v>
      </c>
      <c r="F61">
        <v>735.2</v>
      </c>
      <c r="G61">
        <v>118.34949349421601</v>
      </c>
      <c r="H61">
        <f>(Table2[[#This Row],[1Y Return vs Nifty]]-AVERAGE(Table2[1Y Return vs Nifty]))/_xlfn.STDEV.P(Table2[1Y Return vs Nifty])</f>
        <v>1.5137261447024359</v>
      </c>
      <c r="I61">
        <v>14.455075666410201</v>
      </c>
      <c r="J61">
        <f>(Table2[[#This Row],[1M Return vs Nifty]]-AVERAGE(Table2[1M Return vs Nifty]))/_xlfn.STDEV.P(Table2[1M Return vs Nifty])</f>
        <v>1.5228027761230929</v>
      </c>
      <c r="K61">
        <v>157.64559156181701</v>
      </c>
      <c r="L61">
        <f>(Table2[[#This Row],[6M Return vs Nifty]]-AVERAGE(Table2[6M Return vs Nifty]))/_xlfn.STDEV.P(Table2[6M Return vs Nifty])</f>
        <v>4.5531943731211184</v>
      </c>
      <c r="M61">
        <v>6.5140593508513103</v>
      </c>
      <c r="N61">
        <f>(Table2[[#This Row],[1W Return vs Nifty]]-AVERAGE(Table2[1W Return vs Nifty]))/_xlfn.STDEV.P(Table2[1W Return vs Nifty])</f>
        <v>0.99379235507991315</v>
      </c>
      <c r="O61">
        <v>711.55</v>
      </c>
      <c r="P61">
        <v>633.91783805094997</v>
      </c>
      <c r="Q61">
        <v>441.317877473799</v>
      </c>
      <c r="R61">
        <v>53.1320885520365</v>
      </c>
      <c r="S61" s="1">
        <f>(Table2[[#This Row],[Close Price]]-Table2[[#This Row],[20D EMA]])/Table2[[#This Row],[20D EMA]]</f>
        <v>3.3237298854613295E-2</v>
      </c>
      <c r="T61" s="1">
        <f>(Table2[[#This Row],[Close Price]]-Table2[[#This Row],[50D EMA]])/Table2[[#This Row],[50D EMA]]</f>
        <v>0.15977174938072922</v>
      </c>
      <c r="U61" s="1">
        <f>(Table2[[#This Row],[Close Price]]-Table2[[#This Row],[200D EMA]])/Table2[[#This Row],[200D EMA]]</f>
        <v>0.66591936906895144</v>
      </c>
      <c r="V61">
        <v>0.33166523955647198</v>
      </c>
      <c r="W61">
        <v>727</v>
      </c>
      <c r="X61">
        <v>764.05</v>
      </c>
      <c r="Y61">
        <v>682.8</v>
      </c>
      <c r="Z61">
        <v>764.05</v>
      </c>
      <c r="AA61">
        <v>609.54999999999995</v>
      </c>
      <c r="AB61">
        <v>825.05</v>
      </c>
      <c r="AC61" s="1">
        <f>(Table2[[#This Row],[Close Price]]/Table2[[#This Row],[Day Low]])-1</f>
        <v>1.1279229711141703E-2</v>
      </c>
      <c r="AD61" s="1">
        <f>(Table2[[#This Row],[Day High]]/Table2[[#This Row],[Close Price]])-1</f>
        <v>3.9241022850924789E-2</v>
      </c>
      <c r="AE61" s="1">
        <f>(Table2[[#This Row],[Close Price]]/Table2[[#This Row],[Current Week Low]])-1</f>
        <v>7.6742823667252713E-2</v>
      </c>
      <c r="AF61" s="1">
        <f>(Table2[[#This Row],[Current Week High]]/Table2[[#This Row],[Close Price]])-1</f>
        <v>3.9241022850924789E-2</v>
      </c>
      <c r="AG61" s="1">
        <f>(Table2[[#This Row],[Close Price]]/Table2[[#This Row],[Current Month Low]])-1</f>
        <v>0.20613567385776399</v>
      </c>
      <c r="AH61" s="1">
        <f>(Table2[[#This Row],[Current Month High]]/Table2[[#This Row],[Close Price]])-1</f>
        <v>0.12221164309031551</v>
      </c>
      <c r="AI61">
        <v>18.8520130576713</v>
      </c>
      <c r="AJ61">
        <v>240.68582020389201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0.59</v>
      </c>
      <c r="AM61" t="s">
        <v>3193</v>
      </c>
      <c r="AN61">
        <v>-13.63</v>
      </c>
      <c r="AO61" t="s">
        <v>3192</v>
      </c>
      <c r="AP61">
        <v>8.1598037878294005E-2</v>
      </c>
      <c r="AQ61">
        <f>(Table2[[#This Row],[Sharpe Ratio]]-AVERAGE(Table2[Sharpe Ratio]))/_xlfn.STDEV.P(Table2[Sharpe Ratio])</f>
        <v>0.16566360694060592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8.7491792559671673</v>
      </c>
      <c r="AS61">
        <f>_xlfn.RANK.AVG(Table2[[#This Row],[1Y Return vs Nifty Z-Score]],Table2[1Y Return vs Nifty Z-Score])</f>
        <v>57</v>
      </c>
      <c r="AT61">
        <f>_xlfn.RANK.AVG(Table2[[#This Row],[6M Return vs Nifty Z-Score]],Table2[6M Return vs Nifty Z-Score])</f>
        <v>3</v>
      </c>
      <c r="AU61">
        <f>_xlfn.RANK.AVG(Table2[[#This Row],[Sharpe Ratio Z-Score]],Table2[Sharpe Ratio Z-Score])</f>
        <v>297</v>
      </c>
      <c r="AV61">
        <f>(Table2[[#This Row],[Rank 1Y]]+Table2[[#This Row],[Rank 6M]]+Table2[[#This Row],[Rank Sharpe]])/3</f>
        <v>119</v>
      </c>
    </row>
    <row r="62" spans="1:48" x14ac:dyDescent="0.3">
      <c r="A62" t="s">
        <v>255</v>
      </c>
      <c r="B62" t="s">
        <v>256</v>
      </c>
      <c r="C62" t="s">
        <v>3161</v>
      </c>
      <c r="D62" t="s">
        <v>257</v>
      </c>
      <c r="E62">
        <v>104266.2609732</v>
      </c>
      <c r="F62">
        <v>11522.4</v>
      </c>
      <c r="G62">
        <v>92.907840802512894</v>
      </c>
      <c r="H62">
        <f>(Table2[[#This Row],[1Y Return vs Nifty]]-AVERAGE(Table2[1Y Return vs Nifty]))/_xlfn.STDEV.P(Table2[1Y Return vs Nifty])</f>
        <v>1.0947111539845837</v>
      </c>
      <c r="I62">
        <v>3.3363596938773901</v>
      </c>
      <c r="J62">
        <f>(Table2[[#This Row],[1M Return vs Nifty]]-AVERAGE(Table2[1M Return vs Nifty]))/_xlfn.STDEV.P(Table2[1M Return vs Nifty])</f>
        <v>0.3311585212705242</v>
      </c>
      <c r="K62">
        <v>23.4071923259134</v>
      </c>
      <c r="L62">
        <f>(Table2[[#This Row],[6M Return vs Nifty]]-AVERAGE(Table2[6M Return vs Nifty]))/_xlfn.STDEV.P(Table2[6M Return vs Nifty])</f>
        <v>0.40132331631767365</v>
      </c>
      <c r="M62">
        <v>0.32048439328109202</v>
      </c>
      <c r="N62">
        <f>(Table2[[#This Row],[1W Return vs Nifty]]-AVERAGE(Table2[1W Return vs Nifty]))/_xlfn.STDEV.P(Table2[1W Return vs Nifty])</f>
        <v>-0.2910395103355814</v>
      </c>
      <c r="O62">
        <v>11247.23</v>
      </c>
      <c r="P62">
        <v>10994.4741827583</v>
      </c>
      <c r="Q62">
        <v>9347.3641932450591</v>
      </c>
      <c r="R62">
        <v>62.945993708188801</v>
      </c>
      <c r="S62" s="1">
        <f>(Table2[[#This Row],[Close Price]]-Table2[[#This Row],[20D EMA]])/Table2[[#This Row],[20D EMA]]</f>
        <v>2.4465579524914141E-2</v>
      </c>
      <c r="T62" s="1">
        <f>(Table2[[#This Row],[Close Price]]-Table2[[#This Row],[50D EMA]])/Table2[[#This Row],[50D EMA]]</f>
        <v>4.8017377499471561E-2</v>
      </c>
      <c r="U62" s="1">
        <f>(Table2[[#This Row],[Close Price]]-Table2[[#This Row],[200D EMA]])/Table2[[#This Row],[200D EMA]]</f>
        <v>0.23268974673381679</v>
      </c>
      <c r="V62">
        <v>0.64569490190411005</v>
      </c>
      <c r="W62">
        <v>11280.9</v>
      </c>
      <c r="X62">
        <v>11570</v>
      </c>
      <c r="Y62">
        <v>11126.7</v>
      </c>
      <c r="Z62">
        <v>11570</v>
      </c>
      <c r="AA62">
        <v>10349.049999999999</v>
      </c>
      <c r="AB62">
        <v>11680</v>
      </c>
      <c r="AC62" s="1">
        <f>(Table2[[#This Row],[Close Price]]/Table2[[#This Row],[Day Low]])-1</f>
        <v>2.1407866393638786E-2</v>
      </c>
      <c r="AD62" s="1">
        <f>(Table2[[#This Row],[Day High]]/Table2[[#This Row],[Close Price]])-1</f>
        <v>4.1310838019856799E-3</v>
      </c>
      <c r="AE62" s="1">
        <f>(Table2[[#This Row],[Close Price]]/Table2[[#This Row],[Current Week Low]])-1</f>
        <v>3.5563104963735714E-2</v>
      </c>
      <c r="AF62" s="1">
        <f>(Table2[[#This Row],[Current Week High]]/Table2[[#This Row],[Close Price]])-1</f>
        <v>4.1310838019856799E-3</v>
      </c>
      <c r="AG62" s="1">
        <f>(Table2[[#This Row],[Close Price]]/Table2[[#This Row],[Current Month Low]])-1</f>
        <v>0.1133775563940651</v>
      </c>
      <c r="AH62" s="1">
        <f>(Table2[[#This Row],[Current Month High]]/Table2[[#This Row],[Close Price]])-1</f>
        <v>1.3677706033465187E-2</v>
      </c>
      <c r="AI62">
        <v>15.409984031104599</v>
      </c>
      <c r="AJ62">
        <v>130.639430727503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0.08</v>
      </c>
      <c r="AM62" t="s">
        <v>3193</v>
      </c>
      <c r="AN62">
        <v>-1.82</v>
      </c>
      <c r="AO62" t="s">
        <v>3192</v>
      </c>
      <c r="AP62">
        <v>0.184445160461913</v>
      </c>
      <c r="AQ62">
        <f>(Table2[[#This Row],[Sharpe Ratio]]-AVERAGE(Table2[Sharpe Ratio]))/_xlfn.STDEV.P(Table2[Sharpe Ratio])</f>
        <v>1.3681280231707116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2.904281504407912</v>
      </c>
      <c r="AS62">
        <f>_xlfn.RANK.AVG(Table2[[#This Row],[1Y Return vs Nifty Z-Score]],Table2[1Y Return vs Nifty Z-Score])</f>
        <v>95</v>
      </c>
      <c r="AT62">
        <f>_xlfn.RANK.AVG(Table2[[#This Row],[6M Return vs Nifty Z-Score]],Table2[6M Return vs Nifty Z-Score])</f>
        <v>197</v>
      </c>
      <c r="AU62">
        <f>_xlfn.RANK.AVG(Table2[[#This Row],[Sharpe Ratio Z-Score]],Table2[Sharpe Ratio Z-Score])</f>
        <v>66</v>
      </c>
      <c r="AV62">
        <f>(Table2[[#This Row],[Rank 1Y]]+Table2[[#This Row],[Rank 6M]]+Table2[[#This Row],[Rank Sharpe]])/3</f>
        <v>119.33333333333333</v>
      </c>
    </row>
    <row r="63" spans="1:48" x14ac:dyDescent="0.3">
      <c r="A63" t="s">
        <v>622</v>
      </c>
      <c r="B63" t="s">
        <v>623</v>
      </c>
      <c r="C63" t="s">
        <v>3151</v>
      </c>
      <c r="D63" t="s">
        <v>51</v>
      </c>
      <c r="E63">
        <v>31419.679694300001</v>
      </c>
      <c r="F63">
        <v>1234.25</v>
      </c>
      <c r="G63">
        <v>85.352697184387495</v>
      </c>
      <c r="H63">
        <f>(Table2[[#This Row],[1Y Return vs Nifty]]-AVERAGE(Table2[1Y Return vs Nifty]))/_xlfn.STDEV.P(Table2[1Y Return vs Nifty])</f>
        <v>0.97028061987650505</v>
      </c>
      <c r="I63">
        <v>1.1313156083646301</v>
      </c>
      <c r="J63">
        <f>(Table2[[#This Row],[1M Return vs Nifty]]-AVERAGE(Table2[1M Return vs Nifty]))/_xlfn.STDEV.P(Table2[1M Return vs Nifty])</f>
        <v>9.4833740361551011E-2</v>
      </c>
      <c r="K63">
        <v>81.836645958166201</v>
      </c>
      <c r="L63">
        <f>(Table2[[#This Row],[6M Return vs Nifty]]-AVERAGE(Table2[6M Return vs Nifty]))/_xlfn.STDEV.P(Table2[6M Return vs Nifty])</f>
        <v>2.208492939774457</v>
      </c>
      <c r="M63">
        <v>1.2727563024352999</v>
      </c>
      <c r="N63">
        <f>(Table2[[#This Row],[1W Return vs Nifty]]-AVERAGE(Table2[1W Return vs Nifty]))/_xlfn.STDEV.P(Table2[1W Return vs Nifty])</f>
        <v>-9.3494586474457034E-2</v>
      </c>
      <c r="O63">
        <v>1188.69</v>
      </c>
      <c r="P63">
        <v>1115.3047706738901</v>
      </c>
      <c r="Q63">
        <v>863.97224466236696</v>
      </c>
      <c r="R63">
        <v>66.298247868299299</v>
      </c>
      <c r="S63" s="1">
        <f>(Table2[[#This Row],[Close Price]]-Table2[[#This Row],[20D EMA]])/Table2[[#This Row],[20D EMA]]</f>
        <v>3.8327907191950755E-2</v>
      </c>
      <c r="T63" s="1">
        <f>(Table2[[#This Row],[Close Price]]-Table2[[#This Row],[50D EMA]])/Table2[[#This Row],[50D EMA]]</f>
        <v>0.10664818483134506</v>
      </c>
      <c r="U63" s="1">
        <f>(Table2[[#This Row],[Close Price]]-Table2[[#This Row],[200D EMA]])/Table2[[#This Row],[200D EMA]]</f>
        <v>0.42857598450090773</v>
      </c>
      <c r="V63">
        <v>0.50729829015504802</v>
      </c>
      <c r="W63">
        <v>1198.7</v>
      </c>
      <c r="X63">
        <v>1240</v>
      </c>
      <c r="Y63">
        <v>1182.4000000000001</v>
      </c>
      <c r="Z63">
        <v>1240</v>
      </c>
      <c r="AA63">
        <v>1140.0999999999999</v>
      </c>
      <c r="AB63">
        <v>1240</v>
      </c>
      <c r="AC63" s="1">
        <f>(Table2[[#This Row],[Close Price]]/Table2[[#This Row],[Day Low]])-1</f>
        <v>2.9657128555935497E-2</v>
      </c>
      <c r="AD63" s="1">
        <f>(Table2[[#This Row],[Day High]]/Table2[[#This Row],[Close Price]])-1</f>
        <v>4.6586996151509741E-3</v>
      </c>
      <c r="AE63" s="1">
        <f>(Table2[[#This Row],[Close Price]]/Table2[[#This Row],[Current Week Low]])-1</f>
        <v>4.3851488497970159E-2</v>
      </c>
      <c r="AF63" s="1">
        <f>(Table2[[#This Row],[Current Week High]]/Table2[[#This Row],[Close Price]])-1</f>
        <v>4.6586996151509741E-3</v>
      </c>
      <c r="AG63" s="1">
        <f>(Table2[[#This Row],[Close Price]]/Table2[[#This Row],[Current Month Low]])-1</f>
        <v>8.2580475396895059E-2</v>
      </c>
      <c r="AH63" s="1">
        <f>(Table2[[#This Row],[Current Month High]]/Table2[[#This Row],[Close Price]])-1</f>
        <v>4.6586996151509741E-3</v>
      </c>
      <c r="AI63">
        <v>4.3467692930929802</v>
      </c>
      <c r="AJ63">
        <v>128.142329020332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0.27</v>
      </c>
      <c r="AM63" t="s">
        <v>3193</v>
      </c>
      <c r="AN63">
        <v>6.51</v>
      </c>
      <c r="AO63" t="s">
        <v>3193</v>
      </c>
      <c r="AP63">
        <v>0.105664343742026</v>
      </c>
      <c r="AQ63">
        <f>(Table2[[#This Row],[Sharpe Ratio]]-AVERAGE(Table2[Sharpe Ratio]))/_xlfn.STDEV.P(Table2[Sharpe Ratio])</f>
        <v>0.44704120608266412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3.6271539196207199</v>
      </c>
      <c r="AS63">
        <f>_xlfn.RANK.AVG(Table2[[#This Row],[1Y Return vs Nifty Z-Score]],Table2[1Y Return vs Nifty Z-Score])</f>
        <v>107</v>
      </c>
      <c r="AT63">
        <f>_xlfn.RANK.AVG(Table2[[#This Row],[6M Return vs Nifty Z-Score]],Table2[6M Return vs Nifty Z-Score])</f>
        <v>28</v>
      </c>
      <c r="AU63">
        <f>_xlfn.RANK.AVG(Table2[[#This Row],[Sharpe Ratio Z-Score]],Table2[Sharpe Ratio Z-Score])</f>
        <v>223</v>
      </c>
      <c r="AV63">
        <f>(Table2[[#This Row],[Rank 1Y]]+Table2[[#This Row],[Rank 6M]]+Table2[[#This Row],[Rank Sharpe]])/3</f>
        <v>119.33333333333333</v>
      </c>
    </row>
    <row r="64" spans="1:48" x14ac:dyDescent="0.3">
      <c r="A64" t="s">
        <v>81</v>
      </c>
      <c r="B64" t="s">
        <v>82</v>
      </c>
      <c r="C64" t="s">
        <v>3156</v>
      </c>
      <c r="D64" t="s">
        <v>83</v>
      </c>
      <c r="E64">
        <v>311398.359375</v>
      </c>
      <c r="F64">
        <v>4656.25</v>
      </c>
      <c r="G64">
        <v>110.610563746944</v>
      </c>
      <c r="H64">
        <f>(Table2[[#This Row],[1Y Return vs Nifty]]-AVERAGE(Table2[1Y Return vs Nifty]))/_xlfn.STDEV.P(Table2[1Y Return vs Nifty])</f>
        <v>1.386268718272085</v>
      </c>
      <c r="I64">
        <v>0.18588552242401701</v>
      </c>
      <c r="J64">
        <f>(Table2[[#This Row],[1M Return vs Nifty]]-AVERAGE(Table2[1M Return vs Nifty]))/_xlfn.STDEV.P(Table2[1M Return vs Nifty])</f>
        <v>-6.4923779653354267E-3</v>
      </c>
      <c r="K64">
        <v>12.3477753421193</v>
      </c>
      <c r="L64">
        <f>(Table2[[#This Row],[6M Return vs Nifty]]-AVERAGE(Table2[6M Return vs Nifty]))/_xlfn.STDEV.P(Table2[6M Return vs Nifty])</f>
        <v>5.926565218058473E-2</v>
      </c>
      <c r="M64">
        <v>4.2658654035685197</v>
      </c>
      <c r="N64">
        <f>(Table2[[#This Row],[1W Return vs Nifty]]-AVERAGE(Table2[1W Return vs Nifty]))/_xlfn.STDEV.P(Table2[1W Return vs Nifty])</f>
        <v>0.52741368962554847</v>
      </c>
      <c r="O64">
        <v>4470.01</v>
      </c>
      <c r="P64">
        <v>4568.9327883062597</v>
      </c>
      <c r="Q64">
        <v>4089.65053667754</v>
      </c>
      <c r="R64">
        <v>70.287881157836594</v>
      </c>
      <c r="S64" s="1">
        <f>(Table2[[#This Row],[Close Price]]-Table2[[#This Row],[20D EMA]])/Table2[[#This Row],[20D EMA]]</f>
        <v>4.1664336321395205E-2</v>
      </c>
      <c r="T64" s="1">
        <f>(Table2[[#This Row],[Close Price]]-Table2[[#This Row],[50D EMA]])/Table2[[#This Row],[50D EMA]]</f>
        <v>1.9111073797631748E-2</v>
      </c>
      <c r="U64" s="1">
        <f>(Table2[[#This Row],[Close Price]]-Table2[[#This Row],[200D EMA]])/Table2[[#This Row],[200D EMA]]</f>
        <v>0.13854471384314643</v>
      </c>
      <c r="V64">
        <v>0.74191353422044204</v>
      </c>
      <c r="W64">
        <v>4600</v>
      </c>
      <c r="X64">
        <v>4676.6000000000004</v>
      </c>
      <c r="Y64">
        <v>4488.45</v>
      </c>
      <c r="Z64">
        <v>4676.6000000000004</v>
      </c>
      <c r="AA64">
        <v>4120.3500000000004</v>
      </c>
      <c r="AB64">
        <v>4676.6000000000004</v>
      </c>
      <c r="AC64" s="1">
        <f>(Table2[[#This Row],[Close Price]]/Table2[[#This Row],[Day Low]])-1</f>
        <v>1.2228260869565188E-2</v>
      </c>
      <c r="AD64" s="1">
        <f>(Table2[[#This Row],[Day High]]/Table2[[#This Row],[Close Price]])-1</f>
        <v>4.370469798657739E-3</v>
      </c>
      <c r="AE64" s="1">
        <f>(Table2[[#This Row],[Close Price]]/Table2[[#This Row],[Current Week Low]])-1</f>
        <v>3.7384843320077188E-2</v>
      </c>
      <c r="AF64" s="1">
        <f>(Table2[[#This Row],[Current Week High]]/Table2[[#This Row],[Close Price]])-1</f>
        <v>4.370469798657739E-3</v>
      </c>
      <c r="AG64" s="1">
        <f>(Table2[[#This Row],[Close Price]]/Table2[[#This Row],[Current Month Low]])-1</f>
        <v>0.13006176659749769</v>
      </c>
      <c r="AH64" s="1">
        <f>(Table2[[#This Row],[Current Month High]]/Table2[[#This Row],[Close Price]])-1</f>
        <v>4.370469798657739E-3</v>
      </c>
      <c r="AI64">
        <v>21.8738255033557</v>
      </c>
      <c r="AJ64">
        <v>163.39235207602599</v>
      </c>
      <c r="AK64" t="str">
        <f>IF(AND(Table2[[#This Row],[20D EMA]]&gt;Table2[[#This Row],[50D EMA]],Table2[[#This Row],[50D EMA]]&gt;Table2[[#This Row],[200D EMA]]),"Uptrend","Downtrend/NoTrend")</f>
        <v>Downtrend/NoTrend</v>
      </c>
      <c r="AL64">
        <v>0</v>
      </c>
      <c r="AM64">
        <v>0</v>
      </c>
      <c r="AN64">
        <v>4.07</v>
      </c>
      <c r="AO64" t="s">
        <v>3193</v>
      </c>
      <c r="AP64">
        <v>0.26100292661073299</v>
      </c>
      <c r="AQ64">
        <f>(Table2[[#This Row],[Sharpe Ratio]]-AVERAGE(Table2[Sharpe Ratio]))/_xlfn.STDEV.P(Table2[Sharpe Ratio])</f>
        <v>2.2632234547922891</v>
      </c>
      <c r="AR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">
        <f>_xlfn.RANK.AVG(Table2[[#This Row],[1Y Return vs Nifty Z-Score]],Table2[1Y Return vs Nifty Z-Score])</f>
        <v>64</v>
      </c>
      <c r="AT64">
        <f>_xlfn.RANK.AVG(Table2[[#This Row],[6M Return vs Nifty Z-Score]],Table2[6M Return vs Nifty Z-Score])</f>
        <v>293</v>
      </c>
      <c r="AU64">
        <f>_xlfn.RANK.AVG(Table2[[#This Row],[Sharpe Ratio Z-Score]],Table2[Sharpe Ratio Z-Score])</f>
        <v>7</v>
      </c>
      <c r="AV64">
        <f>(Table2[[#This Row],[Rank 1Y]]+Table2[[#This Row],[Rank 6M]]+Table2[[#This Row],[Rank Sharpe]])/3</f>
        <v>121.33333333333333</v>
      </c>
    </row>
    <row r="65" spans="1:48" x14ac:dyDescent="0.3">
      <c r="A65" t="s">
        <v>553</v>
      </c>
      <c r="B65" t="s">
        <v>554</v>
      </c>
      <c r="C65" t="s">
        <v>3147</v>
      </c>
      <c r="D65" t="s">
        <v>405</v>
      </c>
      <c r="E65">
        <v>37352.692741040002</v>
      </c>
      <c r="F65">
        <v>1989.2</v>
      </c>
      <c r="G65">
        <v>48.159547079033501</v>
      </c>
      <c r="H65">
        <f>(Table2[[#This Row],[1Y Return vs Nifty]]-AVERAGE(Table2[1Y Return vs Nifty]))/_xlfn.STDEV.P(Table2[1Y Return vs Nifty])</f>
        <v>0.35772263730311199</v>
      </c>
      <c r="I65">
        <v>4.4099730967047002</v>
      </c>
      <c r="J65">
        <f>(Table2[[#This Row],[1M Return vs Nifty]]-AVERAGE(Table2[1M Return vs Nifty]))/_xlfn.STDEV.P(Table2[1M Return vs Nifty])</f>
        <v>0.44622263897731412</v>
      </c>
      <c r="K65">
        <v>73.115180624190401</v>
      </c>
      <c r="L65">
        <f>(Table2[[#This Row],[6M Return vs Nifty]]-AVERAGE(Table2[6M Return vs Nifty]))/_xlfn.STDEV.P(Table2[6M Return vs Nifty])</f>
        <v>1.9387459843640724</v>
      </c>
      <c r="M65">
        <v>0.16745564249751799</v>
      </c>
      <c r="N65">
        <f>(Table2[[#This Row],[1W Return vs Nifty]]-AVERAGE(Table2[1W Return vs Nifty]))/_xlfn.STDEV.P(Table2[1W Return vs Nifty])</f>
        <v>-0.32278470058166764</v>
      </c>
      <c r="O65">
        <v>1945.78</v>
      </c>
      <c r="P65">
        <v>1820.4578385816901</v>
      </c>
      <c r="Q65">
        <v>1427.28255729067</v>
      </c>
      <c r="R65">
        <v>57.014246343525699</v>
      </c>
      <c r="S65" s="1">
        <f>(Table2[[#This Row],[Close Price]]-Table2[[#This Row],[20D EMA]])/Table2[[#This Row],[20D EMA]]</f>
        <v>2.2314958525629862E-2</v>
      </c>
      <c r="T65" s="1">
        <f>(Table2[[#This Row],[Close Price]]-Table2[[#This Row],[50D EMA]])/Table2[[#This Row],[50D EMA]]</f>
        <v>9.2692155699566292E-2</v>
      </c>
      <c r="U65" s="1">
        <f>(Table2[[#This Row],[Close Price]]-Table2[[#This Row],[200D EMA]])/Table2[[#This Row],[200D EMA]]</f>
        <v>0.39369740759390087</v>
      </c>
      <c r="V65">
        <v>0.647115636072228</v>
      </c>
      <c r="W65">
        <v>1947.5</v>
      </c>
      <c r="X65">
        <v>2004</v>
      </c>
      <c r="Y65">
        <v>1868.3</v>
      </c>
      <c r="Z65">
        <v>2004</v>
      </c>
      <c r="AA65">
        <v>1856</v>
      </c>
      <c r="AB65">
        <v>2154.9499999999998</v>
      </c>
      <c r="AC65" s="1">
        <f>(Table2[[#This Row],[Close Price]]/Table2[[#This Row],[Day Low]])-1</f>
        <v>2.1412066752246384E-2</v>
      </c>
      <c r="AD65" s="1">
        <f>(Table2[[#This Row],[Day High]]/Table2[[#This Row],[Close Price]])-1</f>
        <v>7.4401769555600961E-3</v>
      </c>
      <c r="AE65" s="1">
        <f>(Table2[[#This Row],[Close Price]]/Table2[[#This Row],[Current Week Low]])-1</f>
        <v>6.4711234812396379E-2</v>
      </c>
      <c r="AF65" s="1">
        <f>(Table2[[#This Row],[Current Week High]]/Table2[[#This Row],[Close Price]])-1</f>
        <v>7.4401769555600961E-3</v>
      </c>
      <c r="AG65" s="1">
        <f>(Table2[[#This Row],[Close Price]]/Table2[[#This Row],[Current Month Low]])-1</f>
        <v>7.1767241379310454E-2</v>
      </c>
      <c r="AH65" s="1">
        <f>(Table2[[#This Row],[Current Month High]]/Table2[[#This Row],[Close Price]])-1</f>
        <v>8.3324954755680469E-2</v>
      </c>
      <c r="AI65">
        <v>8.3324954755680398</v>
      </c>
      <c r="AJ65">
        <v>106.971178857559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0.28000000000000003</v>
      </c>
      <c r="AM65" t="s">
        <v>3193</v>
      </c>
      <c r="AN65">
        <v>-0.67</v>
      </c>
      <c r="AO65" t="s">
        <v>3192</v>
      </c>
      <c r="AP65">
        <v>0.138002223590585</v>
      </c>
      <c r="AQ65">
        <f>(Table2[[#This Row],[Sharpe Ratio]]-AVERAGE(Table2[Sharpe Ratio]))/_xlfn.STDEV.P(Table2[Sharpe Ratio])</f>
        <v>0.82512810669188197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3.2450346667547127</v>
      </c>
      <c r="AS65">
        <f>_xlfn.RANK.AVG(Table2[[#This Row],[1Y Return vs Nifty Z-Score]],Table2[1Y Return vs Nifty Z-Score])</f>
        <v>190</v>
      </c>
      <c r="AT65">
        <f>_xlfn.RANK.AVG(Table2[[#This Row],[6M Return vs Nifty Z-Score]],Table2[6M Return vs Nifty Z-Score])</f>
        <v>38</v>
      </c>
      <c r="AU65">
        <f>_xlfn.RANK.AVG(Table2[[#This Row],[Sharpe Ratio Z-Score]],Table2[Sharpe Ratio Z-Score])</f>
        <v>136</v>
      </c>
      <c r="AV65">
        <f>(Table2[[#This Row],[Rank 1Y]]+Table2[[#This Row],[Rank 6M]]+Table2[[#This Row],[Rank Sharpe]])/3</f>
        <v>121.33333333333333</v>
      </c>
    </row>
    <row r="66" spans="1:48" x14ac:dyDescent="0.3">
      <c r="A66" t="s">
        <v>1276</v>
      </c>
      <c r="B66" t="s">
        <v>1277</v>
      </c>
      <c r="C66" t="s">
        <v>3161</v>
      </c>
      <c r="D66" t="s">
        <v>257</v>
      </c>
      <c r="E66">
        <v>9446.0129197200004</v>
      </c>
      <c r="F66">
        <v>2273.4</v>
      </c>
      <c r="G66">
        <v>106.93862387522501</v>
      </c>
      <c r="H66">
        <f>(Table2[[#This Row],[1Y Return vs Nifty]]-AVERAGE(Table2[1Y Return vs Nifty]))/_xlfn.STDEV.P(Table2[1Y Return vs Nifty])</f>
        <v>1.3257931717378535</v>
      </c>
      <c r="I66">
        <v>16.263000232494701</v>
      </c>
      <c r="J66">
        <f>(Table2[[#This Row],[1M Return vs Nifty]]-AVERAGE(Table2[1M Return vs Nifty]))/_xlfn.STDEV.P(Table2[1M Return vs Nifty])</f>
        <v>1.7165664200279791</v>
      </c>
      <c r="K66">
        <v>62.797410269366701</v>
      </c>
      <c r="L66">
        <f>(Table2[[#This Row],[6M Return vs Nifty]]-AVERAGE(Table2[6M Return vs Nifty]))/_xlfn.STDEV.P(Table2[6M Return vs Nifty])</f>
        <v>1.6196267729404039</v>
      </c>
      <c r="M66">
        <v>7.4092440150536101</v>
      </c>
      <c r="N66">
        <f>(Table2[[#This Row],[1W Return vs Nifty]]-AVERAGE(Table2[1W Return vs Nifty]))/_xlfn.STDEV.P(Table2[1W Return vs Nifty])</f>
        <v>1.1794947627972163</v>
      </c>
      <c r="O66">
        <v>2183.94</v>
      </c>
      <c r="P66">
        <v>2026.10750322427</v>
      </c>
      <c r="Q66">
        <v>1563.59031855437</v>
      </c>
      <c r="R66">
        <v>55.772483262167597</v>
      </c>
      <c r="S66" s="1">
        <f>(Table2[[#This Row],[Close Price]]-Table2[[#This Row],[20D EMA]])/Table2[[#This Row],[20D EMA]]</f>
        <v>4.0962663809445334E-2</v>
      </c>
      <c r="T66" s="1">
        <f>(Table2[[#This Row],[Close Price]]-Table2[[#This Row],[50D EMA]])/Table2[[#This Row],[50D EMA]]</f>
        <v>0.12205299885726612</v>
      </c>
      <c r="U66" s="1">
        <f>(Table2[[#This Row],[Close Price]]-Table2[[#This Row],[200D EMA]])/Table2[[#This Row],[200D EMA]]</f>
        <v>0.45396142008725809</v>
      </c>
      <c r="V66">
        <v>0.61240207240023703</v>
      </c>
      <c r="W66">
        <v>2262</v>
      </c>
      <c r="X66">
        <v>2359.9499999999998</v>
      </c>
      <c r="Y66">
        <v>2149</v>
      </c>
      <c r="Z66">
        <v>2361.9</v>
      </c>
      <c r="AA66">
        <v>2020.05</v>
      </c>
      <c r="AB66">
        <v>2406.75</v>
      </c>
      <c r="AC66" s="1">
        <f>(Table2[[#This Row],[Close Price]]/Table2[[#This Row],[Day Low]])-1</f>
        <v>5.0397877984085238E-3</v>
      </c>
      <c r="AD66" s="1">
        <f>(Table2[[#This Row],[Day High]]/Table2[[#This Row],[Close Price]])-1</f>
        <v>3.8070731063605034E-2</v>
      </c>
      <c r="AE66" s="1">
        <f>(Table2[[#This Row],[Close Price]]/Table2[[#This Row],[Current Week Low]])-1</f>
        <v>5.7887389483480822E-2</v>
      </c>
      <c r="AF66" s="1">
        <f>(Table2[[#This Row],[Current Week High]]/Table2[[#This Row],[Close Price]])-1</f>
        <v>3.8928477170757425E-2</v>
      </c>
      <c r="AG66" s="1">
        <f>(Table2[[#This Row],[Close Price]]/Table2[[#This Row],[Current Month Low]])-1</f>
        <v>0.12541768768099804</v>
      </c>
      <c r="AH66" s="1">
        <f>(Table2[[#This Row],[Current Month High]]/Table2[[#This Row],[Close Price]])-1</f>
        <v>5.8656637635259967E-2</v>
      </c>
      <c r="AI66">
        <v>5.8656637635259896</v>
      </c>
      <c r="AJ66">
        <v>160.681114551083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0.36</v>
      </c>
      <c r="AM66" t="s">
        <v>3193</v>
      </c>
      <c r="AN66">
        <v>1.85</v>
      </c>
      <c r="AO66" t="s">
        <v>3193</v>
      </c>
      <c r="AP66">
        <v>9.7353901845120994E-2</v>
      </c>
      <c r="AQ66">
        <f>(Table2[[#This Row],[Sharpe Ratio]]-AVERAGE(Table2[Sharpe Ratio]))/_xlfn.STDEV.P(Table2[Sharpe Ratio])</f>
        <v>0.34987747011084475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6.1913585976142977</v>
      </c>
      <c r="AS66">
        <f>_xlfn.RANK.AVG(Table2[[#This Row],[1Y Return vs Nifty Z-Score]],Table2[1Y Return vs Nifty Z-Score])</f>
        <v>68</v>
      </c>
      <c r="AT66">
        <f>_xlfn.RANK.AVG(Table2[[#This Row],[6M Return vs Nifty Z-Score]],Table2[6M Return vs Nifty Z-Score])</f>
        <v>47</v>
      </c>
      <c r="AU66">
        <f>_xlfn.RANK.AVG(Table2[[#This Row],[Sharpe Ratio Z-Score]],Table2[Sharpe Ratio Z-Score])</f>
        <v>252</v>
      </c>
      <c r="AV66">
        <f>(Table2[[#This Row],[Rank 1Y]]+Table2[[#This Row],[Rank 6M]]+Table2[[#This Row],[Rank Sharpe]])/3</f>
        <v>122.33333333333333</v>
      </c>
    </row>
    <row r="67" spans="1:48" x14ac:dyDescent="0.3">
      <c r="A67" t="s">
        <v>277</v>
      </c>
      <c r="B67" t="s">
        <v>278</v>
      </c>
      <c r="C67" t="s">
        <v>3146</v>
      </c>
      <c r="D67" t="s">
        <v>279</v>
      </c>
      <c r="E67">
        <v>100380.05172338001</v>
      </c>
      <c r="F67">
        <v>11571.95</v>
      </c>
      <c r="G67">
        <v>155.242029035885</v>
      </c>
      <c r="H67">
        <f>(Table2[[#This Row],[1Y Return vs Nifty]]-AVERAGE(Table2[1Y Return vs Nifty]))/_xlfn.STDEV.P(Table2[1Y Return vs Nifty])</f>
        <v>2.1213331120985326</v>
      </c>
      <c r="I67">
        <v>-1.72355120490516</v>
      </c>
      <c r="J67">
        <f>(Table2[[#This Row],[1M Return vs Nifty]]-AVERAGE(Table2[1M Return vs Nifty]))/_xlfn.STDEV.P(Table2[1M Return vs Nifty])</f>
        <v>-0.21113555004988882</v>
      </c>
      <c r="K67">
        <v>34.507867237750297</v>
      </c>
      <c r="L67">
        <f>(Table2[[#This Row],[6M Return vs Nifty]]-AVERAGE(Table2[6M Return vs Nifty]))/_xlfn.STDEV.P(Table2[6M Return vs Nifty])</f>
        <v>0.74465705047853814</v>
      </c>
      <c r="M67">
        <v>4.6297623839895099</v>
      </c>
      <c r="N67">
        <f>(Table2[[#This Row],[1W Return vs Nifty]]-AVERAGE(Table2[1W Return vs Nifty]))/_xlfn.STDEV.P(Table2[1W Return vs Nifty])</f>
        <v>0.60290263411662925</v>
      </c>
      <c r="O67">
        <v>11437.37</v>
      </c>
      <c r="P67">
        <v>11135.166444165599</v>
      </c>
      <c r="Q67">
        <v>9025.5871419224295</v>
      </c>
      <c r="R67">
        <v>53.646281115514903</v>
      </c>
      <c r="S67" s="1">
        <f>(Table2[[#This Row],[Close Price]]-Table2[[#This Row],[20D EMA]])/Table2[[#This Row],[20D EMA]]</f>
        <v>1.1766691118675003E-2</v>
      </c>
      <c r="T67" s="1">
        <f>(Table2[[#This Row],[Close Price]]-Table2[[#This Row],[50D EMA]])/Table2[[#This Row],[50D EMA]]</f>
        <v>3.9225597392238278E-2</v>
      </c>
      <c r="U67" s="1">
        <f>(Table2[[#This Row],[Close Price]]-Table2[[#This Row],[200D EMA]])/Table2[[#This Row],[200D EMA]]</f>
        <v>0.28212711461729922</v>
      </c>
      <c r="V67">
        <v>0.42579861019367399</v>
      </c>
      <c r="W67">
        <v>11518.3</v>
      </c>
      <c r="X67">
        <v>11816.9</v>
      </c>
      <c r="Y67">
        <v>11515.5</v>
      </c>
      <c r="Z67">
        <v>11881.85</v>
      </c>
      <c r="AA67">
        <v>10723</v>
      </c>
      <c r="AB67">
        <v>11881.85</v>
      </c>
      <c r="AC67" s="1">
        <f>(Table2[[#This Row],[Close Price]]/Table2[[#This Row],[Day Low]])-1</f>
        <v>4.657805405311688E-3</v>
      </c>
      <c r="AD67" s="1">
        <f>(Table2[[#This Row],[Day High]]/Table2[[#This Row],[Close Price]])-1</f>
        <v>2.1167564671468408E-2</v>
      </c>
      <c r="AE67" s="1">
        <f>(Table2[[#This Row],[Close Price]]/Table2[[#This Row],[Current Week Low]])-1</f>
        <v>4.9020884894273031E-3</v>
      </c>
      <c r="AF67" s="1">
        <f>(Table2[[#This Row],[Current Week High]]/Table2[[#This Row],[Close Price]])-1</f>
        <v>2.678027471601574E-2</v>
      </c>
      <c r="AG67" s="1">
        <f>(Table2[[#This Row],[Close Price]]/Table2[[#This Row],[Current Month Low]])-1</f>
        <v>7.9170940968012804E-2</v>
      </c>
      <c r="AH67" s="1">
        <f>(Table2[[#This Row],[Current Month High]]/Table2[[#This Row],[Close Price]])-1</f>
        <v>2.678027471601574E-2</v>
      </c>
      <c r="AI67">
        <v>9.0481725206209696</v>
      </c>
      <c r="AJ67">
        <v>199.10954301075199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-0.01</v>
      </c>
      <c r="AM67" t="s">
        <v>3192</v>
      </c>
      <c r="AN67">
        <v>1.57</v>
      </c>
      <c r="AO67" t="s">
        <v>3193</v>
      </c>
      <c r="AP67">
        <v>0.103850255416499</v>
      </c>
      <c r="AQ67">
        <f>(Table2[[#This Row],[Sharpe Ratio]]-AVERAGE(Table2[Sharpe Ratio]))/_xlfn.STDEV.P(Table2[Sharpe Ratio])</f>
        <v>0.42583131119648371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3.6835885578402947</v>
      </c>
      <c r="AS67">
        <f>_xlfn.RANK.AVG(Table2[[#This Row],[1Y Return vs Nifty Z-Score]],Table2[1Y Return vs Nifty Z-Score])</f>
        <v>31</v>
      </c>
      <c r="AT67">
        <f>_xlfn.RANK.AVG(Table2[[#This Row],[6M Return vs Nifty Z-Score]],Table2[6M Return vs Nifty Z-Score])</f>
        <v>112</v>
      </c>
      <c r="AU67">
        <f>_xlfn.RANK.AVG(Table2[[#This Row],[Sharpe Ratio Z-Score]],Table2[Sharpe Ratio Z-Score])</f>
        <v>227</v>
      </c>
      <c r="AV67">
        <f>(Table2[[#This Row],[Rank 1Y]]+Table2[[#This Row],[Rank 6M]]+Table2[[#This Row],[Rank Sharpe]])/3</f>
        <v>123.33333333333333</v>
      </c>
    </row>
    <row r="68" spans="1:48" x14ac:dyDescent="0.3">
      <c r="A68" t="s">
        <v>837</v>
      </c>
      <c r="B68" t="s">
        <v>838</v>
      </c>
      <c r="C68" t="s">
        <v>3151</v>
      </c>
      <c r="D68" t="s">
        <v>51</v>
      </c>
      <c r="E68">
        <v>19449.429272025001</v>
      </c>
      <c r="F68">
        <v>1228.25</v>
      </c>
      <c r="G68">
        <v>176.08253779460699</v>
      </c>
      <c r="H68">
        <f>(Table2[[#This Row],[1Y Return vs Nifty]]-AVERAGE(Table2[1Y Return vs Nifty]))/_xlfn.STDEV.P(Table2[1Y Return vs Nifty])</f>
        <v>2.4645688951630111</v>
      </c>
      <c r="I68">
        <v>4.8386765743081703</v>
      </c>
      <c r="J68">
        <f>(Table2[[#This Row],[1M Return vs Nifty]]-AVERAGE(Table2[1M Return vs Nifty]))/_xlfn.STDEV.P(Table2[1M Return vs Nifty])</f>
        <v>0.49216877496851158</v>
      </c>
      <c r="K68">
        <v>70.081775753398404</v>
      </c>
      <c r="L68">
        <f>(Table2[[#This Row],[6M Return vs Nifty]]-AVERAGE(Table2[6M Return vs Nifty]))/_xlfn.STDEV.P(Table2[6M Return vs Nifty])</f>
        <v>1.8449255428339606</v>
      </c>
      <c r="M68">
        <v>6.2942610724407499</v>
      </c>
      <c r="N68">
        <f>(Table2[[#This Row],[1W Return vs Nifty]]-AVERAGE(Table2[1W Return vs Nifty]))/_xlfn.STDEV.P(Table2[1W Return vs Nifty])</f>
        <v>0.94819609863674525</v>
      </c>
      <c r="O68">
        <v>1148.57</v>
      </c>
      <c r="P68">
        <v>1050.21544255412</v>
      </c>
      <c r="Q68">
        <v>790.80753967809403</v>
      </c>
      <c r="R68">
        <v>67.8423961217526</v>
      </c>
      <c r="S68" s="1">
        <f>(Table2[[#This Row],[Close Price]]-Table2[[#This Row],[20D EMA]])/Table2[[#This Row],[20D EMA]]</f>
        <v>6.9373220613458533E-2</v>
      </c>
      <c r="T68" s="1">
        <f>(Table2[[#This Row],[Close Price]]-Table2[[#This Row],[50D EMA]])/Table2[[#This Row],[50D EMA]]</f>
        <v>0.169521938291919</v>
      </c>
      <c r="U68" s="1">
        <f>(Table2[[#This Row],[Close Price]]-Table2[[#This Row],[200D EMA]])/Table2[[#This Row],[200D EMA]]</f>
        <v>0.55315919281696679</v>
      </c>
      <c r="V68">
        <v>0.30371248059625</v>
      </c>
      <c r="W68">
        <v>1172.55</v>
      </c>
      <c r="X68">
        <v>1232</v>
      </c>
      <c r="Y68">
        <v>1142.45</v>
      </c>
      <c r="Z68">
        <v>1232</v>
      </c>
      <c r="AA68">
        <v>1060.0999999999999</v>
      </c>
      <c r="AB68">
        <v>1232</v>
      </c>
      <c r="AC68" s="1">
        <f>(Table2[[#This Row],[Close Price]]/Table2[[#This Row],[Day Low]])-1</f>
        <v>4.7503304763123255E-2</v>
      </c>
      <c r="AD68" s="1">
        <f>(Table2[[#This Row],[Day High]]/Table2[[#This Row],[Close Price]])-1</f>
        <v>3.0531243639324579E-3</v>
      </c>
      <c r="AE68" s="1">
        <f>(Table2[[#This Row],[Close Price]]/Table2[[#This Row],[Current Week Low]])-1</f>
        <v>7.5101755000218873E-2</v>
      </c>
      <c r="AF68" s="1">
        <f>(Table2[[#This Row],[Current Week High]]/Table2[[#This Row],[Close Price]])-1</f>
        <v>3.0531243639324579E-3</v>
      </c>
      <c r="AG68" s="1">
        <f>(Table2[[#This Row],[Close Price]]/Table2[[#This Row],[Current Month Low]])-1</f>
        <v>0.15861711159324599</v>
      </c>
      <c r="AH68" s="1">
        <f>(Table2[[#This Row],[Current Month High]]/Table2[[#This Row],[Close Price]])-1</f>
        <v>3.0531243639324579E-3</v>
      </c>
      <c r="AI68">
        <v>1.5387746794219299</v>
      </c>
      <c r="AJ68">
        <v>285.33333333333297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0.56999999999999995</v>
      </c>
      <c r="AM68" t="s">
        <v>3193</v>
      </c>
      <c r="AN68">
        <v>5.01</v>
      </c>
      <c r="AO68" t="s">
        <v>3193</v>
      </c>
      <c r="AP68">
        <v>7.6583197348400994E-2</v>
      </c>
      <c r="AQ68">
        <f>(Table2[[#This Row],[Sharpe Ratio]]-AVERAGE(Table2[Sharpe Ratio]))/_xlfn.STDEV.P(Table2[Sharpe Ratio])</f>
        <v>0.10703126858459508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5.8568905801868238</v>
      </c>
      <c r="AS68">
        <f>_xlfn.RANK.AVG(Table2[[#This Row],[1Y Return vs Nifty Z-Score]],Table2[1Y Return vs Nifty Z-Score])</f>
        <v>20</v>
      </c>
      <c r="AT68">
        <f>_xlfn.RANK.AVG(Table2[[#This Row],[6M Return vs Nifty Z-Score]],Table2[6M Return vs Nifty Z-Score])</f>
        <v>41</v>
      </c>
      <c r="AU68">
        <f>_xlfn.RANK.AVG(Table2[[#This Row],[Sharpe Ratio Z-Score]],Table2[Sharpe Ratio Z-Score])</f>
        <v>312</v>
      </c>
      <c r="AV68">
        <f>(Table2[[#This Row],[Rank 1Y]]+Table2[[#This Row],[Rank 6M]]+Table2[[#This Row],[Rank Sharpe]])/3</f>
        <v>124.33333333333333</v>
      </c>
    </row>
    <row r="69" spans="1:48" x14ac:dyDescent="0.3">
      <c r="A69" t="s">
        <v>196</v>
      </c>
      <c r="B69" t="s">
        <v>197</v>
      </c>
      <c r="C69" t="s">
        <v>3153</v>
      </c>
      <c r="D69" t="s">
        <v>80</v>
      </c>
      <c r="E69">
        <v>131796.29173031001</v>
      </c>
      <c r="F69">
        <v>2774.15</v>
      </c>
      <c r="G69">
        <v>46.6464453878922</v>
      </c>
      <c r="H69">
        <f>(Table2[[#This Row],[1Y Return vs Nifty]]-AVERAGE(Table2[1Y Return vs Nifty]))/_xlfn.STDEV.P(Table2[1Y Return vs Nifty])</f>
        <v>0.33280238944218982</v>
      </c>
      <c r="I69">
        <v>1.3731643283345001</v>
      </c>
      <c r="J69">
        <f>(Table2[[#This Row],[1M Return vs Nifty]]-AVERAGE(Table2[1M Return vs Nifty]))/_xlfn.STDEV.P(Table2[1M Return vs Nifty])</f>
        <v>0.12075378710143485</v>
      </c>
      <c r="K69">
        <v>27.672696236643201</v>
      </c>
      <c r="L69">
        <f>(Table2[[#This Row],[6M Return vs Nifty]]-AVERAGE(Table2[6M Return vs Nifty]))/_xlfn.STDEV.P(Table2[6M Return vs Nifty])</f>
        <v>0.53325145558666665</v>
      </c>
      <c r="M69">
        <v>2.9497869959432301</v>
      </c>
      <c r="N69">
        <f>(Table2[[#This Row],[1W Return vs Nifty]]-AVERAGE(Table2[1W Return vs Nifty]))/_xlfn.STDEV.P(Table2[1W Return vs Nifty])</f>
        <v>0.25439859138483523</v>
      </c>
      <c r="O69">
        <v>2789.18</v>
      </c>
      <c r="P69">
        <v>2723.95855654148</v>
      </c>
      <c r="Q69">
        <v>2340.8010039444798</v>
      </c>
      <c r="R69">
        <v>46.344588482595803</v>
      </c>
      <c r="S69" s="1">
        <f>(Table2[[#This Row],[Close Price]]-Table2[[#This Row],[20D EMA]])/Table2[[#This Row],[20D EMA]]</f>
        <v>-5.3886805441024765E-3</v>
      </c>
      <c r="T69" s="1">
        <f>(Table2[[#This Row],[Close Price]]-Table2[[#This Row],[50D EMA]])/Table2[[#This Row],[50D EMA]]</f>
        <v>1.8425920371654449E-2</v>
      </c>
      <c r="U69" s="1">
        <f>(Table2[[#This Row],[Close Price]]-Table2[[#This Row],[200D EMA]])/Table2[[#This Row],[200D EMA]]</f>
        <v>0.18512850743197931</v>
      </c>
      <c r="V69">
        <v>0.78822707926744795</v>
      </c>
      <c r="W69">
        <v>2754.5</v>
      </c>
      <c r="X69">
        <v>2829.9</v>
      </c>
      <c r="Y69">
        <v>2754.5</v>
      </c>
      <c r="Z69">
        <v>2848</v>
      </c>
      <c r="AA69">
        <v>2621.15</v>
      </c>
      <c r="AB69">
        <v>2875.25</v>
      </c>
      <c r="AC69" s="1">
        <f>(Table2[[#This Row],[Close Price]]/Table2[[#This Row],[Day Low]])-1</f>
        <v>7.13378108549656E-3</v>
      </c>
      <c r="AD69" s="1">
        <f>(Table2[[#This Row],[Day High]]/Table2[[#This Row],[Close Price]])-1</f>
        <v>2.0096245696880066E-2</v>
      </c>
      <c r="AE69" s="1">
        <f>(Table2[[#This Row],[Close Price]]/Table2[[#This Row],[Current Week Low]])-1</f>
        <v>7.13378108549656E-3</v>
      </c>
      <c r="AF69" s="1">
        <f>(Table2[[#This Row],[Current Week High]]/Table2[[#This Row],[Close Price]])-1</f>
        <v>2.6620766721338063E-2</v>
      </c>
      <c r="AG69" s="1">
        <f>(Table2[[#This Row],[Close Price]]/Table2[[#This Row],[Current Month Low]])-1</f>
        <v>5.837132556320701E-2</v>
      </c>
      <c r="AH69" s="1">
        <f>(Table2[[#This Row],[Current Month High]]/Table2[[#This Row],[Close Price]])-1</f>
        <v>3.6443595335508228E-2</v>
      </c>
      <c r="AI69">
        <v>6.6272551952850396</v>
      </c>
      <c r="AJ69">
        <v>79.150791088149802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0.14000000000000001</v>
      </c>
      <c r="AM69" t="s">
        <v>3193</v>
      </c>
      <c r="AN69">
        <v>-5.95</v>
      </c>
      <c r="AO69" t="s">
        <v>3192</v>
      </c>
      <c r="AP69">
        <v>0.25145847911436398</v>
      </c>
      <c r="AQ69">
        <f>(Table2[[#This Row],[Sharpe Ratio]]-AVERAGE(Table2[Sharpe Ratio]))/_xlfn.STDEV.P(Table2[Sharpe Ratio])</f>
        <v>2.1516320150062214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3.3928382385213478</v>
      </c>
      <c r="AS69">
        <f>_xlfn.RANK.AVG(Table2[[#This Row],[1Y Return vs Nifty Z-Score]],Table2[1Y Return vs Nifty Z-Score])</f>
        <v>201</v>
      </c>
      <c r="AT69">
        <f>_xlfn.RANK.AVG(Table2[[#This Row],[6M Return vs Nifty Z-Score]],Table2[6M Return vs Nifty Z-Score])</f>
        <v>161</v>
      </c>
      <c r="AU69">
        <f>_xlfn.RANK.AVG(Table2[[#This Row],[Sharpe Ratio Z-Score]],Table2[Sharpe Ratio Z-Score])</f>
        <v>12</v>
      </c>
      <c r="AV69">
        <f>(Table2[[#This Row],[Rank 1Y]]+Table2[[#This Row],[Rank 6M]]+Table2[[#This Row],[Rank Sharpe]])/3</f>
        <v>124.66666666666667</v>
      </c>
    </row>
    <row r="70" spans="1:48" x14ac:dyDescent="0.3">
      <c r="A70" t="s">
        <v>896</v>
      </c>
      <c r="B70" t="s">
        <v>897</v>
      </c>
      <c r="C70" t="s">
        <v>3156</v>
      </c>
      <c r="D70" t="s">
        <v>252</v>
      </c>
      <c r="E70">
        <v>17473.78999764</v>
      </c>
      <c r="F70">
        <v>1204.2</v>
      </c>
      <c r="G70">
        <v>96.776956293497193</v>
      </c>
      <c r="H70">
        <f>(Table2[[#This Row],[1Y Return vs Nifty]]-AVERAGE(Table2[1Y Return vs Nifty]))/_xlfn.STDEV.P(Table2[1Y Return vs Nifty])</f>
        <v>1.1584341129914797</v>
      </c>
      <c r="I70">
        <v>-3.7949241687320199</v>
      </c>
      <c r="J70">
        <f>(Table2[[#This Row],[1M Return vs Nifty]]-AVERAGE(Table2[1M Return vs Nifty]))/_xlfn.STDEV.P(Table2[1M Return vs Nifty])</f>
        <v>-0.43313417813778082</v>
      </c>
      <c r="K70">
        <v>21.822104201273302</v>
      </c>
      <c r="L70">
        <f>(Table2[[#This Row],[6M Return vs Nifty]]-AVERAGE(Table2[6M Return vs Nifty]))/_xlfn.STDEV.P(Table2[6M Return vs Nifty])</f>
        <v>0.35229798865706274</v>
      </c>
      <c r="M70">
        <v>7.1867355829161896</v>
      </c>
      <c r="N70">
        <f>(Table2[[#This Row],[1W Return vs Nifty]]-AVERAGE(Table2[1W Return vs Nifty]))/_xlfn.STDEV.P(Table2[1W Return vs Nifty])</f>
        <v>1.133336296016352</v>
      </c>
      <c r="O70">
        <v>1204</v>
      </c>
      <c r="P70">
        <v>1232.9016572984001</v>
      </c>
      <c r="Q70">
        <v>1075.70812339292</v>
      </c>
      <c r="R70">
        <v>53.756248787738997</v>
      </c>
      <c r="S70" s="1">
        <f>(Table2[[#This Row],[Close Price]]-Table2[[#This Row],[20D EMA]])/Table2[[#This Row],[20D EMA]]</f>
        <v>1.66112956810669E-4</v>
      </c>
      <c r="T70" s="1">
        <f>(Table2[[#This Row],[Close Price]]-Table2[[#This Row],[50D EMA]])/Table2[[#This Row],[50D EMA]]</f>
        <v>-2.3279762119302081E-2</v>
      </c>
      <c r="U70" s="1">
        <f>(Table2[[#This Row],[Close Price]]-Table2[[#This Row],[200D EMA]])/Table2[[#This Row],[200D EMA]]</f>
        <v>0.11944864393307762</v>
      </c>
      <c r="V70">
        <v>0.97390919021625699</v>
      </c>
      <c r="W70">
        <v>1194.0999999999999</v>
      </c>
      <c r="X70">
        <v>1238.0999999999999</v>
      </c>
      <c r="Y70">
        <v>1170.05</v>
      </c>
      <c r="Z70">
        <v>1238.0999999999999</v>
      </c>
      <c r="AA70">
        <v>1107.1500000000001</v>
      </c>
      <c r="AB70">
        <v>1238.0999999999999</v>
      </c>
      <c r="AC70" s="1">
        <f>(Table2[[#This Row],[Close Price]]/Table2[[#This Row],[Day Low]])-1</f>
        <v>8.4582530776318166E-3</v>
      </c>
      <c r="AD70" s="1">
        <f>(Table2[[#This Row],[Day High]]/Table2[[#This Row],[Close Price]])-1</f>
        <v>2.8151469855505651E-2</v>
      </c>
      <c r="AE70" s="1">
        <f>(Table2[[#This Row],[Close Price]]/Table2[[#This Row],[Current Week Low]])-1</f>
        <v>2.9186786889449312E-2</v>
      </c>
      <c r="AF70" s="1">
        <f>(Table2[[#This Row],[Current Week High]]/Table2[[#This Row],[Close Price]])-1</f>
        <v>2.8151469855505651E-2</v>
      </c>
      <c r="AG70" s="1">
        <f>(Table2[[#This Row],[Close Price]]/Table2[[#This Row],[Current Month Low]])-1</f>
        <v>8.7657498983877424E-2</v>
      </c>
      <c r="AH70" s="1">
        <f>(Table2[[#This Row],[Current Month High]]/Table2[[#This Row],[Close Price]])-1</f>
        <v>2.8151469855505651E-2</v>
      </c>
      <c r="AI70">
        <v>20.4118917123401</v>
      </c>
      <c r="AJ70">
        <v>142.97820823244501</v>
      </c>
      <c r="AK70" t="str">
        <f>IF(AND(Table2[[#This Row],[20D EMA]]&gt;Table2[[#This Row],[50D EMA]],Table2[[#This Row],[50D EMA]]&gt;Table2[[#This Row],[200D EMA]]),"Uptrend","Downtrend/NoTrend")</f>
        <v>Downtrend/NoTrend</v>
      </c>
      <c r="AL70">
        <v>0.01</v>
      </c>
      <c r="AM70" t="s">
        <v>3193</v>
      </c>
      <c r="AN70">
        <v>-2.38</v>
      </c>
      <c r="AO70" t="s">
        <v>3192</v>
      </c>
      <c r="AP70">
        <v>0.179065272052367</v>
      </c>
      <c r="AQ70">
        <f>(Table2[[#This Row],[Sharpe Ratio]]-AVERAGE(Table2[Sharpe Ratio]))/_xlfn.STDEV.P(Table2[Sharpe Ratio])</f>
        <v>1.3052276306924662</v>
      </c>
      <c r="AR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">
        <f>_xlfn.RANK.AVG(Table2[[#This Row],[1Y Return vs Nifty Z-Score]],Table2[1Y Return vs Nifty Z-Score])</f>
        <v>89</v>
      </c>
      <c r="AT70">
        <f>_xlfn.RANK.AVG(Table2[[#This Row],[6M Return vs Nifty Z-Score]],Table2[6M Return vs Nifty Z-Score])</f>
        <v>206</v>
      </c>
      <c r="AU70">
        <f>_xlfn.RANK.AVG(Table2[[#This Row],[Sharpe Ratio Z-Score]],Table2[Sharpe Ratio Z-Score])</f>
        <v>80</v>
      </c>
      <c r="AV70">
        <f>(Table2[[#This Row],[Rank 1Y]]+Table2[[#This Row],[Rank 6M]]+Table2[[#This Row],[Rank Sharpe]])/3</f>
        <v>125</v>
      </c>
    </row>
    <row r="71" spans="1:48" x14ac:dyDescent="0.3">
      <c r="A71" t="s">
        <v>299</v>
      </c>
      <c r="B71" t="s">
        <v>300</v>
      </c>
      <c r="C71" t="s">
        <v>3152</v>
      </c>
      <c r="D71" t="s">
        <v>92</v>
      </c>
      <c r="E71">
        <v>93640.971110640006</v>
      </c>
      <c r="F71">
        <v>1948.35</v>
      </c>
      <c r="G71">
        <v>138.74429837375101</v>
      </c>
      <c r="H71">
        <f>(Table2[[#This Row],[1Y Return vs Nifty]]-AVERAGE(Table2[1Y Return vs Nifty]))/_xlfn.STDEV.P(Table2[1Y Return vs Nifty])</f>
        <v>1.8496213430547683</v>
      </c>
      <c r="I71">
        <v>11.779103692921501</v>
      </c>
      <c r="J71">
        <f>(Table2[[#This Row],[1M Return vs Nifty]]-AVERAGE(Table2[1M Return vs Nifty]))/_xlfn.STDEV.P(Table2[1M Return vs Nifty])</f>
        <v>1.2360064737234464</v>
      </c>
      <c r="K71">
        <v>16.538726772686601</v>
      </c>
      <c r="L71">
        <f>(Table2[[#This Row],[6M Return vs Nifty]]-AVERAGE(Table2[6M Return vs Nifty]))/_xlfn.STDEV.P(Table2[6M Return vs Nifty])</f>
        <v>0.18888795134449982</v>
      </c>
      <c r="M71">
        <v>2.32315338827777</v>
      </c>
      <c r="N71">
        <f>(Table2[[#This Row],[1W Return vs Nifty]]-AVERAGE(Table2[1W Return vs Nifty]))/_xlfn.STDEV.P(Table2[1W Return vs Nifty])</f>
        <v>0.12440600510237132</v>
      </c>
      <c r="O71">
        <v>1873.56</v>
      </c>
      <c r="P71">
        <v>1790.98434292967</v>
      </c>
      <c r="Q71">
        <v>1467.98014496173</v>
      </c>
      <c r="R71">
        <v>62.483385033701502</v>
      </c>
      <c r="S71" s="1">
        <f>(Table2[[#This Row],[Close Price]]-Table2[[#This Row],[20D EMA]])/Table2[[#This Row],[20D EMA]]</f>
        <v>3.9918657528982243E-2</v>
      </c>
      <c r="T71" s="1">
        <f>(Table2[[#This Row],[Close Price]]-Table2[[#This Row],[50D EMA]])/Table2[[#This Row],[50D EMA]]</f>
        <v>8.7865456608578238E-2</v>
      </c>
      <c r="U71" s="1">
        <f>(Table2[[#This Row],[Close Price]]-Table2[[#This Row],[200D EMA]])/Table2[[#This Row],[200D EMA]]</f>
        <v>0.32723184757433693</v>
      </c>
      <c r="V71">
        <v>0.78103973764727397</v>
      </c>
      <c r="W71">
        <v>1936.05</v>
      </c>
      <c r="X71">
        <v>1974.6</v>
      </c>
      <c r="Y71">
        <v>1890</v>
      </c>
      <c r="Z71">
        <v>1978</v>
      </c>
      <c r="AA71">
        <v>1753.7</v>
      </c>
      <c r="AB71">
        <v>1984.7</v>
      </c>
      <c r="AC71" s="1">
        <f>(Table2[[#This Row],[Close Price]]/Table2[[#This Row],[Day Low]])-1</f>
        <v>6.3531417060509465E-3</v>
      </c>
      <c r="AD71" s="1">
        <f>(Table2[[#This Row],[Day High]]/Table2[[#This Row],[Close Price]])-1</f>
        <v>1.347293864038801E-2</v>
      </c>
      <c r="AE71" s="1">
        <f>(Table2[[#This Row],[Close Price]]/Table2[[#This Row],[Current Week Low]])-1</f>
        <v>3.0873015873015719E-2</v>
      </c>
      <c r="AF71" s="1">
        <f>(Table2[[#This Row],[Current Week High]]/Table2[[#This Row],[Close Price]])-1</f>
        <v>1.5218004978571731E-2</v>
      </c>
      <c r="AG71" s="1">
        <f>(Table2[[#This Row],[Close Price]]/Table2[[#This Row],[Current Month Low]])-1</f>
        <v>0.11099389861435816</v>
      </c>
      <c r="AH71" s="1">
        <f>(Table2[[#This Row],[Current Month High]]/Table2[[#This Row],[Close Price]])-1</f>
        <v>1.8656812174403958E-2</v>
      </c>
      <c r="AI71">
        <v>1.8656812174403901</v>
      </c>
      <c r="AJ71">
        <v>181.57381313678701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0.28999999999999998</v>
      </c>
      <c r="AM71" t="s">
        <v>3193</v>
      </c>
      <c r="AN71">
        <v>2.13</v>
      </c>
      <c r="AO71" t="s">
        <v>3193</v>
      </c>
      <c r="AP71">
        <v>0.17138085136216499</v>
      </c>
      <c r="AQ71">
        <f>(Table2[[#This Row],[Sharpe Ratio]]-AVERAGE(Table2[Sharpe Ratio]))/_xlfn.STDEV.P(Table2[Sharpe Ratio])</f>
        <v>1.2153831877252106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4.6143049609502969</v>
      </c>
      <c r="AS71">
        <f>_xlfn.RANK.AVG(Table2[[#This Row],[1Y Return vs Nifty Z-Score]],Table2[1Y Return vs Nifty Z-Score])</f>
        <v>38</v>
      </c>
      <c r="AT71">
        <f>_xlfn.RANK.AVG(Table2[[#This Row],[6M Return vs Nifty Z-Score]],Table2[6M Return vs Nifty Z-Score])</f>
        <v>249</v>
      </c>
      <c r="AU71">
        <f>_xlfn.RANK.AVG(Table2[[#This Row],[Sharpe Ratio Z-Score]],Table2[Sharpe Ratio Z-Score])</f>
        <v>90</v>
      </c>
      <c r="AV71">
        <f>(Table2[[#This Row],[Rank 1Y]]+Table2[[#This Row],[Rank 6M]]+Table2[[#This Row],[Rank Sharpe]])/3</f>
        <v>125.66666666666667</v>
      </c>
    </row>
    <row r="72" spans="1:48" x14ac:dyDescent="0.3">
      <c r="A72" t="s">
        <v>868</v>
      </c>
      <c r="B72" t="s">
        <v>869</v>
      </c>
      <c r="C72" t="s">
        <v>3149</v>
      </c>
      <c r="D72" t="s">
        <v>239</v>
      </c>
      <c r="E72">
        <v>18704.799811500001</v>
      </c>
      <c r="F72">
        <v>2680.85</v>
      </c>
      <c r="G72">
        <v>99.783214253188206</v>
      </c>
      <c r="H72">
        <f>(Table2[[#This Row],[1Y Return vs Nifty]]-AVERAGE(Table2[1Y Return vs Nifty]))/_xlfn.STDEV.P(Table2[1Y Return vs Nifty])</f>
        <v>1.2079461146817707</v>
      </c>
      <c r="I72">
        <v>-0.624061069873592</v>
      </c>
      <c r="J72">
        <f>(Table2[[#This Row],[1M Return vs Nifty]]-AVERAGE(Table2[1M Return vs Nifty]))/_xlfn.STDEV.P(Table2[1M Return vs Nifty])</f>
        <v>-9.3298103179755051E-2</v>
      </c>
      <c r="K72">
        <v>61.463326186251699</v>
      </c>
      <c r="L72">
        <f>(Table2[[#This Row],[6M Return vs Nifty]]-AVERAGE(Table2[6M Return vs Nifty]))/_xlfn.STDEV.P(Table2[6M Return vs Nifty])</f>
        <v>1.5783647709830246</v>
      </c>
      <c r="M72">
        <v>0.48674067780438901</v>
      </c>
      <c r="N72">
        <f>(Table2[[#This Row],[1W Return vs Nifty]]-AVERAGE(Table2[1W Return vs Nifty]))/_xlfn.STDEV.P(Table2[1W Return vs Nifty])</f>
        <v>-0.25655032216162926</v>
      </c>
      <c r="O72">
        <v>2676.13</v>
      </c>
      <c r="P72">
        <v>2557.81679456757</v>
      </c>
      <c r="Q72">
        <v>2025.7797035639401</v>
      </c>
      <c r="R72">
        <v>49.890315222746104</v>
      </c>
      <c r="S72" s="1">
        <f>(Table2[[#This Row],[Close Price]]-Table2[[#This Row],[20D EMA]])/Table2[[#This Row],[20D EMA]]</f>
        <v>1.76374092439448E-3</v>
      </c>
      <c r="T72" s="1">
        <f>(Table2[[#This Row],[Close Price]]-Table2[[#This Row],[50D EMA]])/Table2[[#This Row],[50D EMA]]</f>
        <v>4.8100866994748991E-2</v>
      </c>
      <c r="U72" s="1">
        <f>(Table2[[#This Row],[Close Price]]-Table2[[#This Row],[200D EMA]])/Table2[[#This Row],[200D EMA]]</f>
        <v>0.32336699557390136</v>
      </c>
      <c r="V72">
        <v>0.71692698388615494</v>
      </c>
      <c r="W72">
        <v>2625</v>
      </c>
      <c r="X72">
        <v>2690</v>
      </c>
      <c r="Y72">
        <v>2550</v>
      </c>
      <c r="Z72">
        <v>2745</v>
      </c>
      <c r="AA72">
        <v>2450</v>
      </c>
      <c r="AB72">
        <v>2975</v>
      </c>
      <c r="AC72" s="1">
        <f>(Table2[[#This Row],[Close Price]]/Table2[[#This Row],[Day Low]])-1</f>
        <v>2.1276190476190449E-2</v>
      </c>
      <c r="AD72" s="1">
        <f>(Table2[[#This Row],[Day High]]/Table2[[#This Row],[Close Price]])-1</f>
        <v>3.4130965924987766E-3</v>
      </c>
      <c r="AE72" s="1">
        <f>(Table2[[#This Row],[Close Price]]/Table2[[#This Row],[Current Week Low]])-1</f>
        <v>5.1313725490196083E-2</v>
      </c>
      <c r="AF72" s="1">
        <f>(Table2[[#This Row],[Current Week High]]/Table2[[#This Row],[Close Price]])-1</f>
        <v>2.3928977749594349E-2</v>
      </c>
      <c r="AG72" s="1">
        <f>(Table2[[#This Row],[Close Price]]/Table2[[#This Row],[Current Month Low]])-1</f>
        <v>9.4224489795918354E-2</v>
      </c>
      <c r="AH72" s="1">
        <f>(Table2[[#This Row],[Current Month High]]/Table2[[#This Row],[Close Price]])-1</f>
        <v>0.10972266258835828</v>
      </c>
      <c r="AI72">
        <v>10.9722662588358</v>
      </c>
      <c r="AJ72">
        <v>129.79042557750799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0.17</v>
      </c>
      <c r="AM72" t="s">
        <v>3193</v>
      </c>
      <c r="AN72">
        <v>-6.23</v>
      </c>
      <c r="AO72" t="s">
        <v>3192</v>
      </c>
      <c r="AP72">
        <v>9.7189546083414E-2</v>
      </c>
      <c r="AQ72">
        <f>(Table2[[#This Row],[Sharpe Ratio]]-AVERAGE(Table2[Sharpe Ratio]))/_xlfn.STDEV.P(Table2[Sharpe Ratio])</f>
        <v>0.34795586112373506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2.7844183214471463</v>
      </c>
      <c r="AS72">
        <f>_xlfn.RANK.AVG(Table2[[#This Row],[1Y Return vs Nifty Z-Score]],Table2[1Y Return vs Nifty Z-Score])</f>
        <v>80</v>
      </c>
      <c r="AT72">
        <f>_xlfn.RANK.AVG(Table2[[#This Row],[6M Return vs Nifty Z-Score]],Table2[6M Return vs Nifty Z-Score])</f>
        <v>49</v>
      </c>
      <c r="AU72">
        <f>_xlfn.RANK.AVG(Table2[[#This Row],[Sharpe Ratio Z-Score]],Table2[Sharpe Ratio Z-Score])</f>
        <v>253</v>
      </c>
      <c r="AV72">
        <f>(Table2[[#This Row],[Rank 1Y]]+Table2[[#This Row],[Rank 6M]]+Table2[[#This Row],[Rank Sharpe]])/3</f>
        <v>127.33333333333333</v>
      </c>
    </row>
    <row r="73" spans="1:48" x14ac:dyDescent="0.3">
      <c r="A73" t="s">
        <v>604</v>
      </c>
      <c r="B73" t="s">
        <v>605</v>
      </c>
      <c r="C73" t="s">
        <v>3147</v>
      </c>
      <c r="D73" t="s">
        <v>395</v>
      </c>
      <c r="E73">
        <v>32806.730000000003</v>
      </c>
      <c r="F73">
        <v>1569.7</v>
      </c>
      <c r="G73">
        <v>102.632838349531</v>
      </c>
      <c r="H73">
        <f>(Table2[[#This Row],[1Y Return vs Nifty]]-AVERAGE(Table2[1Y Return vs Nifty]))/_xlfn.STDEV.P(Table2[1Y Return vs Nifty])</f>
        <v>1.2548784122312864</v>
      </c>
      <c r="I73">
        <v>15.5402745214302</v>
      </c>
      <c r="J73">
        <f>(Table2[[#This Row],[1M Return vs Nifty]]-AVERAGE(Table2[1M Return vs Nifty]))/_xlfn.STDEV.P(Table2[1M Return vs Nifty])</f>
        <v>1.6391085603657845</v>
      </c>
      <c r="K73">
        <v>46.164772383329101</v>
      </c>
      <c r="L73">
        <f>(Table2[[#This Row],[6M Return vs Nifty]]-AVERAGE(Table2[6M Return vs Nifty]))/_xlfn.STDEV.P(Table2[6M Return vs Nifty])</f>
        <v>1.1051944776328928</v>
      </c>
      <c r="M73">
        <v>14.4138235127248</v>
      </c>
      <c r="N73">
        <f>(Table2[[#This Row],[1W Return vs Nifty]]-AVERAGE(Table2[1W Return vs Nifty]))/_xlfn.STDEV.P(Table2[1W Return vs Nifty])</f>
        <v>2.6325662125007412</v>
      </c>
      <c r="O73">
        <v>1475.35</v>
      </c>
      <c r="P73">
        <v>1408.1887060095701</v>
      </c>
      <c r="Q73">
        <v>1150.07482015442</v>
      </c>
      <c r="R73">
        <v>71.174704419335995</v>
      </c>
      <c r="S73" s="1">
        <f>(Table2[[#This Row],[Close Price]]-Table2[[#This Row],[20D EMA]])/Table2[[#This Row],[20D EMA]]</f>
        <v>6.3950926898702104E-2</v>
      </c>
      <c r="T73" s="1">
        <f>(Table2[[#This Row],[Close Price]]-Table2[[#This Row],[50D EMA]])/Table2[[#This Row],[50D EMA]]</f>
        <v>0.11469435403164804</v>
      </c>
      <c r="U73" s="1">
        <f>(Table2[[#This Row],[Close Price]]-Table2[[#This Row],[200D EMA]])/Table2[[#This Row],[200D EMA]]</f>
        <v>0.36486772207501877</v>
      </c>
      <c r="V73">
        <v>1.48017948992981</v>
      </c>
      <c r="W73">
        <v>1560.05</v>
      </c>
      <c r="X73">
        <v>1640</v>
      </c>
      <c r="Y73">
        <v>1480.35</v>
      </c>
      <c r="Z73">
        <v>1640</v>
      </c>
      <c r="AA73">
        <v>1344.6</v>
      </c>
      <c r="AB73">
        <v>1640</v>
      </c>
      <c r="AC73" s="1">
        <f>(Table2[[#This Row],[Close Price]]/Table2[[#This Row],[Day Low]])-1</f>
        <v>6.1856991763085123E-3</v>
      </c>
      <c r="AD73" s="1">
        <f>(Table2[[#This Row],[Day High]]/Table2[[#This Row],[Close Price]])-1</f>
        <v>4.4785627826973373E-2</v>
      </c>
      <c r="AE73" s="1">
        <f>(Table2[[#This Row],[Close Price]]/Table2[[#This Row],[Current Week Low]])-1</f>
        <v>6.0357347924477445E-2</v>
      </c>
      <c r="AF73" s="1">
        <f>(Table2[[#This Row],[Current Week High]]/Table2[[#This Row],[Close Price]])-1</f>
        <v>4.4785627826973373E-2</v>
      </c>
      <c r="AG73" s="1">
        <f>(Table2[[#This Row],[Close Price]]/Table2[[#This Row],[Current Month Low]])-1</f>
        <v>0.16741038226982008</v>
      </c>
      <c r="AH73" s="1">
        <f>(Table2[[#This Row],[Current Month High]]/Table2[[#This Row],[Close Price]])-1</f>
        <v>4.4785627826973373E-2</v>
      </c>
      <c r="AI73">
        <v>6.0329999362935496</v>
      </c>
      <c r="AJ73">
        <v>148.763866877971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0.25</v>
      </c>
      <c r="AM73" t="s">
        <v>3193</v>
      </c>
      <c r="AN73">
        <v>7.29</v>
      </c>
      <c r="AO73" t="s">
        <v>3193</v>
      </c>
      <c r="AP73">
        <v>0.102881964976258</v>
      </c>
      <c r="AQ73">
        <f>(Table2[[#This Row],[Sharpe Ratio]]-AVERAGE(Table2[Sharpe Ratio]))/_xlfn.STDEV.P(Table2[Sharpe Ratio])</f>
        <v>0.41451028665329392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7.0462579493839987</v>
      </c>
      <c r="AS73">
        <f>_xlfn.RANK.AVG(Table2[[#This Row],[1Y Return vs Nifty Z-Score]],Table2[1Y Return vs Nifty Z-Score])</f>
        <v>74</v>
      </c>
      <c r="AT73">
        <f>_xlfn.RANK.AVG(Table2[[#This Row],[6M Return vs Nifty Z-Score]],Table2[6M Return vs Nifty Z-Score])</f>
        <v>79</v>
      </c>
      <c r="AU73">
        <f>_xlfn.RANK.AVG(Table2[[#This Row],[Sharpe Ratio Z-Score]],Table2[Sharpe Ratio Z-Score])</f>
        <v>232</v>
      </c>
      <c r="AV73">
        <f>(Table2[[#This Row],[Rank 1Y]]+Table2[[#This Row],[Rank 6M]]+Table2[[#This Row],[Rank Sharpe]])/3</f>
        <v>128.33333333333334</v>
      </c>
    </row>
    <row r="74" spans="1:48" x14ac:dyDescent="0.3">
      <c r="A74" t="s">
        <v>25</v>
      </c>
      <c r="B74" t="s">
        <v>26</v>
      </c>
      <c r="C74" t="s">
        <v>3148</v>
      </c>
      <c r="D74" t="s">
        <v>27</v>
      </c>
      <c r="E74">
        <v>1038360.07520811</v>
      </c>
      <c r="F74">
        <v>1733.95</v>
      </c>
      <c r="G74">
        <v>56.6324039311543</v>
      </c>
      <c r="H74">
        <f>(Table2[[#This Row],[1Y Return vs Nifty]]-AVERAGE(Table2[1Y Return vs Nifty]))/_xlfn.STDEV.P(Table2[1Y Return vs Nifty])</f>
        <v>0.4972675826832868</v>
      </c>
      <c r="I74">
        <v>6.76154070195608</v>
      </c>
      <c r="J74">
        <f>(Table2[[#This Row],[1M Return vs Nifty]]-AVERAGE(Table2[1M Return vs Nifty]))/_xlfn.STDEV.P(Table2[1M Return vs Nifty])</f>
        <v>0.69825102369527359</v>
      </c>
      <c r="K74">
        <v>29.793887046158499</v>
      </c>
      <c r="L74">
        <f>(Table2[[#This Row],[6M Return vs Nifty]]-AVERAGE(Table2[6M Return vs Nifty]))/_xlfn.STDEV.P(Table2[6M Return vs Nifty])</f>
        <v>0.59885794954155369</v>
      </c>
      <c r="M74">
        <v>3.26136011764478</v>
      </c>
      <c r="N74">
        <f>(Table2[[#This Row],[1W Return vs Nifty]]-AVERAGE(Table2[1W Return vs Nifty]))/_xlfn.STDEV.P(Table2[1W Return vs Nifty])</f>
        <v>0.31903316477929028</v>
      </c>
      <c r="O74">
        <v>1681.51</v>
      </c>
      <c r="P74">
        <v>1615.5509334270901</v>
      </c>
      <c r="Q74">
        <v>1379.3267412452401</v>
      </c>
      <c r="R74">
        <v>70.123501791485594</v>
      </c>
      <c r="S74" s="1">
        <f>(Table2[[#This Row],[Close Price]]-Table2[[#This Row],[20D EMA]])/Table2[[#This Row],[20D EMA]]</f>
        <v>3.1186255211090065E-2</v>
      </c>
      <c r="T74" s="1">
        <f>(Table2[[#This Row],[Close Price]]-Table2[[#This Row],[50D EMA]])/Table2[[#This Row],[50D EMA]]</f>
        <v>7.3287114706899678E-2</v>
      </c>
      <c r="U74" s="1">
        <f>(Table2[[#This Row],[Close Price]]-Table2[[#This Row],[200D EMA]])/Table2[[#This Row],[200D EMA]]</f>
        <v>0.25709880636013061</v>
      </c>
      <c r="V74">
        <v>0.75836674629089895</v>
      </c>
      <c r="W74">
        <v>1717.1</v>
      </c>
      <c r="X74">
        <v>1742.25</v>
      </c>
      <c r="Y74">
        <v>1679.35</v>
      </c>
      <c r="Z74">
        <v>1742.25</v>
      </c>
      <c r="AA74">
        <v>1630.15</v>
      </c>
      <c r="AB74">
        <v>1742.25</v>
      </c>
      <c r="AC74" s="1">
        <f>(Table2[[#This Row],[Close Price]]/Table2[[#This Row],[Day Low]])-1</f>
        <v>9.8130568982588429E-3</v>
      </c>
      <c r="AD74" s="1">
        <f>(Table2[[#This Row],[Day High]]/Table2[[#This Row],[Close Price]])-1</f>
        <v>4.7867585570517956E-3</v>
      </c>
      <c r="AE74" s="1">
        <f>(Table2[[#This Row],[Close Price]]/Table2[[#This Row],[Current Week Low]])-1</f>
        <v>3.2512579271742226E-2</v>
      </c>
      <c r="AF74" s="1">
        <f>(Table2[[#This Row],[Current Week High]]/Table2[[#This Row],[Close Price]])-1</f>
        <v>4.7867585570517956E-3</v>
      </c>
      <c r="AG74" s="1">
        <f>(Table2[[#This Row],[Close Price]]/Table2[[#This Row],[Current Month Low]])-1</f>
        <v>6.3675121921295652E-2</v>
      </c>
      <c r="AH74" s="1">
        <f>(Table2[[#This Row],[Current Month High]]/Table2[[#This Row],[Close Price]])-1</f>
        <v>4.7867585570517956E-3</v>
      </c>
      <c r="AI74">
        <v>2.5981141324721002</v>
      </c>
      <c r="AJ74">
        <v>93.640069238930096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0.13</v>
      </c>
      <c r="AM74" t="s">
        <v>3193</v>
      </c>
      <c r="AN74">
        <v>-0.04</v>
      </c>
      <c r="AO74" t="s">
        <v>3192</v>
      </c>
      <c r="AP74">
        <v>0.182219634793131</v>
      </c>
      <c r="AQ74">
        <f>(Table2[[#This Row],[Sharpe Ratio]]-AVERAGE(Table2[Sharpe Ratio]))/_xlfn.STDEV.P(Table2[Sharpe Ratio])</f>
        <v>1.342107699442731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3.4555174201421353</v>
      </c>
      <c r="AS74">
        <f>_xlfn.RANK.AVG(Table2[[#This Row],[1Y Return vs Nifty Z-Score]],Table2[1Y Return vs Nifty Z-Score])</f>
        <v>169</v>
      </c>
      <c r="AT74">
        <f>_xlfn.RANK.AVG(Table2[[#This Row],[6M Return vs Nifty Z-Score]],Table2[6M Return vs Nifty Z-Score])</f>
        <v>149</v>
      </c>
      <c r="AU74">
        <f>_xlfn.RANK.AVG(Table2[[#This Row],[Sharpe Ratio Z-Score]],Table2[Sharpe Ratio Z-Score])</f>
        <v>68</v>
      </c>
      <c r="AV74">
        <f>(Table2[[#This Row],[Rank 1Y]]+Table2[[#This Row],[Rank 6M]]+Table2[[#This Row],[Rank Sharpe]])/3</f>
        <v>128.66666666666666</v>
      </c>
    </row>
    <row r="75" spans="1:48" x14ac:dyDescent="0.3">
      <c r="A75" t="s">
        <v>78</v>
      </c>
      <c r="B75" t="s">
        <v>79</v>
      </c>
      <c r="C75" t="s">
        <v>3153</v>
      </c>
      <c r="D75" t="s">
        <v>80</v>
      </c>
      <c r="E75">
        <v>324412.16692555998</v>
      </c>
      <c r="F75">
        <v>11616.95</v>
      </c>
      <c r="G75">
        <v>102.27486247791001</v>
      </c>
      <c r="H75">
        <f>(Table2[[#This Row],[1Y Return vs Nifty]]-AVERAGE(Table2[1Y Return vs Nifty]))/_xlfn.STDEV.P(Table2[1Y Return vs Nifty])</f>
        <v>1.2489826766695238</v>
      </c>
      <c r="I75">
        <v>-0.18611822585020699</v>
      </c>
      <c r="J75">
        <f>(Table2[[#This Row],[1M Return vs Nifty]]-AVERAGE(Table2[1M Return vs Nifty]))/_xlfn.STDEV.P(Table2[1M Return vs Nifty])</f>
        <v>-4.6361741524014288E-2</v>
      </c>
      <c r="K75">
        <v>17.499341456432902</v>
      </c>
      <c r="L75">
        <f>(Table2[[#This Row],[6M Return vs Nifty]]-AVERAGE(Table2[6M Return vs Nifty]))/_xlfn.STDEV.P(Table2[6M Return vs Nifty])</f>
        <v>0.21859888595701513</v>
      </c>
      <c r="M75">
        <v>-3.1965858290158402</v>
      </c>
      <c r="N75">
        <f>(Table2[[#This Row],[1W Return vs Nifty]]-AVERAGE(Table2[1W Return vs Nifty]))/_xlfn.STDEV.P(Table2[1W Return vs Nifty])</f>
        <v>-1.0206413841270352</v>
      </c>
      <c r="O75">
        <v>11779.4</v>
      </c>
      <c r="P75">
        <v>11246.0518574214</v>
      </c>
      <c r="Q75">
        <v>9338.0550746070894</v>
      </c>
      <c r="R75">
        <v>39.295876181146802</v>
      </c>
      <c r="S75" s="1">
        <f>(Table2[[#This Row],[Close Price]]-Table2[[#This Row],[20D EMA]])/Table2[[#This Row],[20D EMA]]</f>
        <v>-1.3791025009762713E-2</v>
      </c>
      <c r="T75" s="1">
        <f>(Table2[[#This Row],[Close Price]]-Table2[[#This Row],[50D EMA]])/Table2[[#This Row],[50D EMA]]</f>
        <v>3.2980298088687944E-2</v>
      </c>
      <c r="U75" s="1">
        <f>(Table2[[#This Row],[Close Price]]-Table2[[#This Row],[200D EMA]])/Table2[[#This Row],[200D EMA]]</f>
        <v>0.24404385144288718</v>
      </c>
      <c r="V75">
        <v>0.95332962392657605</v>
      </c>
      <c r="W75">
        <v>11381.15</v>
      </c>
      <c r="X75">
        <v>11680</v>
      </c>
      <c r="Y75">
        <v>11381.15</v>
      </c>
      <c r="Z75">
        <v>11990.1</v>
      </c>
      <c r="AA75">
        <v>11381.15</v>
      </c>
      <c r="AB75">
        <v>12500</v>
      </c>
      <c r="AC75" s="1">
        <f>(Table2[[#This Row],[Close Price]]/Table2[[#This Row],[Day Low]])-1</f>
        <v>2.0718468696045766E-2</v>
      </c>
      <c r="AD75" s="1">
        <f>(Table2[[#This Row],[Day High]]/Table2[[#This Row],[Close Price]])-1</f>
        <v>5.4274142524499691E-3</v>
      </c>
      <c r="AE75" s="1">
        <f>(Table2[[#This Row],[Close Price]]/Table2[[#This Row],[Current Week Low]])-1</f>
        <v>2.0718468696045766E-2</v>
      </c>
      <c r="AF75" s="1">
        <f>(Table2[[#This Row],[Current Week High]]/Table2[[#This Row],[Close Price]])-1</f>
        <v>3.2121167776395732E-2</v>
      </c>
      <c r="AG75" s="1">
        <f>(Table2[[#This Row],[Close Price]]/Table2[[#This Row],[Current Month Low]])-1</f>
        <v>2.0718468696045766E-2</v>
      </c>
      <c r="AH75" s="1">
        <f>(Table2[[#This Row],[Current Month High]]/Table2[[#This Row],[Close Price]])-1</f>
        <v>7.6013927924283076E-2</v>
      </c>
      <c r="AI75">
        <v>9.9600153224383305</v>
      </c>
      <c r="AJ75">
        <v>130.861486486486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0.24</v>
      </c>
      <c r="AM75" t="s">
        <v>3193</v>
      </c>
      <c r="AN75">
        <v>-8.2899999999999991</v>
      </c>
      <c r="AO75" t="s">
        <v>3192</v>
      </c>
      <c r="AP75">
        <v>0.181027764126518</v>
      </c>
      <c r="AQ75">
        <f>(Table2[[#This Row],[Sharpe Ratio]]-AVERAGE(Table2[Sharpe Ratio]))/_xlfn.STDEV.P(Table2[Sharpe Ratio])</f>
        <v>1.3281726273731616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1.728751064348651</v>
      </c>
      <c r="AS75">
        <f>_xlfn.RANK.AVG(Table2[[#This Row],[1Y Return vs Nifty Z-Score]],Table2[1Y Return vs Nifty Z-Score])</f>
        <v>76</v>
      </c>
      <c r="AT75">
        <f>_xlfn.RANK.AVG(Table2[[#This Row],[6M Return vs Nifty Z-Score]],Table2[6M Return vs Nifty Z-Score])</f>
        <v>242</v>
      </c>
      <c r="AU75">
        <f>_xlfn.RANK.AVG(Table2[[#This Row],[Sharpe Ratio Z-Score]],Table2[Sharpe Ratio Z-Score])</f>
        <v>69</v>
      </c>
      <c r="AV75">
        <f>(Table2[[#This Row],[Rank 1Y]]+Table2[[#This Row],[Rank 6M]]+Table2[[#This Row],[Rank Sharpe]])/3</f>
        <v>129</v>
      </c>
    </row>
    <row r="76" spans="1:48" x14ac:dyDescent="0.3">
      <c r="A76" t="s">
        <v>1116</v>
      </c>
      <c r="B76" t="s">
        <v>1117</v>
      </c>
      <c r="C76" t="s">
        <v>3160</v>
      </c>
      <c r="D76" t="s">
        <v>448</v>
      </c>
      <c r="E76">
        <v>11552.66290729</v>
      </c>
      <c r="F76">
        <v>1735.9</v>
      </c>
      <c r="G76">
        <v>34.051513370764901</v>
      </c>
      <c r="H76">
        <f>(Table2[[#This Row],[1Y Return vs Nifty]]-AVERAGE(Table2[1Y Return vs Nifty]))/_xlfn.STDEV.P(Table2[1Y Return vs Nifty])</f>
        <v>0.12536832899808853</v>
      </c>
      <c r="I76">
        <v>-3.4901900815664799</v>
      </c>
      <c r="J76">
        <f>(Table2[[#This Row],[1M Return vs Nifty]]-AVERAGE(Table2[1M Return vs Nifty]))/_xlfn.STDEV.P(Table2[1M Return vs Nifty])</f>
        <v>-0.40047441552439722</v>
      </c>
      <c r="K76">
        <v>40.837887067283297</v>
      </c>
      <c r="L76">
        <f>(Table2[[#This Row],[6M Return vs Nifty]]-AVERAGE(Table2[6M Return vs Nifty]))/_xlfn.STDEV.P(Table2[6M Return vs Nifty])</f>
        <v>0.94043878110722601</v>
      </c>
      <c r="M76">
        <v>8.5509282030956193</v>
      </c>
      <c r="N76">
        <f>(Table2[[#This Row],[1W Return vs Nifty]]-AVERAGE(Table2[1W Return vs Nifty]))/_xlfn.STDEV.P(Table2[1W Return vs Nifty])</f>
        <v>1.4163324914250868</v>
      </c>
      <c r="O76">
        <v>1735.75</v>
      </c>
      <c r="P76">
        <v>1797.93727828597</v>
      </c>
      <c r="Q76">
        <v>1554.18334150588</v>
      </c>
      <c r="R76">
        <v>55.426619007224303</v>
      </c>
      <c r="S76" s="1">
        <f>(Table2[[#This Row],[Close Price]]-Table2[[#This Row],[20D EMA]])/Table2[[#This Row],[20D EMA]]</f>
        <v>8.6417974938839671E-5</v>
      </c>
      <c r="T76" s="1">
        <f>(Table2[[#This Row],[Close Price]]-Table2[[#This Row],[50D EMA]])/Table2[[#This Row],[50D EMA]]</f>
        <v>-3.450469548365559E-2</v>
      </c>
      <c r="U76" s="1">
        <f>(Table2[[#This Row],[Close Price]]-Table2[[#This Row],[200D EMA]])/Table2[[#This Row],[200D EMA]]</f>
        <v>0.11692099229300137</v>
      </c>
      <c r="V76">
        <v>1.0648184600225801</v>
      </c>
      <c r="W76">
        <v>1726</v>
      </c>
      <c r="X76">
        <v>1829</v>
      </c>
      <c r="Y76">
        <v>1605.05</v>
      </c>
      <c r="Z76">
        <v>1829</v>
      </c>
      <c r="AA76">
        <v>1567.65</v>
      </c>
      <c r="AB76">
        <v>1829</v>
      </c>
      <c r="AC76" s="1">
        <f>(Table2[[#This Row],[Close Price]]/Table2[[#This Row],[Day Low]])-1</f>
        <v>5.7358053302434264E-3</v>
      </c>
      <c r="AD76" s="1">
        <f>(Table2[[#This Row],[Day High]]/Table2[[#This Row],[Close Price]])-1</f>
        <v>5.3632121665994514E-2</v>
      </c>
      <c r="AE76" s="1">
        <f>(Table2[[#This Row],[Close Price]]/Table2[[#This Row],[Current Week Low]])-1</f>
        <v>8.1523940064172518E-2</v>
      </c>
      <c r="AF76" s="1">
        <f>(Table2[[#This Row],[Current Week High]]/Table2[[#This Row],[Close Price]])-1</f>
        <v>5.3632121665994514E-2</v>
      </c>
      <c r="AG76" s="1">
        <f>(Table2[[#This Row],[Close Price]]/Table2[[#This Row],[Current Month Low]])-1</f>
        <v>0.10732625267119578</v>
      </c>
      <c r="AH76" s="1">
        <f>(Table2[[#This Row],[Current Month High]]/Table2[[#This Row],[Close Price]])-1</f>
        <v>5.3632121665994514E-2</v>
      </c>
      <c r="AI76">
        <v>37.104671928106399</v>
      </c>
      <c r="AJ76">
        <v>93.226368761756802</v>
      </c>
      <c r="AK76" t="str">
        <f>IF(AND(Table2[[#This Row],[20D EMA]]&gt;Table2[[#This Row],[50D EMA]],Table2[[#This Row],[50D EMA]]&gt;Table2[[#This Row],[200D EMA]]),"Uptrend","Downtrend/NoTrend")</f>
        <v>Downtrend/NoTrend</v>
      </c>
      <c r="AL76">
        <v>-0.19</v>
      </c>
      <c r="AM76" t="s">
        <v>3192</v>
      </c>
      <c r="AN76">
        <v>-3.2</v>
      </c>
      <c r="AO76" t="s">
        <v>3192</v>
      </c>
      <c r="AP76">
        <v>0.199620492783909</v>
      </c>
      <c r="AQ76">
        <f>(Table2[[#This Row],[Sharpe Ratio]]-AVERAGE(Table2[Sharpe Ratio]))/_xlfn.STDEV.P(Table2[Sharpe Ratio])</f>
        <v>1.5455544466161568</v>
      </c>
      <c r="AR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6">
        <f>_xlfn.RANK.AVG(Table2[[#This Row],[1Y Return vs Nifty Z-Score]],Table2[1Y Return vs Nifty Z-Score])</f>
        <v>253</v>
      </c>
      <c r="AT76">
        <f>_xlfn.RANK.AVG(Table2[[#This Row],[6M Return vs Nifty Z-Score]],Table2[6M Return vs Nifty Z-Score])</f>
        <v>93</v>
      </c>
      <c r="AU76">
        <f>_xlfn.RANK.AVG(Table2[[#This Row],[Sharpe Ratio Z-Score]],Table2[Sharpe Ratio Z-Score])</f>
        <v>42</v>
      </c>
      <c r="AV76">
        <f>(Table2[[#This Row],[Rank 1Y]]+Table2[[#This Row],[Rank 6M]]+Table2[[#This Row],[Rank Sharpe]])/3</f>
        <v>129.33333333333334</v>
      </c>
    </row>
    <row r="77" spans="1:48" x14ac:dyDescent="0.3">
      <c r="A77" t="s">
        <v>642</v>
      </c>
      <c r="B77" t="s">
        <v>643</v>
      </c>
      <c r="C77" t="s">
        <v>3150</v>
      </c>
      <c r="D77" t="s">
        <v>48</v>
      </c>
      <c r="E77">
        <v>30445.200000000001</v>
      </c>
      <c r="F77">
        <v>112.76</v>
      </c>
      <c r="G77">
        <v>137.72734575937201</v>
      </c>
      <c r="H77">
        <f>(Table2[[#This Row],[1Y Return vs Nifty]]-AVERAGE(Table2[1Y Return vs Nifty]))/_xlfn.STDEV.P(Table2[1Y Return vs Nifty])</f>
        <v>1.8328724944073111</v>
      </c>
      <c r="I77">
        <v>-4.3821497530017401</v>
      </c>
      <c r="J77">
        <f>(Table2[[#This Row],[1M Return vs Nifty]]-AVERAGE(Table2[1M Return vs Nifty]))/_xlfn.STDEV.P(Table2[1M Return vs Nifty])</f>
        <v>-0.49606986203564468</v>
      </c>
      <c r="K77">
        <v>21.8640820387734</v>
      </c>
      <c r="L77">
        <f>(Table2[[#This Row],[6M Return vs Nifty]]-AVERAGE(Table2[6M Return vs Nifty]))/_xlfn.STDEV.P(Table2[6M Return vs Nifty])</f>
        <v>0.35359632482268982</v>
      </c>
      <c r="M77">
        <v>-2.55959970384863</v>
      </c>
      <c r="N77">
        <f>(Table2[[#This Row],[1W Return vs Nifty]]-AVERAGE(Table2[1W Return vs Nifty]))/_xlfn.STDEV.P(Table2[1W Return vs Nifty])</f>
        <v>-0.88850121030996621</v>
      </c>
      <c r="O77">
        <v>115.64</v>
      </c>
      <c r="P77">
        <v>116.396248927667</v>
      </c>
      <c r="Q77">
        <v>97.922588256204094</v>
      </c>
      <c r="R77">
        <v>38.574254560446498</v>
      </c>
      <c r="S77" s="1">
        <f>(Table2[[#This Row],[Close Price]]-Table2[[#This Row],[20D EMA]])/Table2[[#This Row],[20D EMA]]</f>
        <v>-2.4904877205119295E-2</v>
      </c>
      <c r="T77" s="1">
        <f>(Table2[[#This Row],[Close Price]]-Table2[[#This Row],[50D EMA]])/Table2[[#This Row],[50D EMA]]</f>
        <v>-3.1240258695335612E-2</v>
      </c>
      <c r="U77" s="1">
        <f>(Table2[[#This Row],[Close Price]]-Table2[[#This Row],[200D EMA]])/Table2[[#This Row],[200D EMA]]</f>
        <v>0.15152185014733671</v>
      </c>
      <c r="V77">
        <v>0.27955348938962399</v>
      </c>
      <c r="W77">
        <v>111.53</v>
      </c>
      <c r="X77">
        <v>113.65</v>
      </c>
      <c r="Y77">
        <v>110.68</v>
      </c>
      <c r="Z77">
        <v>114.59</v>
      </c>
      <c r="AA77">
        <v>101.5</v>
      </c>
      <c r="AB77">
        <v>121.13</v>
      </c>
      <c r="AC77" s="1">
        <f>(Table2[[#This Row],[Close Price]]/Table2[[#This Row],[Day Low]])-1</f>
        <v>1.1028422845871022E-2</v>
      </c>
      <c r="AD77" s="1">
        <f>(Table2[[#This Row],[Day High]]/Table2[[#This Row],[Close Price]])-1</f>
        <v>7.8928698119899998E-3</v>
      </c>
      <c r="AE77" s="1">
        <f>(Table2[[#This Row],[Close Price]]/Table2[[#This Row],[Current Week Low]])-1</f>
        <v>1.8792916516082281E-2</v>
      </c>
      <c r="AF77" s="1">
        <f>(Table2[[#This Row],[Current Week High]]/Table2[[#This Row],[Close Price]])-1</f>
        <v>1.6229159276339056E-2</v>
      </c>
      <c r="AG77" s="1">
        <f>(Table2[[#This Row],[Close Price]]/Table2[[#This Row],[Current Month Low]])-1</f>
        <v>0.11093596059113309</v>
      </c>
      <c r="AH77" s="1">
        <f>(Table2[[#This Row],[Current Month High]]/Table2[[#This Row],[Close Price]])-1</f>
        <v>7.4228449804895291E-2</v>
      </c>
      <c r="AI77">
        <v>24.0096961097315</v>
      </c>
      <c r="AJ77">
        <v>178.41975308641901</v>
      </c>
      <c r="AK77" t="str">
        <f>IF(AND(Table2[[#This Row],[20D EMA]]&gt;Table2[[#This Row],[50D EMA]],Table2[[#This Row],[50D EMA]]&gt;Table2[[#This Row],[200D EMA]]),"Uptrend","Downtrend/NoTrend")</f>
        <v>Downtrend/NoTrend</v>
      </c>
      <c r="AL77">
        <v>-0.09</v>
      </c>
      <c r="AM77" t="s">
        <v>3192</v>
      </c>
      <c r="AN77">
        <v>-4.66</v>
      </c>
      <c r="AO77" t="s">
        <v>3192</v>
      </c>
      <c r="AP77">
        <v>0.13309527585209399</v>
      </c>
      <c r="AQ77">
        <f>(Table2[[#This Row],[Sharpe Ratio]]-AVERAGE(Table2[Sharpe Ratio]))/_xlfn.STDEV.P(Table2[Sharpe Ratio])</f>
        <v>0.76775722552756998</v>
      </c>
      <c r="AR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7">
        <f>_xlfn.RANK.AVG(Table2[[#This Row],[1Y Return vs Nifty Z-Score]],Table2[1Y Return vs Nifty Z-Score])</f>
        <v>42</v>
      </c>
      <c r="AT77">
        <f>_xlfn.RANK.AVG(Table2[[#This Row],[6M Return vs Nifty Z-Score]],Table2[6M Return vs Nifty Z-Score])</f>
        <v>205</v>
      </c>
      <c r="AU77">
        <f>_xlfn.RANK.AVG(Table2[[#This Row],[Sharpe Ratio Z-Score]],Table2[Sharpe Ratio Z-Score])</f>
        <v>148</v>
      </c>
      <c r="AV77">
        <f>(Table2[[#This Row],[Rank 1Y]]+Table2[[#This Row],[Rank 6M]]+Table2[[#This Row],[Rank Sharpe]])/3</f>
        <v>131.66666666666666</v>
      </c>
    </row>
    <row r="78" spans="1:48" x14ac:dyDescent="0.3">
      <c r="A78" t="s">
        <v>494</v>
      </c>
      <c r="B78" t="s">
        <v>495</v>
      </c>
      <c r="C78" t="s">
        <v>3156</v>
      </c>
      <c r="D78" t="s">
        <v>83</v>
      </c>
      <c r="E78">
        <v>43844.540625000001</v>
      </c>
      <c r="F78">
        <v>1196.0999999999999</v>
      </c>
      <c r="G78">
        <v>112.236273439548</v>
      </c>
      <c r="H78">
        <f>(Table2[[#This Row],[1Y Return vs Nifty]]-AVERAGE(Table2[1Y Return vs Nifty]))/_xlfn.STDEV.P(Table2[1Y Return vs Nifty])</f>
        <v>1.4130435799530849</v>
      </c>
      <c r="I78">
        <v>-1.3956812465505</v>
      </c>
      <c r="J78">
        <f>(Table2[[#This Row],[1M Return vs Nifty]]-AVERAGE(Table2[1M Return vs Nifty]))/_xlfn.STDEV.P(Table2[1M Return vs Nifty])</f>
        <v>-0.17599620903449995</v>
      </c>
      <c r="K78">
        <v>16.777214781593202</v>
      </c>
      <c r="L78">
        <f>(Table2[[#This Row],[6M Return vs Nifty]]-AVERAGE(Table2[6M Return vs Nifty]))/_xlfn.STDEV.P(Table2[6M Return vs Nifty])</f>
        <v>0.19626416759268317</v>
      </c>
      <c r="M78">
        <v>4.5293095957032303</v>
      </c>
      <c r="N78">
        <f>(Table2[[#This Row],[1W Return vs Nifty]]-AVERAGE(Table2[1W Return vs Nifty]))/_xlfn.STDEV.P(Table2[1W Return vs Nifty])</f>
        <v>0.58206411286771853</v>
      </c>
      <c r="O78">
        <v>1182.54</v>
      </c>
      <c r="P78">
        <v>1239.6629218527701</v>
      </c>
      <c r="Q78">
        <v>1141.15610842467</v>
      </c>
      <c r="R78">
        <v>57.155542998561899</v>
      </c>
      <c r="S78" s="1">
        <f>(Table2[[#This Row],[Close Price]]-Table2[[#This Row],[20D EMA]])/Table2[[#This Row],[20D EMA]]</f>
        <v>1.1466842559236851E-2</v>
      </c>
      <c r="T78" s="1">
        <f>(Table2[[#This Row],[Close Price]]-Table2[[#This Row],[50D EMA]])/Table2[[#This Row],[50D EMA]]</f>
        <v>-3.5140941206551597E-2</v>
      </c>
      <c r="U78" s="1">
        <f>(Table2[[#This Row],[Close Price]]-Table2[[#This Row],[200D EMA]])/Table2[[#This Row],[200D EMA]]</f>
        <v>4.8147568215866784E-2</v>
      </c>
      <c r="V78">
        <v>0.71824718165164203</v>
      </c>
      <c r="W78">
        <v>1185.6500000000001</v>
      </c>
      <c r="X78">
        <v>1225.5</v>
      </c>
      <c r="Y78">
        <v>1170</v>
      </c>
      <c r="Z78">
        <v>1226</v>
      </c>
      <c r="AA78">
        <v>1040.5999999999999</v>
      </c>
      <c r="AB78">
        <v>1230</v>
      </c>
      <c r="AC78" s="1">
        <f>(Table2[[#This Row],[Close Price]]/Table2[[#This Row],[Day Low]])-1</f>
        <v>8.8137308649263169E-3</v>
      </c>
      <c r="AD78" s="1">
        <f>(Table2[[#This Row],[Day High]]/Table2[[#This Row],[Close Price]])-1</f>
        <v>2.4579884625031356E-2</v>
      </c>
      <c r="AE78" s="1">
        <f>(Table2[[#This Row],[Close Price]]/Table2[[#This Row],[Current Week Low]])-1</f>
        <v>2.230769230769214E-2</v>
      </c>
      <c r="AF78" s="1">
        <f>(Table2[[#This Row],[Current Week High]]/Table2[[#This Row],[Close Price]])-1</f>
        <v>2.4997909873756496E-2</v>
      </c>
      <c r="AG78" s="1">
        <f>(Table2[[#This Row],[Close Price]]/Table2[[#This Row],[Current Month Low]])-1</f>
        <v>0.14943301941187781</v>
      </c>
      <c r="AH78" s="1">
        <f>(Table2[[#This Row],[Current Month High]]/Table2[[#This Row],[Close Price]])-1</f>
        <v>2.8342111863556729E-2</v>
      </c>
      <c r="AI78">
        <v>50.045982777359697</v>
      </c>
      <c r="AJ78">
        <v>165.79999999999899</v>
      </c>
      <c r="AK78" t="str">
        <f>IF(AND(Table2[[#This Row],[20D EMA]]&gt;Table2[[#This Row],[50D EMA]],Table2[[#This Row],[50D EMA]]&gt;Table2[[#This Row],[200D EMA]]),"Uptrend","Downtrend/NoTrend")</f>
        <v>Downtrend/NoTrend</v>
      </c>
      <c r="AL78">
        <v>0</v>
      </c>
      <c r="AM78">
        <v>0</v>
      </c>
      <c r="AN78">
        <v>5.83</v>
      </c>
      <c r="AO78" t="s">
        <v>3193</v>
      </c>
      <c r="AP78">
        <v>0.173017675320989</v>
      </c>
      <c r="AQ78">
        <f>(Table2[[#This Row],[Sharpe Ratio]]-AVERAGE(Table2[Sharpe Ratio]))/_xlfn.STDEV.P(Table2[Sharpe Ratio])</f>
        <v>1.2345205492446689</v>
      </c>
      <c r="AR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8">
        <f>_xlfn.RANK.AVG(Table2[[#This Row],[1Y Return vs Nifty Z-Score]],Table2[1Y Return vs Nifty Z-Score])</f>
        <v>63</v>
      </c>
      <c r="AT78">
        <f>_xlfn.RANK.AVG(Table2[[#This Row],[6M Return vs Nifty Z-Score]],Table2[6M Return vs Nifty Z-Score])</f>
        <v>245</v>
      </c>
      <c r="AU78">
        <f>_xlfn.RANK.AVG(Table2[[#This Row],[Sharpe Ratio Z-Score]],Table2[Sharpe Ratio Z-Score])</f>
        <v>89</v>
      </c>
      <c r="AV78">
        <f>(Table2[[#This Row],[Rank 1Y]]+Table2[[#This Row],[Rank 6M]]+Table2[[#This Row],[Rank Sharpe]])/3</f>
        <v>132.33333333333334</v>
      </c>
    </row>
    <row r="79" spans="1:48" x14ac:dyDescent="0.3">
      <c r="A79" t="s">
        <v>152</v>
      </c>
      <c r="B79" t="s">
        <v>153</v>
      </c>
      <c r="C79" t="s">
        <v>3156</v>
      </c>
      <c r="D79" t="s">
        <v>154</v>
      </c>
      <c r="E79">
        <v>185829.870830625</v>
      </c>
      <c r="F79">
        <v>8769.35</v>
      </c>
      <c r="G79">
        <v>78.268060280737998</v>
      </c>
      <c r="H79">
        <f>(Table2[[#This Row],[1Y Return vs Nifty]]-AVERAGE(Table2[1Y Return vs Nifty]))/_xlfn.STDEV.P(Table2[1Y Return vs Nifty])</f>
        <v>0.85359916437537953</v>
      </c>
      <c r="I79">
        <v>13.752592479136</v>
      </c>
      <c r="J79">
        <f>(Table2[[#This Row],[1M Return vs Nifty]]-AVERAGE(Table2[1M Return vs Nifty]))/_xlfn.STDEV.P(Table2[1M Return vs Nifty])</f>
        <v>1.4475144014300274</v>
      </c>
      <c r="K79">
        <v>19.224193321289999</v>
      </c>
      <c r="L79">
        <f>(Table2[[#This Row],[6M Return vs Nifty]]-AVERAGE(Table2[6M Return vs Nifty]))/_xlfn.STDEV.P(Table2[6M Return vs Nifty])</f>
        <v>0.27194697842337878</v>
      </c>
      <c r="M79">
        <v>6.6643390346747298</v>
      </c>
      <c r="N79">
        <f>(Table2[[#This Row],[1W Return vs Nifty]]-AVERAGE(Table2[1W Return vs Nifty]))/_xlfn.STDEV.P(Table2[1W Return vs Nifty])</f>
        <v>1.0249672625967574</v>
      </c>
      <c r="O79">
        <v>8239.2800000000007</v>
      </c>
      <c r="P79">
        <v>8033.1681221163299</v>
      </c>
      <c r="Q79">
        <v>7049.5807886741204</v>
      </c>
      <c r="R79">
        <v>75.467493865868406</v>
      </c>
      <c r="S79" s="1">
        <f>(Table2[[#This Row],[Close Price]]-Table2[[#This Row],[20D EMA]])/Table2[[#This Row],[20D EMA]]</f>
        <v>6.4334504956743754E-2</v>
      </c>
      <c r="T79" s="1">
        <f>(Table2[[#This Row],[Close Price]]-Table2[[#This Row],[50D EMA]])/Table2[[#This Row],[50D EMA]]</f>
        <v>9.1642782360905464E-2</v>
      </c>
      <c r="U79" s="1">
        <f>(Table2[[#This Row],[Close Price]]-Table2[[#This Row],[200D EMA]])/Table2[[#This Row],[200D EMA]]</f>
        <v>0.24395340132690824</v>
      </c>
      <c r="V79">
        <v>1.01332831400394</v>
      </c>
      <c r="W79">
        <v>8617.5</v>
      </c>
      <c r="X79">
        <v>8940.6</v>
      </c>
      <c r="Y79">
        <v>8539.25</v>
      </c>
      <c r="Z79">
        <v>8940.6</v>
      </c>
      <c r="AA79">
        <v>7672.15</v>
      </c>
      <c r="AB79">
        <v>8940.6</v>
      </c>
      <c r="AC79" s="1">
        <f>(Table2[[#This Row],[Close Price]]/Table2[[#This Row],[Day Low]])-1</f>
        <v>1.7621119814331454E-2</v>
      </c>
      <c r="AD79" s="1">
        <f>(Table2[[#This Row],[Day High]]/Table2[[#This Row],[Close Price]])-1</f>
        <v>1.9528243256341726E-2</v>
      </c>
      <c r="AE79" s="1">
        <f>(Table2[[#This Row],[Close Price]]/Table2[[#This Row],[Current Week Low]])-1</f>
        <v>2.6946160377082418E-2</v>
      </c>
      <c r="AF79" s="1">
        <f>(Table2[[#This Row],[Current Week High]]/Table2[[#This Row],[Close Price]])-1</f>
        <v>1.9528243256341726E-2</v>
      </c>
      <c r="AG79" s="1">
        <f>(Table2[[#This Row],[Close Price]]/Table2[[#This Row],[Current Month Low]])-1</f>
        <v>0.14301075969578281</v>
      </c>
      <c r="AH79" s="1">
        <f>(Table2[[#This Row],[Current Month High]]/Table2[[#This Row],[Close Price]])-1</f>
        <v>1.9528243256341726E-2</v>
      </c>
      <c r="AI79">
        <v>4.3401164282415401</v>
      </c>
      <c r="AJ79">
        <v>127.775324675324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0.12</v>
      </c>
      <c r="AM79" t="s">
        <v>3193</v>
      </c>
      <c r="AN79">
        <v>7.82</v>
      </c>
      <c r="AO79" t="s">
        <v>3193</v>
      </c>
      <c r="AP79">
        <v>0.19418595930568799</v>
      </c>
      <c r="AQ79">
        <f>(Table2[[#This Row],[Sharpe Ratio]]-AVERAGE(Table2[Sharpe Ratio]))/_xlfn.STDEV.P(Table2[Sharpe Ratio])</f>
        <v>1.4820151568216471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5.0800429636471911</v>
      </c>
      <c r="AS79">
        <f>_xlfn.RANK.AVG(Table2[[#This Row],[1Y Return vs Nifty Z-Score]],Table2[1Y Return vs Nifty Z-Score])</f>
        <v>118</v>
      </c>
      <c r="AT79">
        <f>_xlfn.RANK.AVG(Table2[[#This Row],[6M Return vs Nifty Z-Score]],Table2[6M Return vs Nifty Z-Score])</f>
        <v>226</v>
      </c>
      <c r="AU79">
        <f>_xlfn.RANK.AVG(Table2[[#This Row],[Sharpe Ratio Z-Score]],Table2[Sharpe Ratio Z-Score])</f>
        <v>54</v>
      </c>
      <c r="AV79">
        <f>(Table2[[#This Row],[Rank 1Y]]+Table2[[#This Row],[Rank 6M]]+Table2[[#This Row],[Rank Sharpe]])/3</f>
        <v>132.66666666666666</v>
      </c>
    </row>
    <row r="80" spans="1:48" x14ac:dyDescent="0.3">
      <c r="A80" t="s">
        <v>771</v>
      </c>
      <c r="B80" t="s">
        <v>772</v>
      </c>
      <c r="C80" t="s">
        <v>3156</v>
      </c>
      <c r="D80" t="s">
        <v>773</v>
      </c>
      <c r="E80">
        <v>21868.016994235</v>
      </c>
      <c r="F80">
        <v>515.15</v>
      </c>
      <c r="G80">
        <v>42.514031433806402</v>
      </c>
      <c r="H80">
        <f>(Table2[[#This Row],[1Y Return vs Nifty]]-AVERAGE(Table2[1Y Return vs Nifty]))/_xlfn.STDEV.P(Table2[1Y Return vs Nifty])</f>
        <v>0.26474299819131147</v>
      </c>
      <c r="I80">
        <v>-6.3925436899098997</v>
      </c>
      <c r="J80">
        <f>(Table2[[#This Row],[1M Return vs Nifty]]-AVERAGE(Table2[1M Return vs Nifty]))/_xlfn.STDEV.P(Table2[1M Return vs Nifty])</f>
        <v>-0.7115330855612042</v>
      </c>
      <c r="K80">
        <v>25.9943214649129</v>
      </c>
      <c r="L80">
        <f>(Table2[[#This Row],[6M Return vs Nifty]]-AVERAGE(Table2[6M Return vs Nifty]))/_xlfn.STDEV.P(Table2[6M Return vs Nifty])</f>
        <v>0.48134085715223335</v>
      </c>
      <c r="M80">
        <v>4.2470162149487898</v>
      </c>
      <c r="N80">
        <f>(Table2[[#This Row],[1W Return vs Nifty]]-AVERAGE(Table2[1W Return vs Nifty]))/_xlfn.STDEV.P(Table2[1W Return vs Nifty])</f>
        <v>0.52350350231987042</v>
      </c>
      <c r="O80">
        <v>514.44000000000005</v>
      </c>
      <c r="P80">
        <v>536.26679515962405</v>
      </c>
      <c r="Q80">
        <v>488.93821052643602</v>
      </c>
      <c r="R80">
        <v>53.770426789010401</v>
      </c>
      <c r="S80" s="1">
        <f>(Table2[[#This Row],[Close Price]]-Table2[[#This Row],[20D EMA]])/Table2[[#This Row],[20D EMA]]</f>
        <v>1.3801415131014746E-3</v>
      </c>
      <c r="T80" s="1">
        <f>(Table2[[#This Row],[Close Price]]-Table2[[#This Row],[50D EMA]])/Table2[[#This Row],[50D EMA]]</f>
        <v>-3.9377405705938763E-2</v>
      </c>
      <c r="U80" s="1">
        <f>(Table2[[#This Row],[Close Price]]-Table2[[#This Row],[200D EMA]])/Table2[[#This Row],[200D EMA]]</f>
        <v>5.3609615508147586E-2</v>
      </c>
      <c r="V80">
        <v>0.791730738637756</v>
      </c>
      <c r="W80">
        <v>510.6</v>
      </c>
      <c r="X80">
        <v>524.45000000000005</v>
      </c>
      <c r="Y80">
        <v>506.2</v>
      </c>
      <c r="Z80">
        <v>529.45000000000005</v>
      </c>
      <c r="AA80">
        <v>456.45</v>
      </c>
      <c r="AB80">
        <v>529.45000000000005</v>
      </c>
      <c r="AC80" s="1">
        <f>(Table2[[#This Row],[Close Price]]/Table2[[#This Row],[Day Low]])-1</f>
        <v>8.9110849980413853E-3</v>
      </c>
      <c r="AD80" s="1">
        <f>(Table2[[#This Row],[Day High]]/Table2[[#This Row],[Close Price]])-1</f>
        <v>1.8052994273512812E-2</v>
      </c>
      <c r="AE80" s="1">
        <f>(Table2[[#This Row],[Close Price]]/Table2[[#This Row],[Current Week Low]])-1</f>
        <v>1.7680758593441315E-2</v>
      </c>
      <c r="AF80" s="1">
        <f>(Table2[[#This Row],[Current Week High]]/Table2[[#This Row],[Close Price]])-1</f>
        <v>2.7758905173250747E-2</v>
      </c>
      <c r="AG80" s="1">
        <f>(Table2[[#This Row],[Close Price]]/Table2[[#This Row],[Current Month Low]])-1</f>
        <v>0.12860116113484499</v>
      </c>
      <c r="AH80" s="1">
        <f>(Table2[[#This Row],[Current Month High]]/Table2[[#This Row],[Close Price]])-1</f>
        <v>2.7758905173250747E-2</v>
      </c>
      <c r="AI80">
        <v>45.219838881878999</v>
      </c>
      <c r="AJ80">
        <v>93.084707646176895</v>
      </c>
      <c r="AK80" t="str">
        <f>IF(AND(Table2[[#This Row],[20D EMA]]&gt;Table2[[#This Row],[50D EMA]],Table2[[#This Row],[50D EMA]]&gt;Table2[[#This Row],[200D EMA]]),"Uptrend","Downtrend/NoTrend")</f>
        <v>Downtrend/NoTrend</v>
      </c>
      <c r="AL80">
        <v>-0.16</v>
      </c>
      <c r="AM80" t="s">
        <v>3192</v>
      </c>
      <c r="AN80">
        <v>-0.71</v>
      </c>
      <c r="AO80" t="s">
        <v>3192</v>
      </c>
      <c r="AP80">
        <v>0.25275846355903903</v>
      </c>
      <c r="AQ80">
        <f>(Table2[[#This Row],[Sharpe Ratio]]-AVERAGE(Table2[Sharpe Ratio]))/_xlfn.STDEV.P(Table2[Sharpe Ratio])</f>
        <v>2.1668311279916477</v>
      </c>
      <c r="AR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0">
        <f>_xlfn.RANK.AVG(Table2[[#This Row],[1Y Return vs Nifty Z-Score]],Table2[1Y Return vs Nifty Z-Score])</f>
        <v>216</v>
      </c>
      <c r="AT80">
        <f>_xlfn.RANK.AVG(Table2[[#This Row],[6M Return vs Nifty Z-Score]],Table2[6M Return vs Nifty Z-Score])</f>
        <v>175</v>
      </c>
      <c r="AU80">
        <f>_xlfn.RANK.AVG(Table2[[#This Row],[Sharpe Ratio Z-Score]],Table2[Sharpe Ratio Z-Score])</f>
        <v>10</v>
      </c>
      <c r="AV80">
        <f>(Table2[[#This Row],[Rank 1Y]]+Table2[[#This Row],[Rank 6M]]+Table2[[#This Row],[Rank Sharpe]])/3</f>
        <v>133.66666666666666</v>
      </c>
    </row>
    <row r="81" spans="1:48" x14ac:dyDescent="0.3">
      <c r="A81" t="s">
        <v>708</v>
      </c>
      <c r="B81" t="s">
        <v>709</v>
      </c>
      <c r="C81" t="s">
        <v>3156</v>
      </c>
      <c r="D81" t="s">
        <v>119</v>
      </c>
      <c r="E81">
        <v>25733.859568684999</v>
      </c>
      <c r="F81">
        <v>925.55</v>
      </c>
      <c r="G81">
        <v>70.099659979068704</v>
      </c>
      <c r="H81">
        <f>(Table2[[#This Row],[1Y Return vs Nifty]]-AVERAGE(Table2[1Y Return vs Nifty]))/_xlfn.STDEV.P(Table2[1Y Return vs Nifty])</f>
        <v>0.71906851033104346</v>
      </c>
      <c r="I81">
        <v>6.33645179841798</v>
      </c>
      <c r="J81">
        <f>(Table2[[#This Row],[1M Return vs Nifty]]-AVERAGE(Table2[1M Return vs Nifty]))/_xlfn.STDEV.P(Table2[1M Return vs Nifty])</f>
        <v>0.65269227833707522</v>
      </c>
      <c r="K81">
        <v>42.259600955879201</v>
      </c>
      <c r="L81">
        <f>(Table2[[#This Row],[6M Return vs Nifty]]-AVERAGE(Table2[6M Return vs Nifty]))/_xlfn.STDEV.P(Table2[6M Return vs Nifty])</f>
        <v>0.98441109289517859</v>
      </c>
      <c r="M81">
        <v>0.984053373565003</v>
      </c>
      <c r="N81">
        <f>(Table2[[#This Row],[1W Return vs Nifty]]-AVERAGE(Table2[1W Return vs Nifty]))/_xlfn.STDEV.P(Table2[1W Return vs Nifty])</f>
        <v>-0.15338483163859415</v>
      </c>
      <c r="O81">
        <v>901.81</v>
      </c>
      <c r="P81">
        <v>847.99843997304401</v>
      </c>
      <c r="Q81">
        <v>697.911676712656</v>
      </c>
      <c r="R81">
        <v>61.218160063656697</v>
      </c>
      <c r="S81" s="1">
        <f>(Table2[[#This Row],[Close Price]]-Table2[[#This Row],[20D EMA]])/Table2[[#This Row],[20D EMA]]</f>
        <v>2.6324835608387588E-2</v>
      </c>
      <c r="T81" s="1">
        <f>(Table2[[#This Row],[Close Price]]-Table2[[#This Row],[50D EMA]])/Table2[[#This Row],[50D EMA]]</f>
        <v>9.1452479593501529E-2</v>
      </c>
      <c r="U81" s="1">
        <f>(Table2[[#This Row],[Close Price]]-Table2[[#This Row],[200D EMA]])/Table2[[#This Row],[200D EMA]]</f>
        <v>0.32617067586485893</v>
      </c>
      <c r="V81">
        <v>0.32702729375978501</v>
      </c>
      <c r="W81">
        <v>907.35</v>
      </c>
      <c r="X81">
        <v>931.75</v>
      </c>
      <c r="Y81">
        <v>903.6</v>
      </c>
      <c r="Z81">
        <v>931.75</v>
      </c>
      <c r="AA81">
        <v>861.5</v>
      </c>
      <c r="AB81">
        <v>945</v>
      </c>
      <c r="AC81" s="1">
        <f>(Table2[[#This Row],[Close Price]]/Table2[[#This Row],[Day Low]])-1</f>
        <v>2.0058411858709269E-2</v>
      </c>
      <c r="AD81" s="1">
        <f>(Table2[[#This Row],[Day High]]/Table2[[#This Row],[Close Price]])-1</f>
        <v>6.6987196801902016E-3</v>
      </c>
      <c r="AE81" s="1">
        <f>(Table2[[#This Row],[Close Price]]/Table2[[#This Row],[Current Week Low]])-1</f>
        <v>2.4291722000885363E-2</v>
      </c>
      <c r="AF81" s="1">
        <f>(Table2[[#This Row],[Current Week High]]/Table2[[#This Row],[Close Price]])-1</f>
        <v>6.6987196801902016E-3</v>
      </c>
      <c r="AG81" s="1">
        <f>(Table2[[#This Row],[Close Price]]/Table2[[#This Row],[Current Month Low]])-1</f>
        <v>7.4347069065583193E-2</v>
      </c>
      <c r="AH81" s="1">
        <f>(Table2[[#This Row],[Current Month High]]/Table2[[#This Row],[Close Price]])-1</f>
        <v>2.1014531899951505E-2</v>
      </c>
      <c r="AI81">
        <v>3.3871751931284102</v>
      </c>
      <c r="AJ81">
        <v>120.264159923845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0.26</v>
      </c>
      <c r="AM81" t="s">
        <v>3193</v>
      </c>
      <c r="AN81">
        <v>2.8</v>
      </c>
      <c r="AO81" t="s">
        <v>3193</v>
      </c>
      <c r="AP81">
        <v>0.119368748562687</v>
      </c>
      <c r="AQ81">
        <f>(Table2[[#This Row],[Sharpe Ratio]]-AVERAGE(Table2[Sharpe Ratio]))/_xlfn.STDEV.P(Table2[Sharpe Ratio])</f>
        <v>0.60726989044920066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2.810056940373904</v>
      </c>
      <c r="AS81">
        <f>_xlfn.RANK.AVG(Table2[[#This Row],[1Y Return vs Nifty Z-Score]],Table2[1Y Return vs Nifty Z-Score])</f>
        <v>129</v>
      </c>
      <c r="AT81">
        <f>_xlfn.RANK.AVG(Table2[[#This Row],[6M Return vs Nifty Z-Score]],Table2[6M Return vs Nifty Z-Score])</f>
        <v>89</v>
      </c>
      <c r="AU81">
        <f>_xlfn.RANK.AVG(Table2[[#This Row],[Sharpe Ratio Z-Score]],Table2[Sharpe Ratio Z-Score])</f>
        <v>187</v>
      </c>
      <c r="AV81">
        <f>(Table2[[#This Row],[Rank 1Y]]+Table2[[#This Row],[Rank 6M]]+Table2[[#This Row],[Rank Sharpe]])/3</f>
        <v>135</v>
      </c>
    </row>
    <row r="82" spans="1:48" x14ac:dyDescent="0.3">
      <c r="A82" t="s">
        <v>1351</v>
      </c>
      <c r="B82" t="s">
        <v>1352</v>
      </c>
      <c r="C82" t="s">
        <v>3160</v>
      </c>
      <c r="D82" t="s">
        <v>130</v>
      </c>
      <c r="E82">
        <v>8586.3686572999995</v>
      </c>
      <c r="F82">
        <v>1029.7</v>
      </c>
      <c r="G82">
        <v>106.38354627402001</v>
      </c>
      <c r="H82">
        <f>(Table2[[#This Row],[1Y Return vs Nifty]]-AVERAGE(Table2[1Y Return vs Nifty]))/_xlfn.STDEV.P(Table2[1Y Return vs Nifty])</f>
        <v>1.3166512406402544</v>
      </c>
      <c r="I82">
        <v>25.035103848260398</v>
      </c>
      <c r="J82">
        <f>(Table2[[#This Row],[1M Return vs Nifty]]-AVERAGE(Table2[1M Return vs Nifty]))/_xlfn.STDEV.P(Table2[1M Return vs Nifty])</f>
        <v>2.6567133670785048</v>
      </c>
      <c r="K82">
        <v>21.1184191840061</v>
      </c>
      <c r="L82">
        <f>(Table2[[#This Row],[6M Return vs Nifty]]-AVERAGE(Table2[6M Return vs Nifty]))/_xlfn.STDEV.P(Table2[6M Return vs Nifty])</f>
        <v>0.33053365391433653</v>
      </c>
      <c r="M82">
        <v>22.426704583744101</v>
      </c>
      <c r="N82">
        <f>(Table2[[#This Row],[1W Return vs Nifty]]-AVERAGE(Table2[1W Return vs Nifty]))/_xlfn.STDEV.P(Table2[1W Return vs Nifty])</f>
        <v>4.2948057113941411</v>
      </c>
      <c r="O82">
        <v>883.31</v>
      </c>
      <c r="P82">
        <v>868.38990892484196</v>
      </c>
      <c r="Q82">
        <v>783.00119430751397</v>
      </c>
      <c r="R82">
        <v>85.053557226358194</v>
      </c>
      <c r="S82" s="1">
        <f>(Table2[[#This Row],[Close Price]]-Table2[[#This Row],[20D EMA]])/Table2[[#This Row],[20D EMA]]</f>
        <v>0.16572890604657495</v>
      </c>
      <c r="T82" s="1">
        <f>(Table2[[#This Row],[Close Price]]-Table2[[#This Row],[50D EMA]])/Table2[[#This Row],[50D EMA]]</f>
        <v>0.18575767569072393</v>
      </c>
      <c r="U82" s="1">
        <f>(Table2[[#This Row],[Close Price]]-Table2[[#This Row],[200D EMA]])/Table2[[#This Row],[200D EMA]]</f>
        <v>0.31506823678687546</v>
      </c>
      <c r="V82">
        <v>2.48416746124358</v>
      </c>
      <c r="W82">
        <v>949.65</v>
      </c>
      <c r="X82">
        <v>1044.5</v>
      </c>
      <c r="Y82">
        <v>885.05</v>
      </c>
      <c r="Z82">
        <v>1044.5</v>
      </c>
      <c r="AA82">
        <v>775.55</v>
      </c>
      <c r="AB82">
        <v>1044.5</v>
      </c>
      <c r="AC82" s="1">
        <f>(Table2[[#This Row],[Close Price]]/Table2[[#This Row],[Day Low]])-1</f>
        <v>8.429421365766343E-2</v>
      </c>
      <c r="AD82" s="1">
        <f>(Table2[[#This Row],[Day High]]/Table2[[#This Row],[Close Price]])-1</f>
        <v>1.4373118383995243E-2</v>
      </c>
      <c r="AE82" s="1">
        <f>(Table2[[#This Row],[Close Price]]/Table2[[#This Row],[Current Week Low]])-1</f>
        <v>0.16343709394949446</v>
      </c>
      <c r="AF82" s="1">
        <f>(Table2[[#This Row],[Current Week High]]/Table2[[#This Row],[Close Price]])-1</f>
        <v>1.4373118383995243E-2</v>
      </c>
      <c r="AG82" s="1">
        <f>(Table2[[#This Row],[Close Price]]/Table2[[#This Row],[Current Month Low]])-1</f>
        <v>0.32770292050802663</v>
      </c>
      <c r="AH82" s="1">
        <f>(Table2[[#This Row],[Current Month High]]/Table2[[#This Row],[Close Price]])-1</f>
        <v>1.4373118383995243E-2</v>
      </c>
      <c r="AI82">
        <v>7.7983878799650297</v>
      </c>
      <c r="AJ82">
        <v>184.60475400773899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0.11</v>
      </c>
      <c r="AM82" t="s">
        <v>3193</v>
      </c>
      <c r="AN82">
        <v>26.24</v>
      </c>
      <c r="AO82" t="s">
        <v>3193</v>
      </c>
      <c r="AP82">
        <v>0.14685204634571999</v>
      </c>
      <c r="AQ82">
        <f>(Table2[[#This Row],[Sharpe Ratio]]-AVERAGE(Table2[Sharpe Ratio]))/_xlfn.STDEV.P(Table2[Sharpe Ratio])</f>
        <v>0.9285981570507652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9.5273021300780023</v>
      </c>
      <c r="AS82">
        <f>_xlfn.RANK.AVG(Table2[[#This Row],[1Y Return vs Nifty Z-Score]],Table2[1Y Return vs Nifty Z-Score])</f>
        <v>70</v>
      </c>
      <c r="AT82">
        <f>_xlfn.RANK.AVG(Table2[[#This Row],[6M Return vs Nifty Z-Score]],Table2[6M Return vs Nifty Z-Score])</f>
        <v>212</v>
      </c>
      <c r="AU82">
        <f>_xlfn.RANK.AVG(Table2[[#This Row],[Sharpe Ratio Z-Score]],Table2[Sharpe Ratio Z-Score])</f>
        <v>123</v>
      </c>
      <c r="AV82">
        <f>(Table2[[#This Row],[Rank 1Y]]+Table2[[#This Row],[Rank 6M]]+Table2[[#This Row],[Rank Sharpe]])/3</f>
        <v>135</v>
      </c>
    </row>
    <row r="83" spans="1:48" x14ac:dyDescent="0.3">
      <c r="A83" t="s">
        <v>1583</v>
      </c>
      <c r="B83" t="s">
        <v>1584</v>
      </c>
      <c r="C83" t="s">
        <v>3153</v>
      </c>
      <c r="D83" t="s">
        <v>188</v>
      </c>
      <c r="E83">
        <v>6306.0929848349997</v>
      </c>
      <c r="F83">
        <v>2196.9499999999998</v>
      </c>
      <c r="G83">
        <v>97.7734557430352</v>
      </c>
      <c r="H83">
        <f>(Table2[[#This Row],[1Y Return vs Nifty]]-AVERAGE(Table2[1Y Return vs Nifty]))/_xlfn.STDEV.P(Table2[1Y Return vs Nifty])</f>
        <v>1.1748461052727313</v>
      </c>
      <c r="I83">
        <v>-12.6957210131054</v>
      </c>
      <c r="J83">
        <f>(Table2[[#This Row],[1M Return vs Nifty]]-AVERAGE(Table2[1M Return vs Nifty]))/_xlfn.STDEV.P(Table2[1M Return vs Nifty])</f>
        <v>-1.3870737741675248</v>
      </c>
      <c r="K83">
        <v>23.776424460220099</v>
      </c>
      <c r="L83">
        <f>(Table2[[#This Row],[6M Return vs Nifty]]-AVERAGE(Table2[6M Return vs Nifty]))/_xlfn.STDEV.P(Table2[6M Return vs Nifty])</f>
        <v>0.41274332892506271</v>
      </c>
      <c r="M83">
        <v>2.410649591886</v>
      </c>
      <c r="N83">
        <f>(Table2[[#This Row],[1W Return vs Nifty]]-AVERAGE(Table2[1W Return vs Nifty]))/_xlfn.STDEV.P(Table2[1W Return vs Nifty])</f>
        <v>0.1425567357012367</v>
      </c>
      <c r="O83">
        <v>2293.23</v>
      </c>
      <c r="P83">
        <v>2374.3620411706402</v>
      </c>
      <c r="Q83">
        <v>1952.22250046513</v>
      </c>
      <c r="R83">
        <v>38.399838365665602</v>
      </c>
      <c r="S83" s="1">
        <f>(Table2[[#This Row],[Close Price]]-Table2[[#This Row],[20D EMA]])/Table2[[#This Row],[20D EMA]]</f>
        <v>-4.1984449880735991E-2</v>
      </c>
      <c r="T83" s="1">
        <f>(Table2[[#This Row],[Close Price]]-Table2[[#This Row],[50D EMA]])/Table2[[#This Row],[50D EMA]]</f>
        <v>-7.4719877632128187E-2</v>
      </c>
      <c r="U83" s="1">
        <f>(Table2[[#This Row],[Close Price]]-Table2[[#This Row],[200D EMA]])/Table2[[#This Row],[200D EMA]]</f>
        <v>0.12535840534394099</v>
      </c>
      <c r="V83">
        <v>1.09529526411473</v>
      </c>
      <c r="W83">
        <v>2150</v>
      </c>
      <c r="X83">
        <v>2230</v>
      </c>
      <c r="Y83">
        <v>2116.0500000000002</v>
      </c>
      <c r="Z83">
        <v>2230</v>
      </c>
      <c r="AA83">
        <v>2012.05</v>
      </c>
      <c r="AB83">
        <v>2480</v>
      </c>
      <c r="AC83" s="1">
        <f>(Table2[[#This Row],[Close Price]]/Table2[[#This Row],[Day Low]])-1</f>
        <v>2.1837209302325578E-2</v>
      </c>
      <c r="AD83" s="1">
        <f>(Table2[[#This Row],[Day High]]/Table2[[#This Row],[Close Price]])-1</f>
        <v>1.5043583149366269E-2</v>
      </c>
      <c r="AE83" s="1">
        <f>(Table2[[#This Row],[Close Price]]/Table2[[#This Row],[Current Week Low]])-1</f>
        <v>3.8231610784243975E-2</v>
      </c>
      <c r="AF83" s="1">
        <f>(Table2[[#This Row],[Current Week High]]/Table2[[#This Row],[Close Price]])-1</f>
        <v>1.5043583149366269E-2</v>
      </c>
      <c r="AG83" s="1">
        <f>(Table2[[#This Row],[Close Price]]/Table2[[#This Row],[Current Month Low]])-1</f>
        <v>9.1896324644019645E-2</v>
      </c>
      <c r="AH83" s="1">
        <f>(Table2[[#This Row],[Current Month High]]/Table2[[#This Row],[Close Price]])-1</f>
        <v>0.12883770682081996</v>
      </c>
      <c r="AI83">
        <v>34.3726529961992</v>
      </c>
      <c r="AJ83">
        <v>154.100161924589</v>
      </c>
      <c r="AK83" t="str">
        <f>IF(AND(Table2[[#This Row],[20D EMA]]&gt;Table2[[#This Row],[50D EMA]],Table2[[#This Row],[50D EMA]]&gt;Table2[[#This Row],[200D EMA]]),"Uptrend","Downtrend/NoTrend")</f>
        <v>Downtrend/NoTrend</v>
      </c>
      <c r="AL83">
        <v>-0.09</v>
      </c>
      <c r="AM83" t="s">
        <v>3192</v>
      </c>
      <c r="AN83">
        <v>-10.67</v>
      </c>
      <c r="AO83" t="s">
        <v>3192</v>
      </c>
      <c r="AP83">
        <v>0.14300549829804801</v>
      </c>
      <c r="AQ83">
        <f>(Table2[[#This Row],[Sharpe Ratio]]-AVERAGE(Table2[Sharpe Ratio]))/_xlfn.STDEV.P(Table2[Sharpe Ratio])</f>
        <v>0.8836252201668543</v>
      </c>
      <c r="AR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3">
        <f>_xlfn.RANK.AVG(Table2[[#This Row],[1Y Return vs Nifty Z-Score]],Table2[1Y Return vs Nifty Z-Score])</f>
        <v>86</v>
      </c>
      <c r="AT83">
        <f>_xlfn.RANK.AVG(Table2[[#This Row],[6M Return vs Nifty Z-Score]],Table2[6M Return vs Nifty Z-Score])</f>
        <v>191</v>
      </c>
      <c r="AU83">
        <f>_xlfn.RANK.AVG(Table2[[#This Row],[Sharpe Ratio Z-Score]],Table2[Sharpe Ratio Z-Score])</f>
        <v>131</v>
      </c>
      <c r="AV83">
        <f>(Table2[[#This Row],[Rank 1Y]]+Table2[[#This Row],[Rank 6M]]+Table2[[#This Row],[Rank Sharpe]])/3</f>
        <v>136</v>
      </c>
    </row>
    <row r="84" spans="1:48" x14ac:dyDescent="0.3">
      <c r="A84" t="s">
        <v>1544</v>
      </c>
      <c r="B84" t="s">
        <v>1545</v>
      </c>
      <c r="C84" t="s">
        <v>3156</v>
      </c>
      <c r="D84" t="s">
        <v>154</v>
      </c>
      <c r="E84">
        <v>6565.3910460400002</v>
      </c>
      <c r="F84">
        <v>420.4</v>
      </c>
      <c r="G84">
        <v>41.036289102007601</v>
      </c>
      <c r="H84">
        <f>(Table2[[#This Row],[1Y Return vs Nifty]]-AVERAGE(Table2[1Y Return vs Nifty]))/_xlfn.STDEV.P(Table2[1Y Return vs Nifty])</f>
        <v>0.24040510642990165</v>
      </c>
      <c r="I84">
        <v>-1.6375529243139</v>
      </c>
      <c r="J84">
        <f>(Table2[[#This Row],[1M Return vs Nifty]]-AVERAGE(Table2[1M Return vs Nifty]))/_xlfn.STDEV.P(Table2[1M Return vs Nifty])</f>
        <v>-0.20191871626737881</v>
      </c>
      <c r="K84">
        <v>32.092719137916397</v>
      </c>
      <c r="L84">
        <f>(Table2[[#This Row],[6M Return vs Nifty]]-AVERAGE(Table2[6M Return vs Nifty]))/_xlfn.STDEV.P(Table2[6M Return vs Nifty])</f>
        <v>0.66995872607456042</v>
      </c>
      <c r="M84">
        <v>4.9657077024996603</v>
      </c>
      <c r="N84">
        <f>(Table2[[#This Row],[1W Return vs Nifty]]-AVERAGE(Table2[1W Return vs Nifty]))/_xlfn.STDEV.P(Table2[1W Return vs Nifty])</f>
        <v>0.67259312034081342</v>
      </c>
      <c r="O84">
        <v>401.85</v>
      </c>
      <c r="P84">
        <v>402.58015605969399</v>
      </c>
      <c r="Q84">
        <v>351.744913175335</v>
      </c>
      <c r="R84">
        <v>70.139511227829203</v>
      </c>
      <c r="S84" s="1">
        <f>(Table2[[#This Row],[Close Price]]-Table2[[#This Row],[20D EMA]])/Table2[[#This Row],[20D EMA]]</f>
        <v>4.6161503048401026E-2</v>
      </c>
      <c r="T84" s="1">
        <f>(Table2[[#This Row],[Close Price]]-Table2[[#This Row],[50D EMA]])/Table2[[#This Row],[50D EMA]]</f>
        <v>4.4264089205787102E-2</v>
      </c>
      <c r="U84" s="1">
        <f>(Table2[[#This Row],[Close Price]]-Table2[[#This Row],[200D EMA]])/Table2[[#This Row],[200D EMA]]</f>
        <v>0.19518430616349053</v>
      </c>
      <c r="V84">
        <v>0.87682360994934605</v>
      </c>
      <c r="W84">
        <v>402.6</v>
      </c>
      <c r="X84">
        <v>423.95</v>
      </c>
      <c r="Y84">
        <v>382.3</v>
      </c>
      <c r="Z84">
        <v>423.95</v>
      </c>
      <c r="AA84">
        <v>372.2</v>
      </c>
      <c r="AB84">
        <v>423.95</v>
      </c>
      <c r="AC84" s="1">
        <f>(Table2[[#This Row],[Close Price]]/Table2[[#This Row],[Day Low]])-1</f>
        <v>4.4212617983109714E-2</v>
      </c>
      <c r="AD84" s="1">
        <f>(Table2[[#This Row],[Day High]]/Table2[[#This Row],[Close Price]])-1</f>
        <v>8.4443387250237034E-3</v>
      </c>
      <c r="AE84" s="1">
        <f>(Table2[[#This Row],[Close Price]]/Table2[[#This Row],[Current Week Low]])-1</f>
        <v>9.9659952916557604E-2</v>
      </c>
      <c r="AF84" s="1">
        <f>(Table2[[#This Row],[Current Week High]]/Table2[[#This Row],[Close Price]])-1</f>
        <v>8.4443387250237034E-3</v>
      </c>
      <c r="AG84" s="1">
        <f>(Table2[[#This Row],[Close Price]]/Table2[[#This Row],[Current Month Low]])-1</f>
        <v>0.12950026867275666</v>
      </c>
      <c r="AH84" s="1">
        <f>(Table2[[#This Row],[Current Month High]]/Table2[[#This Row],[Close Price]])-1</f>
        <v>8.4443387250237034E-3</v>
      </c>
      <c r="AI84">
        <v>7.2787821122740404</v>
      </c>
      <c r="AJ84">
        <v>85.976553859765502</v>
      </c>
      <c r="AK84" t="str">
        <f>IF(AND(Table2[[#This Row],[20D EMA]]&gt;Table2[[#This Row],[50D EMA]],Table2[[#This Row],[50D EMA]]&gt;Table2[[#This Row],[200D EMA]]),"Uptrend","Downtrend/NoTrend")</f>
        <v>Downtrend/NoTrend</v>
      </c>
      <c r="AL84">
        <v>7.0000000000000007E-2</v>
      </c>
      <c r="AM84" t="s">
        <v>3193</v>
      </c>
      <c r="AN84">
        <v>2.3199999999999998</v>
      </c>
      <c r="AO84" t="s">
        <v>3193</v>
      </c>
      <c r="AP84">
        <v>0.19129196056838799</v>
      </c>
      <c r="AQ84">
        <f>(Table2[[#This Row],[Sharpe Ratio]]-AVERAGE(Table2[Sharpe Ratio]))/_xlfn.STDEV.P(Table2[Sharpe Ratio])</f>
        <v>1.4481792028853688</v>
      </c>
      <c r="AR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4">
        <f>_xlfn.RANK.AVG(Table2[[#This Row],[1Y Return vs Nifty Z-Score]],Table2[1Y Return vs Nifty Z-Score])</f>
        <v>224</v>
      </c>
      <c r="AT84">
        <f>_xlfn.RANK.AVG(Table2[[#This Row],[6M Return vs Nifty Z-Score]],Table2[6M Return vs Nifty Z-Score])</f>
        <v>129</v>
      </c>
      <c r="AU84">
        <f>_xlfn.RANK.AVG(Table2[[#This Row],[Sharpe Ratio Z-Score]],Table2[Sharpe Ratio Z-Score])</f>
        <v>58</v>
      </c>
      <c r="AV84">
        <f>(Table2[[#This Row],[Rank 1Y]]+Table2[[#This Row],[Rank 6M]]+Table2[[#This Row],[Rank Sharpe]])/3</f>
        <v>137</v>
      </c>
    </row>
    <row r="85" spans="1:48" x14ac:dyDescent="0.3">
      <c r="A85" t="s">
        <v>1138</v>
      </c>
      <c r="B85" t="s">
        <v>1139</v>
      </c>
      <c r="C85" t="s">
        <v>3147</v>
      </c>
      <c r="D85" t="s">
        <v>405</v>
      </c>
      <c r="E85">
        <v>11153.333997936001</v>
      </c>
      <c r="F85">
        <v>124.02</v>
      </c>
      <c r="G85">
        <v>57.725571741905298</v>
      </c>
      <c r="H85">
        <f>(Table2[[#This Row],[1Y Return vs Nifty]]-AVERAGE(Table2[1Y Return vs Nifty]))/_xlfn.STDEV.P(Table2[1Y Return vs Nifty])</f>
        <v>0.51527166856660134</v>
      </c>
      <c r="I85">
        <v>-0.614523816178419</v>
      </c>
      <c r="J85">
        <f>(Table2[[#This Row],[1M Return vs Nifty]]-AVERAGE(Table2[1M Return vs Nifty]))/_xlfn.STDEV.P(Table2[1M Return vs Nifty])</f>
        <v>-9.2275951557121649E-2</v>
      </c>
      <c r="K85">
        <v>55.187067915060297</v>
      </c>
      <c r="L85">
        <f>(Table2[[#This Row],[6M Return vs Nifty]]-AVERAGE(Table2[6M Return vs Nifty]))/_xlfn.STDEV.P(Table2[6M Return vs Nifty])</f>
        <v>1.3842458362407424</v>
      </c>
      <c r="M85">
        <v>5.8335558232933797</v>
      </c>
      <c r="N85">
        <f>(Table2[[#This Row],[1W Return vs Nifty]]-AVERAGE(Table2[1W Return vs Nifty]))/_xlfn.STDEV.P(Table2[1W Return vs Nifty])</f>
        <v>0.85262467361584848</v>
      </c>
      <c r="O85">
        <v>125.31</v>
      </c>
      <c r="P85">
        <v>114.01315766183301</v>
      </c>
      <c r="Q85">
        <v>86.403994184258494</v>
      </c>
      <c r="R85">
        <v>45.862007262425799</v>
      </c>
      <c r="S85" s="1">
        <f>(Table2[[#This Row],[Close Price]]-Table2[[#This Row],[20D EMA]])/Table2[[#This Row],[20D EMA]]</f>
        <v>-1.0294469715106586E-2</v>
      </c>
      <c r="T85" s="1">
        <f>(Table2[[#This Row],[Close Price]]-Table2[[#This Row],[50D EMA]])/Table2[[#This Row],[50D EMA]]</f>
        <v>8.776918860407E-2</v>
      </c>
      <c r="U85" s="1">
        <f>(Table2[[#This Row],[Close Price]]-Table2[[#This Row],[200D EMA]])/Table2[[#This Row],[200D EMA]]</f>
        <v>0.435350311879385</v>
      </c>
      <c r="V85">
        <v>0.562938811675189</v>
      </c>
      <c r="W85">
        <v>122.5</v>
      </c>
      <c r="X85">
        <v>126.1</v>
      </c>
      <c r="Y85">
        <v>122.5</v>
      </c>
      <c r="Z85">
        <v>133.19999999999999</v>
      </c>
      <c r="AA85">
        <v>113.93</v>
      </c>
      <c r="AB85">
        <v>143.94999999999999</v>
      </c>
      <c r="AC85" s="1">
        <f>(Table2[[#This Row],[Close Price]]/Table2[[#This Row],[Day Low]])-1</f>
        <v>1.2408163265306138E-2</v>
      </c>
      <c r="AD85" s="1">
        <f>(Table2[[#This Row],[Day High]]/Table2[[#This Row],[Close Price]])-1</f>
        <v>1.6771488469601747E-2</v>
      </c>
      <c r="AE85" s="1">
        <f>(Table2[[#This Row],[Close Price]]/Table2[[#This Row],[Current Week Low]])-1</f>
        <v>1.2408163265306138E-2</v>
      </c>
      <c r="AF85" s="1">
        <f>(Table2[[#This Row],[Current Week High]]/Table2[[#This Row],[Close Price]])-1</f>
        <v>7.4020319303338189E-2</v>
      </c>
      <c r="AG85" s="1">
        <f>(Table2[[#This Row],[Close Price]]/Table2[[#This Row],[Current Month Low]])-1</f>
        <v>8.8563152813130763E-2</v>
      </c>
      <c r="AH85" s="1">
        <f>(Table2[[#This Row],[Current Month High]]/Table2[[#This Row],[Close Price]])-1</f>
        <v>0.1606998871149814</v>
      </c>
      <c r="AI85">
        <v>17.343976777939002</v>
      </c>
      <c r="AJ85">
        <v>108.96377422072401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0.84</v>
      </c>
      <c r="AM85" t="s">
        <v>3193</v>
      </c>
      <c r="AN85">
        <v>-11.5</v>
      </c>
      <c r="AO85" t="s">
        <v>3192</v>
      </c>
      <c r="AP85">
        <v>0.11369498489039299</v>
      </c>
      <c r="AQ85">
        <f>(Table2[[#This Row],[Sharpe Ratio]]-AVERAGE(Table2[Sharpe Ratio]))/_xlfn.STDEV.P(Table2[Sharpe Ratio])</f>
        <v>0.54093357737942449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3.200799804245495</v>
      </c>
      <c r="AS85">
        <f>_xlfn.RANK.AVG(Table2[[#This Row],[1Y Return vs Nifty Z-Score]],Table2[1Y Return vs Nifty Z-Score])</f>
        <v>161</v>
      </c>
      <c r="AT85">
        <f>_xlfn.RANK.AVG(Table2[[#This Row],[6M Return vs Nifty Z-Score]],Table2[6M Return vs Nifty Z-Score])</f>
        <v>59</v>
      </c>
      <c r="AU85">
        <f>_xlfn.RANK.AVG(Table2[[#This Row],[Sharpe Ratio Z-Score]],Table2[Sharpe Ratio Z-Score])</f>
        <v>199</v>
      </c>
      <c r="AV85">
        <f>(Table2[[#This Row],[Rank 1Y]]+Table2[[#This Row],[Rank 6M]]+Table2[[#This Row],[Rank Sharpe]])/3</f>
        <v>139.66666666666666</v>
      </c>
    </row>
    <row r="86" spans="1:48" x14ac:dyDescent="0.3">
      <c r="A86" t="s">
        <v>329</v>
      </c>
      <c r="B86" t="s">
        <v>330</v>
      </c>
      <c r="C86" t="s">
        <v>3146</v>
      </c>
      <c r="D86" t="s">
        <v>279</v>
      </c>
      <c r="E86">
        <v>84817.917419235004</v>
      </c>
      <c r="F86">
        <v>5543.85</v>
      </c>
      <c r="G86">
        <v>65.910814813686997</v>
      </c>
      <c r="H86">
        <f>(Table2[[#This Row],[1Y Return vs Nifty]]-AVERAGE(Table2[1Y Return vs Nifty]))/_xlfn.STDEV.P(Table2[1Y Return vs Nifty])</f>
        <v>0.65007971705727441</v>
      </c>
      <c r="I86">
        <v>6.4638083394205301</v>
      </c>
      <c r="J86">
        <f>(Table2[[#This Row],[1M Return vs Nifty]]-AVERAGE(Table2[1M Return vs Nifty]))/_xlfn.STDEV.P(Table2[1M Return vs Nifty])</f>
        <v>0.66634166831866082</v>
      </c>
      <c r="K86">
        <v>30.940265138904401</v>
      </c>
      <c r="L86">
        <f>(Table2[[#This Row],[6M Return vs Nifty]]-AVERAGE(Table2[6M Return vs Nifty]))/_xlfn.STDEV.P(Table2[6M Return vs Nifty])</f>
        <v>0.63431437669293034</v>
      </c>
      <c r="M86">
        <v>6.4858591042967904</v>
      </c>
      <c r="N86">
        <f>(Table2[[#This Row],[1W Return vs Nifty]]-AVERAGE(Table2[1W Return vs Nifty]))/_xlfn.STDEV.P(Table2[1W Return vs Nifty])</f>
        <v>0.98794232894249878</v>
      </c>
      <c r="O86">
        <v>5377.03</v>
      </c>
      <c r="P86">
        <v>5156.7444555148404</v>
      </c>
      <c r="Q86">
        <v>4341.7222533615304</v>
      </c>
      <c r="R86">
        <v>60.667362485956403</v>
      </c>
      <c r="S86" s="1">
        <f>(Table2[[#This Row],[Close Price]]-Table2[[#This Row],[20D EMA]])/Table2[[#This Row],[20D EMA]]</f>
        <v>3.1024561886394651E-2</v>
      </c>
      <c r="T86" s="1">
        <f>(Table2[[#This Row],[Close Price]]-Table2[[#This Row],[50D EMA]])/Table2[[#This Row],[50D EMA]]</f>
        <v>7.50678161046303E-2</v>
      </c>
      <c r="U86" s="1">
        <f>(Table2[[#This Row],[Close Price]]-Table2[[#This Row],[200D EMA]])/Table2[[#This Row],[200D EMA]]</f>
        <v>0.27687808581208434</v>
      </c>
      <c r="V86">
        <v>0.95752915045989895</v>
      </c>
      <c r="W86">
        <v>5525</v>
      </c>
      <c r="X86">
        <v>5668.35</v>
      </c>
      <c r="Y86">
        <v>5457.05</v>
      </c>
      <c r="Z86">
        <v>5689.95</v>
      </c>
      <c r="AA86">
        <v>5078.5</v>
      </c>
      <c r="AB86">
        <v>5689.95</v>
      </c>
      <c r="AC86" s="1">
        <f>(Table2[[#This Row],[Close Price]]/Table2[[#This Row],[Day Low]])-1</f>
        <v>3.4117647058824474E-3</v>
      </c>
      <c r="AD86" s="1">
        <f>(Table2[[#This Row],[Day High]]/Table2[[#This Row],[Close Price]])-1</f>
        <v>2.2457317568115975E-2</v>
      </c>
      <c r="AE86" s="1">
        <f>(Table2[[#This Row],[Close Price]]/Table2[[#This Row],[Current Week Low]])-1</f>
        <v>1.5906029814643396E-2</v>
      </c>
      <c r="AF86" s="1">
        <f>(Table2[[#This Row],[Current Week High]]/Table2[[#This Row],[Close Price]])-1</f>
        <v>2.6353526881138567E-2</v>
      </c>
      <c r="AG86" s="1">
        <f>(Table2[[#This Row],[Close Price]]/Table2[[#This Row],[Current Month Low]])-1</f>
        <v>9.1631387220636018E-2</v>
      </c>
      <c r="AH86" s="1">
        <f>(Table2[[#This Row],[Current Month High]]/Table2[[#This Row],[Close Price]])-1</f>
        <v>2.6353526881138567E-2</v>
      </c>
      <c r="AI86">
        <v>2.63535268811385</v>
      </c>
      <c r="AJ86">
        <v>97.088388214904597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0.12</v>
      </c>
      <c r="AM86" t="s">
        <v>3193</v>
      </c>
      <c r="AN86">
        <v>1.97</v>
      </c>
      <c r="AO86" t="s">
        <v>3193</v>
      </c>
      <c r="AP86">
        <v>0.136984292680534</v>
      </c>
      <c r="AQ86">
        <f>(Table2[[#This Row],[Sharpe Ratio]]-AVERAGE(Table2[Sharpe Ratio]))/_xlfn.STDEV.P(Table2[Sharpe Ratio])</f>
        <v>0.81322669742764242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3.7519047884390071</v>
      </c>
      <c r="AS86">
        <f>_xlfn.RANK.AVG(Table2[[#This Row],[1Y Return vs Nifty Z-Score]],Table2[1Y Return vs Nifty Z-Score])</f>
        <v>140</v>
      </c>
      <c r="AT86">
        <f>_xlfn.RANK.AVG(Table2[[#This Row],[6M Return vs Nifty Z-Score]],Table2[6M Return vs Nifty Z-Score])</f>
        <v>140</v>
      </c>
      <c r="AU86">
        <f>_xlfn.RANK.AVG(Table2[[#This Row],[Sharpe Ratio Z-Score]],Table2[Sharpe Ratio Z-Score])</f>
        <v>141</v>
      </c>
      <c r="AV86">
        <f>(Table2[[#This Row],[Rank 1Y]]+Table2[[#This Row],[Rank 6M]]+Table2[[#This Row],[Rank Sharpe]])/3</f>
        <v>140.33333333333334</v>
      </c>
    </row>
    <row r="87" spans="1:48" x14ac:dyDescent="0.3">
      <c r="A87" t="s">
        <v>1808</v>
      </c>
      <c r="B87" t="s">
        <v>1809</v>
      </c>
      <c r="C87" t="s">
        <v>3153</v>
      </c>
      <c r="D87" t="s">
        <v>188</v>
      </c>
      <c r="E87">
        <v>4475.7897813</v>
      </c>
      <c r="F87">
        <v>1700.55</v>
      </c>
      <c r="G87">
        <v>58.534936879342098</v>
      </c>
      <c r="H87">
        <f>(Table2[[#This Row],[1Y Return vs Nifty]]-AVERAGE(Table2[1Y Return vs Nifty]))/_xlfn.STDEV.P(Table2[1Y Return vs Nifty])</f>
        <v>0.52860162514057163</v>
      </c>
      <c r="I87">
        <v>-1.69187692478152</v>
      </c>
      <c r="J87">
        <f>(Table2[[#This Row],[1M Return vs Nifty]]-AVERAGE(Table2[1M Return vs Nifty]))/_xlfn.STDEV.P(Table2[1M Return vs Nifty])</f>
        <v>-0.20774087084150103</v>
      </c>
      <c r="K87">
        <v>36.613093909293802</v>
      </c>
      <c r="L87">
        <f>(Table2[[#This Row],[6M Return vs Nifty]]-AVERAGE(Table2[6M Return vs Nifty]))/_xlfn.STDEV.P(Table2[6M Return vs Nifty])</f>
        <v>0.80976978822976686</v>
      </c>
      <c r="M87">
        <v>2.2325221922656699</v>
      </c>
      <c r="N87">
        <f>(Table2[[#This Row],[1W Return vs Nifty]]-AVERAGE(Table2[1W Return vs Nifty]))/_xlfn.STDEV.P(Table2[1W Return vs Nifty])</f>
        <v>0.10560493311490218</v>
      </c>
      <c r="O87">
        <v>1665.29</v>
      </c>
      <c r="P87">
        <v>1589.25232421027</v>
      </c>
      <c r="Q87">
        <v>1331.31049443864</v>
      </c>
      <c r="R87">
        <v>58.348190011538499</v>
      </c>
      <c r="S87" s="1">
        <f>(Table2[[#This Row],[Close Price]]-Table2[[#This Row],[20D EMA]])/Table2[[#This Row],[20D EMA]]</f>
        <v>2.1173489302163583E-2</v>
      </c>
      <c r="T87" s="1">
        <f>(Table2[[#This Row],[Close Price]]-Table2[[#This Row],[50D EMA]])/Table2[[#This Row],[50D EMA]]</f>
        <v>7.0031469574874411E-2</v>
      </c>
      <c r="U87" s="1">
        <f>(Table2[[#This Row],[Close Price]]-Table2[[#This Row],[200D EMA]])/Table2[[#This Row],[200D EMA]]</f>
        <v>0.27735040556189211</v>
      </c>
      <c r="V87">
        <v>0.70295756643398499</v>
      </c>
      <c r="W87">
        <v>1665.35</v>
      </c>
      <c r="X87">
        <v>1710</v>
      </c>
      <c r="Y87">
        <v>1665.35</v>
      </c>
      <c r="Z87">
        <v>1719.5</v>
      </c>
      <c r="AA87">
        <v>1561.1</v>
      </c>
      <c r="AB87">
        <v>1767</v>
      </c>
      <c r="AC87" s="1">
        <f>(Table2[[#This Row],[Close Price]]/Table2[[#This Row],[Day Low]])-1</f>
        <v>2.1136697991413156E-2</v>
      </c>
      <c r="AD87" s="1">
        <f>(Table2[[#This Row],[Day High]]/Table2[[#This Row],[Close Price]])-1</f>
        <v>5.5570256681662933E-3</v>
      </c>
      <c r="AE87" s="1">
        <f>(Table2[[#This Row],[Close Price]]/Table2[[#This Row],[Current Week Low]])-1</f>
        <v>2.1136697991413156E-2</v>
      </c>
      <c r="AF87" s="1">
        <f>(Table2[[#This Row],[Current Week High]]/Table2[[#This Row],[Close Price]])-1</f>
        <v>1.1143453588544849E-2</v>
      </c>
      <c r="AG87" s="1">
        <f>(Table2[[#This Row],[Close Price]]/Table2[[#This Row],[Current Month Low]])-1</f>
        <v>8.9328037921978076E-2</v>
      </c>
      <c r="AH87" s="1">
        <f>(Table2[[#This Row],[Current Month High]]/Table2[[#This Row],[Close Price]])-1</f>
        <v>3.9075593190438518E-2</v>
      </c>
      <c r="AI87">
        <v>5.2600629208197303</v>
      </c>
      <c r="AJ87">
        <v>106.879562043795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0.28000000000000003</v>
      </c>
      <c r="AM87" t="s">
        <v>3193</v>
      </c>
      <c r="AN87">
        <v>-0.98</v>
      </c>
      <c r="AO87" t="s">
        <v>3192</v>
      </c>
      <c r="AP87">
        <v>0.124831721196681</v>
      </c>
      <c r="AQ87">
        <f>(Table2[[#This Row],[Sharpe Ratio]]-AVERAGE(Table2[Sharpe Ratio]))/_xlfn.STDEV.P(Table2[Sharpe Ratio])</f>
        <v>0.67114168417756415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1.9073771598213038</v>
      </c>
      <c r="AS87">
        <f>_xlfn.RANK.AVG(Table2[[#This Row],[1Y Return vs Nifty Z-Score]],Table2[1Y Return vs Nifty Z-Score])</f>
        <v>158</v>
      </c>
      <c r="AT87">
        <f>_xlfn.RANK.AVG(Table2[[#This Row],[6M Return vs Nifty Z-Score]],Table2[6M Return vs Nifty Z-Score])</f>
        <v>107</v>
      </c>
      <c r="AU87">
        <f>_xlfn.RANK.AVG(Table2[[#This Row],[Sharpe Ratio Z-Score]],Table2[Sharpe Ratio Z-Score])</f>
        <v>171</v>
      </c>
      <c r="AV87">
        <f>(Table2[[#This Row],[Rank 1Y]]+Table2[[#This Row],[Rank 6M]]+Table2[[#This Row],[Rank Sharpe]])/3</f>
        <v>145.33333333333334</v>
      </c>
    </row>
    <row r="88" spans="1:48" x14ac:dyDescent="0.3">
      <c r="A88" t="s">
        <v>721</v>
      </c>
      <c r="B88" t="s">
        <v>722</v>
      </c>
      <c r="C88" t="s">
        <v>3145</v>
      </c>
      <c r="D88" t="s">
        <v>438</v>
      </c>
      <c r="E88">
        <v>25347.465</v>
      </c>
      <c r="F88">
        <v>722.15</v>
      </c>
      <c r="G88">
        <v>97.056561775783706</v>
      </c>
      <c r="H88">
        <f>(Table2[[#This Row],[1Y Return vs Nifty]]-AVERAGE(Table2[1Y Return vs Nifty]))/_xlfn.STDEV.P(Table2[1Y Return vs Nifty])</f>
        <v>1.1630391160541602</v>
      </c>
      <c r="I88">
        <v>-8.0585680199991501</v>
      </c>
      <c r="J88">
        <f>(Table2[[#This Row],[1M Return vs Nifty]]-AVERAGE(Table2[1M Return vs Nifty]))/_xlfn.STDEV.P(Table2[1M Return vs Nifty])</f>
        <v>-0.89008862437520697</v>
      </c>
      <c r="K88">
        <v>24.555990758548901</v>
      </c>
      <c r="L88">
        <f>(Table2[[#This Row],[6M Return vs Nifty]]-AVERAGE(Table2[6M Return vs Nifty]))/_xlfn.STDEV.P(Table2[6M Return vs Nifty])</f>
        <v>0.43685460237076895</v>
      </c>
      <c r="M88">
        <v>5.2258882073125799</v>
      </c>
      <c r="N88">
        <f>(Table2[[#This Row],[1W Return vs Nifty]]-AVERAGE(Table2[1W Return vs Nifty]))/_xlfn.STDEV.P(Table2[1W Return vs Nifty])</f>
        <v>0.72656650495851915</v>
      </c>
      <c r="O88">
        <v>729.27</v>
      </c>
      <c r="P88">
        <v>756.93975350877895</v>
      </c>
      <c r="Q88">
        <v>653.99408134534804</v>
      </c>
      <c r="R88">
        <v>51.624742119294602</v>
      </c>
      <c r="S88" s="1">
        <f>(Table2[[#This Row],[Close Price]]-Table2[[#This Row],[20D EMA]])/Table2[[#This Row],[20D EMA]]</f>
        <v>-9.7631878453796322E-3</v>
      </c>
      <c r="T88" s="1">
        <f>(Table2[[#This Row],[Close Price]]-Table2[[#This Row],[50D EMA]])/Table2[[#This Row],[50D EMA]]</f>
        <v>-4.5961060107507598E-2</v>
      </c>
      <c r="U88" s="1">
        <f>(Table2[[#This Row],[Close Price]]-Table2[[#This Row],[200D EMA]])/Table2[[#This Row],[200D EMA]]</f>
        <v>0.10421488603451372</v>
      </c>
      <c r="V88">
        <v>1.0125613761319801</v>
      </c>
      <c r="W88">
        <v>702.1</v>
      </c>
      <c r="X88">
        <v>728.9</v>
      </c>
      <c r="Y88">
        <v>674</v>
      </c>
      <c r="Z88">
        <v>735</v>
      </c>
      <c r="AA88">
        <v>647.79999999999995</v>
      </c>
      <c r="AB88">
        <v>782</v>
      </c>
      <c r="AC88" s="1">
        <f>(Table2[[#This Row],[Close Price]]/Table2[[#This Row],[Day Low]])-1</f>
        <v>2.8557185586098877E-2</v>
      </c>
      <c r="AD88" s="1">
        <f>(Table2[[#This Row],[Day High]]/Table2[[#This Row],[Close Price]])-1</f>
        <v>9.3470885550093197E-3</v>
      </c>
      <c r="AE88" s="1">
        <f>(Table2[[#This Row],[Close Price]]/Table2[[#This Row],[Current Week Low]])-1</f>
        <v>7.1439169139465797E-2</v>
      </c>
      <c r="AF88" s="1">
        <f>(Table2[[#This Row],[Current Week High]]/Table2[[#This Row],[Close Price]])-1</f>
        <v>1.7794087101017819E-2</v>
      </c>
      <c r="AG88" s="1">
        <f>(Table2[[#This Row],[Close Price]]/Table2[[#This Row],[Current Month Low]])-1</f>
        <v>0.11477307811052806</v>
      </c>
      <c r="AH88" s="1">
        <f>(Table2[[#This Row],[Current Month High]]/Table2[[#This Row],[Close Price]])-1</f>
        <v>8.2877518521082827E-2</v>
      </c>
      <c r="AI88">
        <v>34.321124420134304</v>
      </c>
      <c r="AJ88">
        <v>157.91071428571399</v>
      </c>
      <c r="AK88" t="str">
        <f>IF(AND(Table2[[#This Row],[20D EMA]]&gt;Table2[[#This Row],[50D EMA]],Table2[[#This Row],[50D EMA]]&gt;Table2[[#This Row],[200D EMA]]),"Uptrend","Downtrend/NoTrend")</f>
        <v>Downtrend/NoTrend</v>
      </c>
      <c r="AL88">
        <v>-0.17</v>
      </c>
      <c r="AM88" t="s">
        <v>3192</v>
      </c>
      <c r="AN88">
        <v>-2.2599999999999998</v>
      </c>
      <c r="AO88" t="s">
        <v>3192</v>
      </c>
      <c r="AP88">
        <v>0.12490853676880601</v>
      </c>
      <c r="AQ88">
        <f>(Table2[[#This Row],[Sharpe Ratio]]-AVERAGE(Table2[Sharpe Ratio]))/_xlfn.STDEV.P(Table2[Sharpe Ratio])</f>
        <v>0.6720397938161452</v>
      </c>
      <c r="AR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8">
        <f>_xlfn.RANK.AVG(Table2[[#This Row],[1Y Return vs Nifty Z-Score]],Table2[1Y Return vs Nifty Z-Score])</f>
        <v>88</v>
      </c>
      <c r="AT88">
        <f>_xlfn.RANK.AVG(Table2[[#This Row],[6M Return vs Nifty Z-Score]],Table2[6M Return vs Nifty Z-Score])</f>
        <v>185</v>
      </c>
      <c r="AU88">
        <f>_xlfn.RANK.AVG(Table2[[#This Row],[Sharpe Ratio Z-Score]],Table2[Sharpe Ratio Z-Score])</f>
        <v>170</v>
      </c>
      <c r="AV88">
        <f>(Table2[[#This Row],[Rank 1Y]]+Table2[[#This Row],[Rank 6M]]+Table2[[#This Row],[Rank Sharpe]])/3</f>
        <v>147.66666666666666</v>
      </c>
    </row>
    <row r="89" spans="1:48" x14ac:dyDescent="0.3">
      <c r="A89" t="s">
        <v>614</v>
      </c>
      <c r="B89" t="s">
        <v>615</v>
      </c>
      <c r="C89" t="s">
        <v>3160</v>
      </c>
      <c r="D89" t="s">
        <v>130</v>
      </c>
      <c r="E89">
        <v>32304.783832749999</v>
      </c>
      <c r="F89">
        <v>1322.75</v>
      </c>
      <c r="G89">
        <v>90.006344613334605</v>
      </c>
      <c r="H89">
        <f>(Table2[[#This Row],[1Y Return vs Nifty]]-AVERAGE(Table2[1Y Return vs Nifty]))/_xlfn.STDEV.P(Table2[1Y Return vs Nifty])</f>
        <v>1.0469245414752122</v>
      </c>
      <c r="I89">
        <v>0.38227474470835099</v>
      </c>
      <c r="J89">
        <f>(Table2[[#This Row],[1M Return vs Nifty]]-AVERAGE(Table2[1M Return vs Nifty]))/_xlfn.STDEV.P(Table2[1M Return vs Nifty])</f>
        <v>1.4555563993809717E-2</v>
      </c>
      <c r="K89">
        <v>20.3054266985068</v>
      </c>
      <c r="L89">
        <f>(Table2[[#This Row],[6M Return vs Nifty]]-AVERAGE(Table2[6M Return vs Nifty]))/_xlfn.STDEV.P(Table2[6M Return vs Nifty])</f>
        <v>0.30538853903546037</v>
      </c>
      <c r="M89">
        <v>-1.5378236477089999</v>
      </c>
      <c r="N89">
        <f>(Table2[[#This Row],[1W Return vs Nifty]]-AVERAGE(Table2[1W Return vs Nifty]))/_xlfn.STDEV.P(Table2[1W Return vs Nifty])</f>
        <v>-0.67653793461857259</v>
      </c>
      <c r="O89">
        <v>1330.06</v>
      </c>
      <c r="P89">
        <v>1299.903541936</v>
      </c>
      <c r="Q89">
        <v>1131.8017987526</v>
      </c>
      <c r="R89">
        <v>46.533583792727597</v>
      </c>
      <c r="S89" s="1">
        <f>(Table2[[#This Row],[Close Price]]-Table2[[#This Row],[20D EMA]])/Table2[[#This Row],[20D EMA]]</f>
        <v>-5.4959926619851324E-3</v>
      </c>
      <c r="T89" s="1">
        <f>(Table2[[#This Row],[Close Price]]-Table2[[#This Row],[50D EMA]])/Table2[[#This Row],[50D EMA]]</f>
        <v>1.7575502586887191E-2</v>
      </c>
      <c r="U89" s="1">
        <f>(Table2[[#This Row],[Close Price]]-Table2[[#This Row],[200D EMA]])/Table2[[#This Row],[200D EMA]]</f>
        <v>0.16871169621558382</v>
      </c>
      <c r="V89">
        <v>1.0462494037647301</v>
      </c>
      <c r="W89">
        <v>1297.8</v>
      </c>
      <c r="X89">
        <v>1333</v>
      </c>
      <c r="Y89">
        <v>1262</v>
      </c>
      <c r="Z89">
        <v>1333</v>
      </c>
      <c r="AA89">
        <v>1262</v>
      </c>
      <c r="AB89">
        <v>1437</v>
      </c>
      <c r="AC89" s="1">
        <f>(Table2[[#This Row],[Close Price]]/Table2[[#This Row],[Day Low]])-1</f>
        <v>1.9224842040376E-2</v>
      </c>
      <c r="AD89" s="1">
        <f>(Table2[[#This Row],[Day High]]/Table2[[#This Row],[Close Price]])-1</f>
        <v>7.7490077490076636E-3</v>
      </c>
      <c r="AE89" s="1">
        <f>(Table2[[#This Row],[Close Price]]/Table2[[#This Row],[Current Week Low]])-1</f>
        <v>4.8137876386687761E-2</v>
      </c>
      <c r="AF89" s="1">
        <f>(Table2[[#This Row],[Current Week High]]/Table2[[#This Row],[Close Price]])-1</f>
        <v>7.7490077490076636E-3</v>
      </c>
      <c r="AG89" s="1">
        <f>(Table2[[#This Row],[Close Price]]/Table2[[#This Row],[Current Month Low]])-1</f>
        <v>4.8137876386687761E-2</v>
      </c>
      <c r="AH89" s="1">
        <f>(Table2[[#This Row],[Current Month High]]/Table2[[#This Row],[Close Price]])-1</f>
        <v>8.6373086373086272E-2</v>
      </c>
      <c r="AI89">
        <v>9.8544698544698495</v>
      </c>
      <c r="AJ89">
        <v>127.60905101953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0.05</v>
      </c>
      <c r="AM89" t="s">
        <v>3193</v>
      </c>
      <c r="AN89">
        <v>-6.49</v>
      </c>
      <c r="AO89" t="s">
        <v>3192</v>
      </c>
      <c r="AP89">
        <v>0.145947601069431</v>
      </c>
      <c r="AQ89">
        <f>(Table2[[#This Row],[Sharpe Ratio]]-AVERAGE(Table2[Sharpe Ratio]))/_xlfn.STDEV.P(Table2[Sharpe Ratio])</f>
        <v>0.91802359517830556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1.6083543050642155</v>
      </c>
      <c r="AS89">
        <f>_xlfn.RANK.AVG(Table2[[#This Row],[1Y Return vs Nifty Z-Score]],Table2[1Y Return vs Nifty Z-Score])</f>
        <v>101</v>
      </c>
      <c r="AT89">
        <f>_xlfn.RANK.AVG(Table2[[#This Row],[6M Return vs Nifty Z-Score]],Table2[6M Return vs Nifty Z-Score])</f>
        <v>219</v>
      </c>
      <c r="AU89">
        <f>_xlfn.RANK.AVG(Table2[[#This Row],[Sharpe Ratio Z-Score]],Table2[Sharpe Ratio Z-Score])</f>
        <v>125</v>
      </c>
      <c r="AV89">
        <f>(Table2[[#This Row],[Rank 1Y]]+Table2[[#This Row],[Rank 6M]]+Table2[[#This Row],[Rank Sharpe]])/3</f>
        <v>148.33333333333334</v>
      </c>
    </row>
    <row r="90" spans="1:48" x14ac:dyDescent="0.3">
      <c r="A90" t="s">
        <v>1039</v>
      </c>
      <c r="B90" t="s">
        <v>1040</v>
      </c>
      <c r="C90" t="s">
        <v>3156</v>
      </c>
      <c r="D90" t="s">
        <v>252</v>
      </c>
      <c r="E90">
        <v>13597.190398979999</v>
      </c>
      <c r="F90">
        <v>1712.3</v>
      </c>
      <c r="G90">
        <v>57.346858298305001</v>
      </c>
      <c r="H90">
        <f>(Table2[[#This Row],[1Y Return vs Nifty]]-AVERAGE(Table2[1Y Return vs Nifty]))/_xlfn.STDEV.P(Table2[1Y Return vs Nifty])</f>
        <v>0.50903439255399963</v>
      </c>
      <c r="I90">
        <v>7.9485259685784797</v>
      </c>
      <c r="J90">
        <f>(Table2[[#This Row],[1M Return vs Nifty]]-AVERAGE(Table2[1M Return vs Nifty]))/_xlfn.STDEV.P(Table2[1M Return vs Nifty])</f>
        <v>0.82546572879786428</v>
      </c>
      <c r="K90">
        <v>29.051575937215102</v>
      </c>
      <c r="L90">
        <f>(Table2[[#This Row],[6M Return vs Nifty]]-AVERAGE(Table2[6M Return vs Nifty]))/_xlfn.STDEV.P(Table2[6M Return vs Nifty])</f>
        <v>0.57589894506959449</v>
      </c>
      <c r="M90">
        <v>1.2715714671679501</v>
      </c>
      <c r="N90">
        <f>(Table2[[#This Row],[1W Return vs Nifty]]-AVERAGE(Table2[1W Return vs Nifty]))/_xlfn.STDEV.P(Table2[1W Return vs Nifty])</f>
        <v>-9.3740375718502342E-2</v>
      </c>
      <c r="O90">
        <v>1737.84</v>
      </c>
      <c r="P90">
        <v>1789.9470203506801</v>
      </c>
      <c r="Q90">
        <v>1575.27174043933</v>
      </c>
      <c r="R90">
        <v>44.969957502513402</v>
      </c>
      <c r="S90" s="1">
        <f>(Table2[[#This Row],[Close Price]]-Table2[[#This Row],[20D EMA]])/Table2[[#This Row],[20D EMA]]</f>
        <v>-1.4696404732311355E-2</v>
      </c>
      <c r="T90" s="1">
        <f>(Table2[[#This Row],[Close Price]]-Table2[[#This Row],[50D EMA]])/Table2[[#This Row],[50D EMA]]</f>
        <v>-4.337950758758647E-2</v>
      </c>
      <c r="U90" s="1">
        <f>(Table2[[#This Row],[Close Price]]-Table2[[#This Row],[200D EMA]])/Table2[[#This Row],[200D EMA]]</f>
        <v>8.6987061370410901E-2</v>
      </c>
      <c r="V90">
        <v>0.92821718550704901</v>
      </c>
      <c r="W90">
        <v>1696.1</v>
      </c>
      <c r="X90">
        <v>1761.85</v>
      </c>
      <c r="Y90">
        <v>1695.7</v>
      </c>
      <c r="Z90">
        <v>1763.8</v>
      </c>
      <c r="AA90">
        <v>1645.35</v>
      </c>
      <c r="AB90">
        <v>1890</v>
      </c>
      <c r="AC90" s="1">
        <f>(Table2[[#This Row],[Close Price]]/Table2[[#This Row],[Day Low]])-1</f>
        <v>9.5513236247863897E-3</v>
      </c>
      <c r="AD90" s="1">
        <f>(Table2[[#This Row],[Day High]]/Table2[[#This Row],[Close Price]])-1</f>
        <v>2.8937686153127418E-2</v>
      </c>
      <c r="AE90" s="1">
        <f>(Table2[[#This Row],[Close Price]]/Table2[[#This Row],[Current Week Low]])-1</f>
        <v>9.7894674765584E-3</v>
      </c>
      <c r="AF90" s="1">
        <f>(Table2[[#This Row],[Current Week High]]/Table2[[#This Row],[Close Price]])-1</f>
        <v>3.0076505285288713E-2</v>
      </c>
      <c r="AG90" s="1">
        <f>(Table2[[#This Row],[Close Price]]/Table2[[#This Row],[Current Month Low]])-1</f>
        <v>4.0690430607469574E-2</v>
      </c>
      <c r="AH90" s="1">
        <f>(Table2[[#This Row],[Current Month High]]/Table2[[#This Row],[Close Price]])-1</f>
        <v>0.10377854347953042</v>
      </c>
      <c r="AI90">
        <v>56.748233370320598</v>
      </c>
      <c r="AJ90">
        <v>113.171490818549</v>
      </c>
      <c r="AK90" t="str">
        <f>IF(AND(Table2[[#This Row],[20D EMA]]&gt;Table2[[#This Row],[50D EMA]],Table2[[#This Row],[50D EMA]]&gt;Table2[[#This Row],[200D EMA]]),"Uptrend","Downtrend/NoTrend")</f>
        <v>Downtrend/NoTrend</v>
      </c>
      <c r="AL90">
        <v>-0.24</v>
      </c>
      <c r="AM90" t="s">
        <v>3192</v>
      </c>
      <c r="AN90">
        <v>-2.11</v>
      </c>
      <c r="AO90" t="s">
        <v>3192</v>
      </c>
      <c r="AP90">
        <v>0.14338020819337199</v>
      </c>
      <c r="AQ90">
        <f>(Table2[[#This Row],[Sharpe Ratio]]-AVERAGE(Table2[Sharpe Ratio]))/_xlfn.STDEV.P(Table2[Sharpe Ratio])</f>
        <v>0.88800624030837616</v>
      </c>
      <c r="AR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0">
        <f>_xlfn.RANK.AVG(Table2[[#This Row],[1Y Return vs Nifty Z-Score]],Table2[1Y Return vs Nifty Z-Score])</f>
        <v>163</v>
      </c>
      <c r="AT90">
        <f>_xlfn.RANK.AVG(Table2[[#This Row],[6M Return vs Nifty Z-Score]],Table2[6M Return vs Nifty Z-Score])</f>
        <v>153</v>
      </c>
      <c r="AU90">
        <f>_xlfn.RANK.AVG(Table2[[#This Row],[Sharpe Ratio Z-Score]],Table2[Sharpe Ratio Z-Score])</f>
        <v>130</v>
      </c>
      <c r="AV90">
        <f>(Table2[[#This Row],[Rank 1Y]]+Table2[[#This Row],[Rank 6M]]+Table2[[#This Row],[Rank Sharpe]])/3</f>
        <v>148.66666666666666</v>
      </c>
    </row>
    <row r="91" spans="1:48" x14ac:dyDescent="0.3">
      <c r="A91" t="s">
        <v>250</v>
      </c>
      <c r="B91" t="s">
        <v>251</v>
      </c>
      <c r="C91" t="s">
        <v>3156</v>
      </c>
      <c r="D91" t="s">
        <v>252</v>
      </c>
      <c r="E91">
        <v>105291.648</v>
      </c>
      <c r="F91">
        <v>3798.4</v>
      </c>
      <c r="G91">
        <v>94.649834512539101</v>
      </c>
      <c r="H91">
        <f>(Table2[[#This Row],[1Y Return vs Nifty]]-AVERAGE(Table2[1Y Return vs Nifty]))/_xlfn.STDEV.P(Table2[1Y Return vs Nifty])</f>
        <v>1.1234011721639148</v>
      </c>
      <c r="I91">
        <v>-1.8186532481559401</v>
      </c>
      <c r="J91">
        <f>(Table2[[#This Row],[1M Return vs Nifty]]-AVERAGE(Table2[1M Return vs Nifty]))/_xlfn.STDEV.P(Table2[1M Return vs Nifty])</f>
        <v>-0.22132807621428521</v>
      </c>
      <c r="K91">
        <v>8.9702963084558505</v>
      </c>
      <c r="L91">
        <f>(Table2[[#This Row],[6M Return vs Nifty]]-AVERAGE(Table2[6M Return vs Nifty]))/_xlfn.STDEV.P(Table2[6M Return vs Nifty])</f>
        <v>-4.5196688883127605E-2</v>
      </c>
      <c r="M91">
        <v>-1.45277159657563</v>
      </c>
      <c r="N91">
        <f>(Table2[[#This Row],[1W Return vs Nifty]]-AVERAGE(Table2[1W Return vs Nifty]))/_xlfn.STDEV.P(Table2[1W Return vs Nifty])</f>
        <v>-0.65889423348252119</v>
      </c>
      <c r="O91">
        <v>3738.25</v>
      </c>
      <c r="P91">
        <v>3749.6787988763299</v>
      </c>
      <c r="Q91">
        <v>3294.3989313750399</v>
      </c>
      <c r="R91">
        <v>57.351272709651198</v>
      </c>
      <c r="S91" s="1">
        <f>(Table2[[#This Row],[Close Price]]-Table2[[#This Row],[20D EMA]])/Table2[[#This Row],[20D EMA]]</f>
        <v>1.6090416638801602E-2</v>
      </c>
      <c r="T91" s="1">
        <f>(Table2[[#This Row],[Close Price]]-Table2[[#This Row],[50D EMA]])/Table2[[#This Row],[50D EMA]]</f>
        <v>1.2993433234406779E-2</v>
      </c>
      <c r="U91" s="1">
        <f>(Table2[[#This Row],[Close Price]]-Table2[[#This Row],[200D EMA]])/Table2[[#This Row],[200D EMA]]</f>
        <v>0.15298726083989975</v>
      </c>
      <c r="V91">
        <v>0.83008608253091798</v>
      </c>
      <c r="W91">
        <v>3671.9</v>
      </c>
      <c r="X91">
        <v>3846.1</v>
      </c>
      <c r="Y91">
        <v>3589.5</v>
      </c>
      <c r="Z91">
        <v>3846.1</v>
      </c>
      <c r="AA91">
        <v>3526</v>
      </c>
      <c r="AB91">
        <v>3891.7</v>
      </c>
      <c r="AC91" s="1">
        <f>(Table2[[#This Row],[Close Price]]/Table2[[#This Row],[Day Low]])-1</f>
        <v>3.4450829270949557E-2</v>
      </c>
      <c r="AD91" s="1">
        <f>(Table2[[#This Row],[Day High]]/Table2[[#This Row],[Close Price]])-1</f>
        <v>1.2557919123841632E-2</v>
      </c>
      <c r="AE91" s="1">
        <f>(Table2[[#This Row],[Close Price]]/Table2[[#This Row],[Current Week Low]])-1</f>
        <v>5.8197520546036996E-2</v>
      </c>
      <c r="AF91" s="1">
        <f>(Table2[[#This Row],[Current Week High]]/Table2[[#This Row],[Close Price]])-1</f>
        <v>1.2557919123841632E-2</v>
      </c>
      <c r="AG91" s="1">
        <f>(Table2[[#This Row],[Close Price]]/Table2[[#This Row],[Current Month Low]])-1</f>
        <v>7.7254679523539371E-2</v>
      </c>
      <c r="AH91" s="1">
        <f>(Table2[[#This Row],[Current Month High]]/Table2[[#This Row],[Close Price]])-1</f>
        <v>2.4562973883740513E-2</v>
      </c>
      <c r="AI91">
        <v>9.8330876158382292</v>
      </c>
      <c r="AJ91">
        <v>128.95030288417999</v>
      </c>
      <c r="AK91" t="str">
        <f>IF(AND(Table2[[#This Row],[20D EMA]]&gt;Table2[[#This Row],[50D EMA]],Table2[[#This Row],[50D EMA]]&gt;Table2[[#This Row],[200D EMA]]),"Uptrend","Downtrend/NoTrend")</f>
        <v>Downtrend/NoTrend</v>
      </c>
      <c r="AL91">
        <v>0.03</v>
      </c>
      <c r="AM91" t="s">
        <v>3193</v>
      </c>
      <c r="AN91">
        <v>-1.72</v>
      </c>
      <c r="AO91" t="s">
        <v>3192</v>
      </c>
      <c r="AP91">
        <v>0.23382054076581901</v>
      </c>
      <c r="AQ91">
        <f>(Table2[[#This Row],[Sharpe Ratio]]-AVERAGE(Table2[Sharpe Ratio]))/_xlfn.STDEV.P(Table2[Sharpe Ratio])</f>
        <v>1.9454133799389945</v>
      </c>
      <c r="AR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1">
        <f>_xlfn.RANK.AVG(Table2[[#This Row],[1Y Return vs Nifty Z-Score]],Table2[1Y Return vs Nifty Z-Score])</f>
        <v>93</v>
      </c>
      <c r="AT91">
        <f>_xlfn.RANK.AVG(Table2[[#This Row],[6M Return vs Nifty Z-Score]],Table2[6M Return vs Nifty Z-Score])</f>
        <v>339</v>
      </c>
      <c r="AU91">
        <f>_xlfn.RANK.AVG(Table2[[#This Row],[Sharpe Ratio Z-Score]],Table2[Sharpe Ratio Z-Score])</f>
        <v>18</v>
      </c>
      <c r="AV91">
        <f>(Table2[[#This Row],[Rank 1Y]]+Table2[[#This Row],[Rank 6M]]+Table2[[#This Row],[Rank Sharpe]])/3</f>
        <v>150</v>
      </c>
    </row>
    <row r="92" spans="1:48" x14ac:dyDescent="0.3">
      <c r="A92" t="s">
        <v>518</v>
      </c>
      <c r="B92" t="s">
        <v>519</v>
      </c>
      <c r="C92" t="s">
        <v>3151</v>
      </c>
      <c r="D92" t="s">
        <v>51</v>
      </c>
      <c r="E92">
        <v>41708.774416594999</v>
      </c>
      <c r="F92">
        <v>3339.05</v>
      </c>
      <c r="G92">
        <v>63.175625846309302</v>
      </c>
      <c r="H92">
        <f>(Table2[[#This Row],[1Y Return vs Nifty]]-AVERAGE(Table2[1Y Return vs Nifty]))/_xlfn.STDEV.P(Table2[1Y Return vs Nifty])</f>
        <v>0.60503212546936269</v>
      </c>
      <c r="I92">
        <v>0.450889389631909</v>
      </c>
      <c r="J92">
        <f>(Table2[[#This Row],[1M Return vs Nifty]]-AVERAGE(Table2[1M Return vs Nifty]))/_xlfn.STDEV.P(Table2[1M Return vs Nifty])</f>
        <v>2.1909313079935641E-2</v>
      </c>
      <c r="K92">
        <v>48.953316376111601</v>
      </c>
      <c r="L92">
        <f>(Table2[[#This Row],[6M Return vs Nifty]]-AVERAGE(Table2[6M Return vs Nifty]))/_xlfn.STDEV.P(Table2[6M Return vs Nifty])</f>
        <v>1.1914415958953117</v>
      </c>
      <c r="M92">
        <v>-3.0098399885424598</v>
      </c>
      <c r="N92">
        <f>(Table2[[#This Row],[1W Return vs Nifty]]-AVERAGE(Table2[1W Return vs Nifty]))/_xlfn.STDEV.P(Table2[1W Return vs Nifty])</f>
        <v>-0.98190172113470642</v>
      </c>
      <c r="O92">
        <v>3283.66</v>
      </c>
      <c r="P92">
        <v>3127.50291149652</v>
      </c>
      <c r="Q92">
        <v>2563.9864800086102</v>
      </c>
      <c r="R92">
        <v>55.485565896988902</v>
      </c>
      <c r="S92" s="1">
        <f>(Table2[[#This Row],[Close Price]]-Table2[[#This Row],[20D EMA]])/Table2[[#This Row],[20D EMA]]</f>
        <v>1.6868372486798369E-2</v>
      </c>
      <c r="T92" s="1">
        <f>(Table2[[#This Row],[Close Price]]-Table2[[#This Row],[50D EMA]])/Table2[[#This Row],[50D EMA]]</f>
        <v>6.7640892587452206E-2</v>
      </c>
      <c r="U92" s="1">
        <f>(Table2[[#This Row],[Close Price]]-Table2[[#This Row],[200D EMA]])/Table2[[#This Row],[200D EMA]]</f>
        <v>0.30228845824053924</v>
      </c>
      <c r="V92">
        <v>0.91461464984611096</v>
      </c>
      <c r="W92">
        <v>3263.05</v>
      </c>
      <c r="X92">
        <v>3388.3</v>
      </c>
      <c r="Y92">
        <v>3241</v>
      </c>
      <c r="Z92">
        <v>3388.3</v>
      </c>
      <c r="AA92">
        <v>3160.3</v>
      </c>
      <c r="AB92">
        <v>3428</v>
      </c>
      <c r="AC92" s="1">
        <f>(Table2[[#This Row],[Close Price]]/Table2[[#This Row],[Day Low]])-1</f>
        <v>2.3291092689355031E-2</v>
      </c>
      <c r="AD92" s="1">
        <f>(Table2[[#This Row],[Day High]]/Table2[[#This Row],[Close Price]])-1</f>
        <v>1.4749704257198903E-2</v>
      </c>
      <c r="AE92" s="1">
        <f>(Table2[[#This Row],[Close Price]]/Table2[[#This Row],[Current Week Low]])-1</f>
        <v>3.0253008330762166E-2</v>
      </c>
      <c r="AF92" s="1">
        <f>(Table2[[#This Row],[Current Week High]]/Table2[[#This Row],[Close Price]])-1</f>
        <v>1.4749704257198903E-2</v>
      </c>
      <c r="AG92" s="1">
        <f>(Table2[[#This Row],[Close Price]]/Table2[[#This Row],[Current Month Low]])-1</f>
        <v>5.65610859728507E-2</v>
      </c>
      <c r="AH92" s="1">
        <f>(Table2[[#This Row],[Current Month High]]/Table2[[#This Row],[Close Price]])-1</f>
        <v>2.663931357721494E-2</v>
      </c>
      <c r="AI92">
        <v>4.3710037286054302</v>
      </c>
      <c r="AJ92">
        <v>102.360534529256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0.28000000000000003</v>
      </c>
      <c r="AM92" t="s">
        <v>3193</v>
      </c>
      <c r="AN92">
        <v>0.18</v>
      </c>
      <c r="AO92" t="s">
        <v>3193</v>
      </c>
      <c r="AP92">
        <v>0.10274226220999701</v>
      </c>
      <c r="AQ92">
        <f>(Table2[[#This Row],[Sharpe Ratio]]-AVERAGE(Table2[Sharpe Ratio]))/_xlfn.STDEV.P(Table2[Sharpe Ratio])</f>
        <v>0.41287691470221022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1.249358228012114</v>
      </c>
      <c r="AS92">
        <f>_xlfn.RANK.AVG(Table2[[#This Row],[1Y Return vs Nifty Z-Score]],Table2[1Y Return vs Nifty Z-Score])</f>
        <v>146</v>
      </c>
      <c r="AT92">
        <f>_xlfn.RANK.AVG(Table2[[#This Row],[6M Return vs Nifty Z-Score]],Table2[6M Return vs Nifty Z-Score])</f>
        <v>72</v>
      </c>
      <c r="AU92">
        <f>_xlfn.RANK.AVG(Table2[[#This Row],[Sharpe Ratio Z-Score]],Table2[Sharpe Ratio Z-Score])</f>
        <v>233</v>
      </c>
      <c r="AV92">
        <f>(Table2[[#This Row],[Rank 1Y]]+Table2[[#This Row],[Rank 6M]]+Table2[[#This Row],[Rank Sharpe]])/3</f>
        <v>150.33333333333334</v>
      </c>
    </row>
    <row r="93" spans="1:48" x14ac:dyDescent="0.3">
      <c r="A93" t="s">
        <v>189</v>
      </c>
      <c r="B93" t="s">
        <v>190</v>
      </c>
      <c r="C93" t="s">
        <v>3147</v>
      </c>
      <c r="D93" t="s">
        <v>144</v>
      </c>
      <c r="E93">
        <v>145380.29704</v>
      </c>
      <c r="F93">
        <v>552.1</v>
      </c>
      <c r="G93">
        <v>61.203279911727599</v>
      </c>
      <c r="H93">
        <f>(Table2[[#This Row],[1Y Return vs Nifty]]-AVERAGE(Table2[1Y Return vs Nifty]))/_xlfn.STDEV.P(Table2[1Y Return vs Nifty])</f>
        <v>0.57254828790244772</v>
      </c>
      <c r="I93">
        <v>-1.7302537081753</v>
      </c>
      <c r="J93">
        <f>(Table2[[#This Row],[1M Return vs Nifty]]-AVERAGE(Table2[1M Return vs Nifty]))/_xlfn.STDEV.P(Table2[1M Return vs Nifty])</f>
        <v>-0.21185388834854882</v>
      </c>
      <c r="K93">
        <v>15.841793189421701</v>
      </c>
      <c r="L93">
        <f>(Table2[[#This Row],[6M Return vs Nifty]]-AVERAGE(Table2[6M Return vs Nifty]))/_xlfn.STDEV.P(Table2[6M Return vs Nifty])</f>
        <v>0.16733243228778916</v>
      </c>
      <c r="M93">
        <v>3.5802773931192902</v>
      </c>
      <c r="N93">
        <f>(Table2[[#This Row],[1W Return vs Nifty]]-AVERAGE(Table2[1W Return vs Nifty]))/_xlfn.STDEV.P(Table2[1W Return vs Nifty])</f>
        <v>0.38519125292195672</v>
      </c>
      <c r="O93">
        <v>546.38</v>
      </c>
      <c r="P93">
        <v>560.52365894686795</v>
      </c>
      <c r="Q93">
        <v>503.85315527077603</v>
      </c>
      <c r="R93">
        <v>57.886001332061902</v>
      </c>
      <c r="S93" s="1">
        <f>(Table2[[#This Row],[Close Price]]-Table2[[#This Row],[20D EMA]])/Table2[[#This Row],[20D EMA]]</f>
        <v>1.0468904425491466E-2</v>
      </c>
      <c r="T93" s="1">
        <f>(Table2[[#This Row],[Close Price]]-Table2[[#This Row],[50D EMA]])/Table2[[#This Row],[50D EMA]]</f>
        <v>-1.5028195175016528E-2</v>
      </c>
      <c r="U93" s="1">
        <f>(Table2[[#This Row],[Close Price]]-Table2[[#This Row],[200D EMA]])/Table2[[#This Row],[200D EMA]]</f>
        <v>9.5755765791117511E-2</v>
      </c>
      <c r="V93">
        <v>0.86845588115808503</v>
      </c>
      <c r="W93">
        <v>546</v>
      </c>
      <c r="X93">
        <v>555.54999999999995</v>
      </c>
      <c r="Y93">
        <v>537.04999999999995</v>
      </c>
      <c r="Z93">
        <v>555.54999999999995</v>
      </c>
      <c r="AA93">
        <v>484.1</v>
      </c>
      <c r="AB93">
        <v>569.45000000000005</v>
      </c>
      <c r="AC93" s="1">
        <f>(Table2[[#This Row],[Close Price]]/Table2[[#This Row],[Day Low]])-1</f>
        <v>1.1172161172161132E-2</v>
      </c>
      <c r="AD93" s="1">
        <f>(Table2[[#This Row],[Day High]]/Table2[[#This Row],[Close Price]])-1</f>
        <v>6.2488679587029416E-3</v>
      </c>
      <c r="AE93" s="1">
        <f>(Table2[[#This Row],[Close Price]]/Table2[[#This Row],[Current Week Low]])-1</f>
        <v>2.8023461502653557E-2</v>
      </c>
      <c r="AF93" s="1">
        <f>(Table2[[#This Row],[Current Week High]]/Table2[[#This Row],[Close Price]])-1</f>
        <v>6.2488679587029416E-3</v>
      </c>
      <c r="AG93" s="1">
        <f>(Table2[[#This Row],[Close Price]]/Table2[[#This Row],[Current Month Low]])-1</f>
        <v>0.14046684569303869</v>
      </c>
      <c r="AH93" s="1">
        <f>(Table2[[#This Row],[Current Month High]]/Table2[[#This Row],[Close Price]])-1</f>
        <v>3.142546640101429E-2</v>
      </c>
      <c r="AI93">
        <v>18.456801304111501</v>
      </c>
      <c r="AJ93">
        <v>112.796299865099</v>
      </c>
      <c r="AK93" t="str">
        <f>IF(AND(Table2[[#This Row],[20D EMA]]&gt;Table2[[#This Row],[50D EMA]],Table2[[#This Row],[50D EMA]]&gt;Table2[[#This Row],[200D EMA]]),"Uptrend","Downtrend/NoTrend")</f>
        <v>Downtrend/NoTrend</v>
      </c>
      <c r="AL93">
        <v>-0.16</v>
      </c>
      <c r="AM93" t="s">
        <v>3192</v>
      </c>
      <c r="AN93">
        <v>-1.45</v>
      </c>
      <c r="AO93" t="s">
        <v>3192</v>
      </c>
      <c r="AP93">
        <v>0.19555053796333299</v>
      </c>
      <c r="AQ93">
        <f>(Table2[[#This Row],[Sharpe Ratio]]-AVERAGE(Table2[Sharpe Ratio]))/_xlfn.STDEV.P(Table2[Sharpe Ratio])</f>
        <v>1.4979694901830989</v>
      </c>
      <c r="AR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3">
        <f>_xlfn.RANK.AVG(Table2[[#This Row],[1Y Return vs Nifty Z-Score]],Table2[1Y Return vs Nifty Z-Score])</f>
        <v>149</v>
      </c>
      <c r="AT93">
        <f>_xlfn.RANK.AVG(Table2[[#This Row],[6M Return vs Nifty Z-Score]],Table2[6M Return vs Nifty Z-Score])</f>
        <v>257</v>
      </c>
      <c r="AU93">
        <f>_xlfn.RANK.AVG(Table2[[#This Row],[Sharpe Ratio Z-Score]],Table2[Sharpe Ratio Z-Score])</f>
        <v>50</v>
      </c>
      <c r="AV93">
        <f>(Table2[[#This Row],[Rank 1Y]]+Table2[[#This Row],[Rank 6M]]+Table2[[#This Row],[Rank Sharpe]])/3</f>
        <v>152</v>
      </c>
    </row>
    <row r="94" spans="1:48" x14ac:dyDescent="0.3">
      <c r="A94" t="s">
        <v>1076</v>
      </c>
      <c r="B94" t="s">
        <v>1077</v>
      </c>
      <c r="C94" t="s">
        <v>3156</v>
      </c>
      <c r="D94" t="s">
        <v>252</v>
      </c>
      <c r="E94">
        <v>12585.853666720001</v>
      </c>
      <c r="F94">
        <v>1891.6</v>
      </c>
      <c r="G94">
        <v>96.591076294939398</v>
      </c>
      <c r="H94">
        <f>(Table2[[#This Row],[1Y Return vs Nifty]]-AVERAGE(Table2[1Y Return vs Nifty]))/_xlfn.STDEV.P(Table2[1Y Return vs Nifty])</f>
        <v>1.1553727353831089</v>
      </c>
      <c r="I94">
        <v>8.1875206455474796</v>
      </c>
      <c r="J94">
        <f>(Table2[[#This Row],[1M Return vs Nifty]]-AVERAGE(Table2[1M Return vs Nifty]))/_xlfn.STDEV.P(Table2[1M Return vs Nifty])</f>
        <v>0.85107989453912469</v>
      </c>
      <c r="K94">
        <v>20.3555370696644</v>
      </c>
      <c r="L94">
        <f>(Table2[[#This Row],[6M Return vs Nifty]]-AVERAGE(Table2[6M Return vs Nifty]))/_xlfn.STDEV.P(Table2[6M Return vs Nifty])</f>
        <v>0.3069384070377546</v>
      </c>
      <c r="M94">
        <v>-1.821801587727</v>
      </c>
      <c r="N94">
        <f>(Table2[[#This Row],[1W Return vs Nifty]]-AVERAGE(Table2[1W Return vs Nifty]))/_xlfn.STDEV.P(Table2[1W Return vs Nifty])</f>
        <v>-0.7354480001154331</v>
      </c>
      <c r="O94">
        <v>1883.24</v>
      </c>
      <c r="P94">
        <v>1819.9448832641301</v>
      </c>
      <c r="Q94">
        <v>1544.5006293987101</v>
      </c>
      <c r="R94">
        <v>48.644383655922397</v>
      </c>
      <c r="S94" s="1">
        <f>(Table2[[#This Row],[Close Price]]-Table2[[#This Row],[20D EMA]])/Table2[[#This Row],[20D EMA]]</f>
        <v>4.4391580467704065E-3</v>
      </c>
      <c r="T94" s="1">
        <f>(Table2[[#This Row],[Close Price]]-Table2[[#This Row],[50D EMA]])/Table2[[#This Row],[50D EMA]]</f>
        <v>3.9372135604103582E-2</v>
      </c>
      <c r="U94" s="1">
        <f>(Table2[[#This Row],[Close Price]]-Table2[[#This Row],[200D EMA]])/Table2[[#This Row],[200D EMA]]</f>
        <v>0.22473242418581543</v>
      </c>
      <c r="V94">
        <v>1.33128842623336</v>
      </c>
      <c r="W94">
        <v>1874.85</v>
      </c>
      <c r="X94">
        <v>1959.9</v>
      </c>
      <c r="Y94">
        <v>1829.35</v>
      </c>
      <c r="Z94">
        <v>1969.85</v>
      </c>
      <c r="AA94">
        <v>1819.55</v>
      </c>
      <c r="AB94">
        <v>2034.95</v>
      </c>
      <c r="AC94" s="1">
        <f>(Table2[[#This Row],[Close Price]]/Table2[[#This Row],[Day Low]])-1</f>
        <v>8.9340480571780123E-3</v>
      </c>
      <c r="AD94" s="1">
        <f>(Table2[[#This Row],[Day High]]/Table2[[#This Row],[Close Price]])-1</f>
        <v>3.6106999365616455E-2</v>
      </c>
      <c r="AE94" s="1">
        <f>(Table2[[#This Row],[Close Price]]/Table2[[#This Row],[Current Week Low]])-1</f>
        <v>3.4028480061223831E-2</v>
      </c>
      <c r="AF94" s="1">
        <f>(Table2[[#This Row],[Current Week High]]/Table2[[#This Row],[Close Price]])-1</f>
        <v>4.1367096637767053E-2</v>
      </c>
      <c r="AG94" s="1">
        <f>(Table2[[#This Row],[Close Price]]/Table2[[#This Row],[Current Month Low]])-1</f>
        <v>3.9597702728696671E-2</v>
      </c>
      <c r="AH94" s="1">
        <f>(Table2[[#This Row],[Current Month High]]/Table2[[#This Row],[Close Price]])-1</f>
        <v>7.578240642842049E-2</v>
      </c>
      <c r="AI94">
        <v>7.5782406428420401</v>
      </c>
      <c r="AJ94">
        <v>124.735654033503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0.09</v>
      </c>
      <c r="AM94" t="s">
        <v>3193</v>
      </c>
      <c r="AN94">
        <v>3.8</v>
      </c>
      <c r="AO94" t="s">
        <v>3193</v>
      </c>
      <c r="AP94">
        <v>0.132568499619939</v>
      </c>
      <c r="AQ94">
        <f>(Table2[[#This Row],[Sharpe Ratio]]-AVERAGE(Table2[Sharpe Ratio]))/_xlfn.STDEV.P(Table2[Sharpe Ratio])</f>
        <v>0.76159828146992603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2.3395413183144811</v>
      </c>
      <c r="AS94">
        <f>_xlfn.RANK.AVG(Table2[[#This Row],[1Y Return vs Nifty Z-Score]],Table2[1Y Return vs Nifty Z-Score])</f>
        <v>91</v>
      </c>
      <c r="AT94">
        <f>_xlfn.RANK.AVG(Table2[[#This Row],[6M Return vs Nifty Z-Score]],Table2[6M Return vs Nifty Z-Score])</f>
        <v>218</v>
      </c>
      <c r="AU94">
        <f>_xlfn.RANK.AVG(Table2[[#This Row],[Sharpe Ratio Z-Score]],Table2[Sharpe Ratio Z-Score])</f>
        <v>151</v>
      </c>
      <c r="AV94">
        <f>(Table2[[#This Row],[Rank 1Y]]+Table2[[#This Row],[Rank 6M]]+Table2[[#This Row],[Rank Sharpe]])/3</f>
        <v>153.33333333333334</v>
      </c>
    </row>
    <row r="95" spans="1:48" x14ac:dyDescent="0.3">
      <c r="A95" t="s">
        <v>1432</v>
      </c>
      <c r="B95" t="s">
        <v>1433</v>
      </c>
      <c r="C95" t="s">
        <v>3157</v>
      </c>
      <c r="D95" t="s">
        <v>86</v>
      </c>
      <c r="E95">
        <v>7710.8499361399899</v>
      </c>
      <c r="F95">
        <v>3149.8</v>
      </c>
      <c r="G95">
        <v>58.684863108231603</v>
      </c>
      <c r="H95">
        <f>(Table2[[#This Row],[1Y Return vs Nifty]]-AVERAGE(Table2[1Y Return vs Nifty]))/_xlfn.STDEV.P(Table2[1Y Return vs Nifty])</f>
        <v>0.53107085692231759</v>
      </c>
      <c r="I95">
        <v>-6.3892693772335996</v>
      </c>
      <c r="J95">
        <f>(Table2[[#This Row],[1M Return vs Nifty]]-AVERAGE(Table2[1M Return vs Nifty]))/_xlfn.STDEV.P(Table2[1M Return vs Nifty])</f>
        <v>-0.71118216231620512</v>
      </c>
      <c r="K95">
        <v>19.167047254141998</v>
      </c>
      <c r="L95">
        <f>(Table2[[#This Row],[6M Return vs Nifty]]-AVERAGE(Table2[6M Return vs Nifty]))/_xlfn.STDEV.P(Table2[6M Return vs Nifty])</f>
        <v>0.27017950277146063</v>
      </c>
      <c r="M95">
        <v>-1.8719610894710399</v>
      </c>
      <c r="N95">
        <f>(Table2[[#This Row],[1W Return vs Nifty]]-AVERAGE(Table2[1W Return vs Nifty]))/_xlfn.STDEV.P(Table2[1W Return vs Nifty])</f>
        <v>-0.74585338418450542</v>
      </c>
      <c r="O95">
        <v>3212.89</v>
      </c>
      <c r="P95">
        <v>3189.07098791013</v>
      </c>
      <c r="Q95">
        <v>2727.6563431837199</v>
      </c>
      <c r="R95">
        <v>40.908887269695903</v>
      </c>
      <c r="S95" s="1">
        <f>(Table2[[#This Row],[Close Price]]-Table2[[#This Row],[20D EMA]])/Table2[[#This Row],[20D EMA]]</f>
        <v>-1.9636526616223927E-2</v>
      </c>
      <c r="T95" s="1">
        <f>(Table2[[#This Row],[Close Price]]-Table2[[#This Row],[50D EMA]])/Table2[[#This Row],[50D EMA]]</f>
        <v>-1.2314240748797198E-2</v>
      </c>
      <c r="U95" s="1">
        <f>(Table2[[#This Row],[Close Price]]-Table2[[#This Row],[200D EMA]])/Table2[[#This Row],[200D EMA]]</f>
        <v>0.15476423849037901</v>
      </c>
      <c r="V95">
        <v>0.52695961339327202</v>
      </c>
      <c r="W95">
        <v>3090</v>
      </c>
      <c r="X95">
        <v>3165.25</v>
      </c>
      <c r="Y95">
        <v>3050</v>
      </c>
      <c r="Z95">
        <v>3165.25</v>
      </c>
      <c r="AA95">
        <v>3050</v>
      </c>
      <c r="AB95">
        <v>3508.45</v>
      </c>
      <c r="AC95" s="1">
        <f>(Table2[[#This Row],[Close Price]]/Table2[[#This Row],[Day Low]])-1</f>
        <v>1.9352750809061625E-2</v>
      </c>
      <c r="AD95" s="1">
        <f>(Table2[[#This Row],[Day High]]/Table2[[#This Row],[Close Price]])-1</f>
        <v>4.9050733379896183E-3</v>
      </c>
      <c r="AE95" s="1">
        <f>(Table2[[#This Row],[Close Price]]/Table2[[#This Row],[Current Week Low]])-1</f>
        <v>3.2721311475409909E-2</v>
      </c>
      <c r="AF95" s="1">
        <f>(Table2[[#This Row],[Current Week High]]/Table2[[#This Row],[Close Price]])-1</f>
        <v>4.9050733379896183E-3</v>
      </c>
      <c r="AG95" s="1">
        <f>(Table2[[#This Row],[Close Price]]/Table2[[#This Row],[Current Month Low]])-1</f>
        <v>3.2721311475409909E-2</v>
      </c>
      <c r="AH95" s="1">
        <f>(Table2[[#This Row],[Current Month High]]/Table2[[#This Row],[Close Price]])-1</f>
        <v>0.11386437234110081</v>
      </c>
      <c r="AI95">
        <v>11.910280017778801</v>
      </c>
      <c r="AJ95">
        <v>103.07533606266701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-0.06</v>
      </c>
      <c r="AM95" t="s">
        <v>3192</v>
      </c>
      <c r="AN95">
        <v>-5.62</v>
      </c>
      <c r="AO95" t="s">
        <v>3192</v>
      </c>
      <c r="AP95">
        <v>0.179084613350255</v>
      </c>
      <c r="AQ95">
        <f>(Table2[[#This Row],[Sharpe Ratio]]-AVERAGE(Table2[Sharpe Ratio]))/_xlfn.STDEV.P(Table2[Sharpe Ratio])</f>
        <v>1.305453764607444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0.64966857780051179</v>
      </c>
      <c r="AS95">
        <f>_xlfn.RANK.AVG(Table2[[#This Row],[1Y Return vs Nifty Z-Score]],Table2[1Y Return vs Nifty Z-Score])</f>
        <v>156</v>
      </c>
      <c r="AT95">
        <f>_xlfn.RANK.AVG(Table2[[#This Row],[6M Return vs Nifty Z-Score]],Table2[6M Return vs Nifty Z-Score])</f>
        <v>227</v>
      </c>
      <c r="AU95">
        <f>_xlfn.RANK.AVG(Table2[[#This Row],[Sharpe Ratio Z-Score]],Table2[Sharpe Ratio Z-Score])</f>
        <v>79</v>
      </c>
      <c r="AV95">
        <f>(Table2[[#This Row],[Rank 1Y]]+Table2[[#This Row],[Rank 6M]]+Table2[[#This Row],[Rank Sharpe]])/3</f>
        <v>154</v>
      </c>
    </row>
    <row r="96" spans="1:48" x14ac:dyDescent="0.3">
      <c r="A96" t="s">
        <v>1530</v>
      </c>
      <c r="B96" t="s">
        <v>1531</v>
      </c>
      <c r="C96" t="s">
        <v>3155</v>
      </c>
      <c r="D96" t="s">
        <v>410</v>
      </c>
      <c r="E96">
        <v>6672.7448175769996</v>
      </c>
      <c r="F96">
        <v>214.79</v>
      </c>
      <c r="G96">
        <v>127.93661708638599</v>
      </c>
      <c r="H96">
        <f>(Table2[[#This Row],[1Y Return vs Nifty]]-AVERAGE(Table2[1Y Return vs Nifty]))/_xlfn.STDEV.P(Table2[1Y Return vs Nifty])</f>
        <v>1.6716226678435628</v>
      </c>
      <c r="I96">
        <v>3.0852973612547501E-2</v>
      </c>
      <c r="J96">
        <f>(Table2[[#This Row],[1M Return vs Nifty]]-AVERAGE(Table2[1M Return vs Nifty]))/_xlfn.STDEV.P(Table2[1M Return vs Nifty])</f>
        <v>-2.310793380494143E-2</v>
      </c>
      <c r="K96">
        <v>14.7238746188407</v>
      </c>
      <c r="L96">
        <f>(Table2[[#This Row],[6M Return vs Nifty]]-AVERAGE(Table2[6M Return vs Nifty]))/_xlfn.STDEV.P(Table2[6M Return vs Nifty])</f>
        <v>0.13275623215818477</v>
      </c>
      <c r="M96">
        <v>-8.1072279573310493E-3</v>
      </c>
      <c r="N96">
        <f>(Table2[[#This Row],[1W Return vs Nifty]]-AVERAGE(Table2[1W Return vs Nifty]))/_xlfn.STDEV.P(Table2[1W Return vs Nifty])</f>
        <v>-0.3592045020516566</v>
      </c>
      <c r="O96">
        <v>217.6</v>
      </c>
      <c r="P96">
        <v>214.828459000696</v>
      </c>
      <c r="Q96">
        <v>186.13810270721299</v>
      </c>
      <c r="R96">
        <v>40.270761961359703</v>
      </c>
      <c r="S96" s="1">
        <f>(Table2[[#This Row],[Close Price]]-Table2[[#This Row],[20D EMA]])/Table2[[#This Row],[20D EMA]]</f>
        <v>-1.2913602941176482E-2</v>
      </c>
      <c r="T96" s="1">
        <f>(Table2[[#This Row],[Close Price]]-Table2[[#This Row],[50D EMA]])/Table2[[#This Row],[50D EMA]]</f>
        <v>-1.7902190833982365E-4</v>
      </c>
      <c r="U96" s="1">
        <f>(Table2[[#This Row],[Close Price]]-Table2[[#This Row],[200D EMA]])/Table2[[#This Row],[200D EMA]]</f>
        <v>0.15392816879548388</v>
      </c>
      <c r="V96">
        <v>0.97637520045693005</v>
      </c>
      <c r="W96">
        <v>213.97</v>
      </c>
      <c r="X96">
        <v>217.9</v>
      </c>
      <c r="Y96">
        <v>212.99</v>
      </c>
      <c r="Z96">
        <v>218</v>
      </c>
      <c r="AA96">
        <v>212.28</v>
      </c>
      <c r="AB96">
        <v>225.95</v>
      </c>
      <c r="AC96" s="1">
        <f>(Table2[[#This Row],[Close Price]]/Table2[[#This Row],[Day Low]])-1</f>
        <v>3.8323129410664514E-3</v>
      </c>
      <c r="AD96" s="1">
        <f>(Table2[[#This Row],[Day High]]/Table2[[#This Row],[Close Price]])-1</f>
        <v>1.4479258810931706E-2</v>
      </c>
      <c r="AE96" s="1">
        <f>(Table2[[#This Row],[Close Price]]/Table2[[#This Row],[Current Week Low]])-1</f>
        <v>8.4511009906567125E-3</v>
      </c>
      <c r="AF96" s="1">
        <f>(Table2[[#This Row],[Current Week High]]/Table2[[#This Row],[Close Price]])-1</f>
        <v>1.4944829833791085E-2</v>
      </c>
      <c r="AG96" s="1">
        <f>(Table2[[#This Row],[Close Price]]/Table2[[#This Row],[Current Month Low]])-1</f>
        <v>1.182400602977185E-2</v>
      </c>
      <c r="AH96" s="1">
        <f>(Table2[[#This Row],[Current Month High]]/Table2[[#This Row],[Close Price]])-1</f>
        <v>5.1957726151124373E-2</v>
      </c>
      <c r="AI96">
        <v>6.9230411099213196</v>
      </c>
      <c r="AJ96">
        <v>201.248246844319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0.01</v>
      </c>
      <c r="AM96" t="s">
        <v>3193</v>
      </c>
      <c r="AN96">
        <v>-4.88</v>
      </c>
      <c r="AO96" t="s">
        <v>3192</v>
      </c>
      <c r="AP96">
        <v>0.134421908704877</v>
      </c>
      <c r="AQ96">
        <f>(Table2[[#This Row],[Sharpe Ratio]]-AVERAGE(Table2[Sharpe Ratio]))/_xlfn.STDEV.P(Table2[Sharpe Ratio])</f>
        <v>0.78326790544548797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2.2053343695906373</v>
      </c>
      <c r="AS96">
        <f>_xlfn.RANK.AVG(Table2[[#This Row],[1Y Return vs Nifty Z-Score]],Table2[1Y Return vs Nifty Z-Score])</f>
        <v>47</v>
      </c>
      <c r="AT96">
        <f>_xlfn.RANK.AVG(Table2[[#This Row],[6M Return vs Nifty Z-Score]],Table2[6M Return vs Nifty Z-Score])</f>
        <v>272</v>
      </c>
      <c r="AU96">
        <f>_xlfn.RANK.AVG(Table2[[#This Row],[Sharpe Ratio Z-Score]],Table2[Sharpe Ratio Z-Score])</f>
        <v>143</v>
      </c>
      <c r="AV96">
        <f>(Table2[[#This Row],[Rank 1Y]]+Table2[[#This Row],[Rank 6M]]+Table2[[#This Row],[Rank Sharpe]])/3</f>
        <v>154</v>
      </c>
    </row>
    <row r="97" spans="1:48" x14ac:dyDescent="0.3">
      <c r="A97" t="s">
        <v>1184</v>
      </c>
      <c r="B97" t="s">
        <v>1185</v>
      </c>
      <c r="C97" t="s">
        <v>3150</v>
      </c>
      <c r="D97" t="s">
        <v>48</v>
      </c>
      <c r="E97">
        <v>10608.846780600001</v>
      </c>
      <c r="F97">
        <v>3355.5</v>
      </c>
      <c r="G97">
        <v>41.7111677816374</v>
      </c>
      <c r="H97">
        <f>(Table2[[#This Row],[1Y Return vs Nifty]]-AVERAGE(Table2[1Y Return vs Nifty]))/_xlfn.STDEV.P(Table2[1Y Return vs Nifty])</f>
        <v>0.25152011877235758</v>
      </c>
      <c r="I97">
        <v>0.60011760911251</v>
      </c>
      <c r="J97">
        <f>(Table2[[#This Row],[1M Return vs Nifty]]-AVERAGE(Table2[1M Return vs Nifty]))/_xlfn.STDEV.P(Table2[1M Return vs Nifty])</f>
        <v>3.7902792079240258E-2</v>
      </c>
      <c r="K97">
        <v>20.5258208598765</v>
      </c>
      <c r="L97">
        <f>(Table2[[#This Row],[6M Return vs Nifty]]-AVERAGE(Table2[6M Return vs Nifty]))/_xlfn.STDEV.P(Table2[6M Return vs Nifty])</f>
        <v>0.31220512910870218</v>
      </c>
      <c r="M97">
        <v>5.7978649966146998</v>
      </c>
      <c r="N97">
        <f>(Table2[[#This Row],[1W Return vs Nifty]]-AVERAGE(Table2[1W Return vs Nifty]))/_xlfn.STDEV.P(Table2[1W Return vs Nifty])</f>
        <v>0.84522075718084344</v>
      </c>
      <c r="O97">
        <v>3215.59</v>
      </c>
      <c r="P97">
        <v>3153.44193632108</v>
      </c>
      <c r="Q97">
        <v>2721.1571969388701</v>
      </c>
      <c r="R97">
        <v>70.086392202013002</v>
      </c>
      <c r="S97" s="1">
        <f>(Table2[[#This Row],[Close Price]]-Table2[[#This Row],[20D EMA]])/Table2[[#This Row],[20D EMA]]</f>
        <v>4.3509900204939014E-2</v>
      </c>
      <c r="T97" s="1">
        <f>(Table2[[#This Row],[Close Price]]-Table2[[#This Row],[50D EMA]])/Table2[[#This Row],[50D EMA]]</f>
        <v>6.4075403244826606E-2</v>
      </c>
      <c r="U97" s="1">
        <f>(Table2[[#This Row],[Close Price]]-Table2[[#This Row],[200D EMA]])/Table2[[#This Row],[200D EMA]]</f>
        <v>0.23311508933578901</v>
      </c>
      <c r="V97">
        <v>0.47764795478653299</v>
      </c>
      <c r="W97">
        <v>3291.55</v>
      </c>
      <c r="X97">
        <v>3398</v>
      </c>
      <c r="Y97">
        <v>3082.2</v>
      </c>
      <c r="Z97">
        <v>3398</v>
      </c>
      <c r="AA97">
        <v>3024.35</v>
      </c>
      <c r="AB97">
        <v>3398</v>
      </c>
      <c r="AC97" s="1">
        <f>(Table2[[#This Row],[Close Price]]/Table2[[#This Row],[Day Low]])-1</f>
        <v>1.9428536707630117E-2</v>
      </c>
      <c r="AD97" s="1">
        <f>(Table2[[#This Row],[Day High]]/Table2[[#This Row],[Close Price]])-1</f>
        <v>1.2665772612129311E-2</v>
      </c>
      <c r="AE97" s="1">
        <f>(Table2[[#This Row],[Close Price]]/Table2[[#This Row],[Current Week Low]])-1</f>
        <v>8.8670430212186124E-2</v>
      </c>
      <c r="AF97" s="1">
        <f>(Table2[[#This Row],[Current Week High]]/Table2[[#This Row],[Close Price]])-1</f>
        <v>1.2665772612129311E-2</v>
      </c>
      <c r="AG97" s="1">
        <f>(Table2[[#This Row],[Close Price]]/Table2[[#This Row],[Current Month Low]])-1</f>
        <v>0.10949460214591578</v>
      </c>
      <c r="AH97" s="1">
        <f>(Table2[[#This Row],[Current Month High]]/Table2[[#This Row],[Close Price]])-1</f>
        <v>1.2665772612129311E-2</v>
      </c>
      <c r="AI97">
        <v>11.0117717180747</v>
      </c>
      <c r="AJ97">
        <v>99.438327464003905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7.0000000000000007E-2</v>
      </c>
      <c r="AM97" t="s">
        <v>3193</v>
      </c>
      <c r="AN97">
        <v>0.16</v>
      </c>
      <c r="AO97" t="s">
        <v>3193</v>
      </c>
      <c r="AP97">
        <v>0.21325775711210401</v>
      </c>
      <c r="AQ97">
        <f>(Table2[[#This Row],[Sharpe Ratio]]-AVERAGE(Table2[Sharpe Ratio]))/_xlfn.STDEV.P(Table2[Sharpe Ratio])</f>
        <v>1.7049981401044809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3.1518469372456241</v>
      </c>
      <c r="AS97">
        <f>_xlfn.RANK.AVG(Table2[[#This Row],[1Y Return vs Nifty Z-Score]],Table2[1Y Return vs Nifty Z-Score])</f>
        <v>222</v>
      </c>
      <c r="AT97">
        <f>_xlfn.RANK.AVG(Table2[[#This Row],[6M Return vs Nifty Z-Score]],Table2[6M Return vs Nifty Z-Score])</f>
        <v>216</v>
      </c>
      <c r="AU97">
        <f>_xlfn.RANK.AVG(Table2[[#This Row],[Sharpe Ratio Z-Score]],Table2[Sharpe Ratio Z-Score])</f>
        <v>28</v>
      </c>
      <c r="AV97">
        <f>(Table2[[#This Row],[Rank 1Y]]+Table2[[#This Row],[Rank 6M]]+Table2[[#This Row],[Rank Sharpe]])/3</f>
        <v>155.33333333333334</v>
      </c>
    </row>
    <row r="98" spans="1:48" x14ac:dyDescent="0.3">
      <c r="A98" t="s">
        <v>325</v>
      </c>
      <c r="B98" t="s">
        <v>326</v>
      </c>
      <c r="C98" t="s">
        <v>3145</v>
      </c>
      <c r="D98" t="s">
        <v>67</v>
      </c>
      <c r="E98">
        <v>85754.762741519997</v>
      </c>
      <c r="F98">
        <v>527.20000000000005</v>
      </c>
      <c r="G98">
        <v>120.686989928514</v>
      </c>
      <c r="H98">
        <f>(Table2[[#This Row],[1Y Return vs Nifty]]-AVERAGE(Table2[1Y Return vs Nifty]))/_xlfn.STDEV.P(Table2[1Y Return vs Nifty])</f>
        <v>1.5522238814096034</v>
      </c>
      <c r="I98">
        <v>-2.9302895764549501</v>
      </c>
      <c r="J98">
        <f>(Table2[[#This Row],[1M Return vs Nifty]]-AVERAGE(Table2[1M Return vs Nifty]))/_xlfn.STDEV.P(Table2[1M Return vs Nifty])</f>
        <v>-0.34046728683674726</v>
      </c>
      <c r="K98">
        <v>14.1964420882115</v>
      </c>
      <c r="L98">
        <f>(Table2[[#This Row],[6M Return vs Nifty]]-AVERAGE(Table2[6M Return vs Nifty]))/_xlfn.STDEV.P(Table2[6M Return vs Nifty])</f>
        <v>0.11644322581424232</v>
      </c>
      <c r="M98">
        <v>-0.94843195838804795</v>
      </c>
      <c r="N98">
        <f>(Table2[[#This Row],[1W Return vs Nifty]]-AVERAGE(Table2[1W Return vs Nifty]))/_xlfn.STDEV.P(Table2[1W Return vs Nifty])</f>
        <v>-0.5542710324113036</v>
      </c>
      <c r="O98">
        <v>576.28</v>
      </c>
      <c r="P98">
        <v>588.33241613110704</v>
      </c>
      <c r="Q98">
        <v>477.35903943520498</v>
      </c>
      <c r="R98">
        <v>31.789564280034998</v>
      </c>
      <c r="S98" s="1">
        <f>(Table2[[#This Row],[Close Price]]-Table2[[#This Row],[20D EMA]])/Table2[[#This Row],[20D EMA]]</f>
        <v>-8.5166932741028545E-2</v>
      </c>
      <c r="T98" s="1">
        <f>(Table2[[#This Row],[Close Price]]-Table2[[#This Row],[50D EMA]])/Table2[[#This Row],[50D EMA]]</f>
        <v>-0.10390795144880123</v>
      </c>
      <c r="U98" s="1">
        <f>(Table2[[#This Row],[Close Price]]-Table2[[#This Row],[200D EMA]])/Table2[[#This Row],[200D EMA]]</f>
        <v>0.10440979733779673</v>
      </c>
      <c r="V98">
        <v>0.558618780421276</v>
      </c>
      <c r="W98">
        <v>518</v>
      </c>
      <c r="X98">
        <v>560.6</v>
      </c>
      <c r="Y98">
        <v>518</v>
      </c>
      <c r="Z98">
        <v>590.95000000000005</v>
      </c>
      <c r="AA98">
        <v>518</v>
      </c>
      <c r="AB98">
        <v>594</v>
      </c>
      <c r="AC98" s="1">
        <f>(Table2[[#This Row],[Close Price]]/Table2[[#This Row],[Day Low]])-1</f>
        <v>1.776061776061777E-2</v>
      </c>
      <c r="AD98" s="1">
        <f>(Table2[[#This Row],[Day High]]/Table2[[#This Row],[Close Price]])-1</f>
        <v>6.3353566009104689E-2</v>
      </c>
      <c r="AE98" s="1">
        <f>(Table2[[#This Row],[Close Price]]/Table2[[#This Row],[Current Week Low]])-1</f>
        <v>1.776061776061777E-2</v>
      </c>
      <c r="AF98" s="1">
        <f>(Table2[[#This Row],[Current Week High]]/Table2[[#This Row],[Close Price]])-1</f>
        <v>0.12092185128983313</v>
      </c>
      <c r="AG98" s="1">
        <f>(Table2[[#This Row],[Close Price]]/Table2[[#This Row],[Current Month Low]])-1</f>
        <v>1.776061776061777E-2</v>
      </c>
      <c r="AH98" s="1">
        <f>(Table2[[#This Row],[Current Month High]]/Table2[[#This Row],[Close Price]])-1</f>
        <v>0.12670713201820938</v>
      </c>
      <c r="AI98">
        <v>45.6562974203338</v>
      </c>
      <c r="AJ98">
        <v>169.71350613915399</v>
      </c>
      <c r="AK98" t="str">
        <f>IF(AND(Table2[[#This Row],[20D EMA]]&gt;Table2[[#This Row],[50D EMA]],Table2[[#This Row],[50D EMA]]&gt;Table2[[#This Row],[200D EMA]]),"Uptrend","Downtrend/NoTrend")</f>
        <v>Downtrend/NoTrend</v>
      </c>
      <c r="AL98">
        <v>-0.04</v>
      </c>
      <c r="AM98" t="s">
        <v>3192</v>
      </c>
      <c r="AN98">
        <v>-10.15</v>
      </c>
      <c r="AO98" t="s">
        <v>3192</v>
      </c>
      <c r="AP98">
        <v>0.13406425464390501</v>
      </c>
      <c r="AQ98">
        <f>(Table2[[#This Row],[Sharpe Ratio]]-AVERAGE(Table2[Sharpe Ratio]))/_xlfn.STDEV.P(Table2[Sharpe Ratio])</f>
        <v>0.77908629811574137</v>
      </c>
      <c r="AR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8">
        <f>_xlfn.RANK.AVG(Table2[[#This Row],[1Y Return vs Nifty Z-Score]],Table2[1Y Return vs Nifty Z-Score])</f>
        <v>54</v>
      </c>
      <c r="AT98">
        <f>_xlfn.RANK.AVG(Table2[[#This Row],[6M Return vs Nifty Z-Score]],Table2[6M Return vs Nifty Z-Score])</f>
        <v>274</v>
      </c>
      <c r="AU98">
        <f>_xlfn.RANK.AVG(Table2[[#This Row],[Sharpe Ratio Z-Score]],Table2[Sharpe Ratio Z-Score])</f>
        <v>146</v>
      </c>
      <c r="AV98">
        <f>(Table2[[#This Row],[Rank 1Y]]+Table2[[#This Row],[Rank 6M]]+Table2[[#This Row],[Rank Sharpe]])/3</f>
        <v>158</v>
      </c>
    </row>
    <row r="99" spans="1:48" x14ac:dyDescent="0.3">
      <c r="A99" t="s">
        <v>136</v>
      </c>
      <c r="B99" t="s">
        <v>137</v>
      </c>
      <c r="C99" t="s">
        <v>3156</v>
      </c>
      <c r="D99" t="s">
        <v>138</v>
      </c>
      <c r="E99">
        <v>208840.38114452999</v>
      </c>
      <c r="F99">
        <v>285.7</v>
      </c>
      <c r="G99">
        <v>81.3791379718907</v>
      </c>
      <c r="H99">
        <f>(Table2[[#This Row],[1Y Return vs Nifty]]-AVERAGE(Table2[1Y Return vs Nifty]))/_xlfn.STDEV.P(Table2[1Y Return vs Nifty])</f>
        <v>0.90483750984284927</v>
      </c>
      <c r="I99">
        <v>0.920148901031271</v>
      </c>
      <c r="J99">
        <f>(Table2[[#This Row],[1M Return vs Nifty]]-AVERAGE(Table2[1M Return vs Nifty]))/_xlfn.STDEV.P(Table2[1M Return vs Nifty])</f>
        <v>7.2202026930651197E-2</v>
      </c>
      <c r="K99">
        <v>9.6337308395222792</v>
      </c>
      <c r="L99">
        <f>(Table2[[#This Row],[6M Return vs Nifty]]-AVERAGE(Table2[6M Return vs Nifty]))/_xlfn.STDEV.P(Table2[6M Return vs Nifty])</f>
        <v>-2.4677264908337316E-2</v>
      </c>
      <c r="M99">
        <v>2.5807919437820002</v>
      </c>
      <c r="N99">
        <f>(Table2[[#This Row],[1W Return vs Nifty]]-AVERAGE(Table2[1W Return vs Nifty]))/_xlfn.STDEV.P(Table2[1W Return vs Nifty])</f>
        <v>0.17785207270293457</v>
      </c>
      <c r="O99">
        <v>285.2</v>
      </c>
      <c r="P99">
        <v>289.23297295473401</v>
      </c>
      <c r="Q99">
        <v>254.9814562224</v>
      </c>
      <c r="R99">
        <v>52.282960715667897</v>
      </c>
      <c r="S99" s="1">
        <f>(Table2[[#This Row],[Close Price]]-Table2[[#This Row],[20D EMA]])/Table2[[#This Row],[20D EMA]]</f>
        <v>1.7531556802244041E-3</v>
      </c>
      <c r="T99" s="1">
        <f>(Table2[[#This Row],[Close Price]]-Table2[[#This Row],[50D EMA]])/Table2[[#This Row],[50D EMA]]</f>
        <v>-1.2214972997864056E-2</v>
      </c>
      <c r="U99" s="1">
        <f>(Table2[[#This Row],[Close Price]]-Table2[[#This Row],[200D EMA]])/Table2[[#This Row],[200D EMA]]</f>
        <v>0.1204736384861127</v>
      </c>
      <c r="V99">
        <v>0.66668516157156099</v>
      </c>
      <c r="W99">
        <v>284.75</v>
      </c>
      <c r="X99">
        <v>291.05</v>
      </c>
      <c r="Y99">
        <v>284.64999999999998</v>
      </c>
      <c r="Z99">
        <v>291.05</v>
      </c>
      <c r="AA99">
        <v>265</v>
      </c>
      <c r="AB99">
        <v>291.05</v>
      </c>
      <c r="AC99" s="1">
        <f>(Table2[[#This Row],[Close Price]]/Table2[[#This Row],[Day Low]])-1</f>
        <v>3.3362598770851903E-3</v>
      </c>
      <c r="AD99" s="1">
        <f>(Table2[[#This Row],[Day High]]/Table2[[#This Row],[Close Price]])-1</f>
        <v>1.8725936296814849E-2</v>
      </c>
      <c r="AE99" s="1">
        <f>(Table2[[#This Row],[Close Price]]/Table2[[#This Row],[Current Week Low]])-1</f>
        <v>3.6887405585808164E-3</v>
      </c>
      <c r="AF99" s="1">
        <f>(Table2[[#This Row],[Current Week High]]/Table2[[#This Row],[Close Price]])-1</f>
        <v>1.8725936296814849E-2</v>
      </c>
      <c r="AG99" s="1">
        <f>(Table2[[#This Row],[Close Price]]/Table2[[#This Row],[Current Month Low]])-1</f>
        <v>7.8113207547169772E-2</v>
      </c>
      <c r="AH99" s="1">
        <f>(Table2[[#This Row],[Current Month High]]/Table2[[#This Row],[Close Price]])-1</f>
        <v>1.8725936296814849E-2</v>
      </c>
      <c r="AI99">
        <v>19.180959047952399</v>
      </c>
      <c r="AJ99">
        <v>124.960629921259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-0.09</v>
      </c>
      <c r="AM99" t="s">
        <v>3192</v>
      </c>
      <c r="AN99">
        <v>-2.64</v>
      </c>
      <c r="AO99" t="s">
        <v>3192</v>
      </c>
      <c r="AP99">
        <v>0.20821515563366999</v>
      </c>
      <c r="AQ99">
        <f>(Table2[[#This Row],[Sharpe Ratio]]-AVERAGE(Table2[Sharpe Ratio]))/_xlfn.STDEV.P(Table2[Sharpe Ratio])</f>
        <v>1.6460412272543783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111</v>
      </c>
      <c r="AT99">
        <f>_xlfn.RANK.AVG(Table2[[#This Row],[6M Return vs Nifty Z-Score]],Table2[6M Return vs Nifty Z-Score])</f>
        <v>332</v>
      </c>
      <c r="AU99">
        <f>_xlfn.RANK.AVG(Table2[[#This Row],[Sharpe Ratio Z-Score]],Table2[Sharpe Ratio Z-Score])</f>
        <v>32</v>
      </c>
      <c r="AV99">
        <f>(Table2[[#This Row],[Rank 1Y]]+Table2[[#This Row],[Rank 6M]]+Table2[[#This Row],[Rank Sharpe]])/3</f>
        <v>158.33333333333334</v>
      </c>
    </row>
    <row r="100" spans="1:48" x14ac:dyDescent="0.3">
      <c r="A100" t="s">
        <v>1419</v>
      </c>
      <c r="B100" t="s">
        <v>1420</v>
      </c>
      <c r="C100" t="s">
        <v>3146</v>
      </c>
      <c r="D100" t="s">
        <v>21</v>
      </c>
      <c r="E100">
        <v>7848.0654723899997</v>
      </c>
      <c r="F100">
        <v>947.7</v>
      </c>
      <c r="G100">
        <v>79.759364508692201</v>
      </c>
      <c r="H100">
        <f>(Table2[[#This Row],[1Y Return vs Nifty]]-AVERAGE(Table2[1Y Return vs Nifty]))/_xlfn.STDEV.P(Table2[1Y Return vs Nifty])</f>
        <v>0.87816041575342008</v>
      </c>
      <c r="I100">
        <v>12.0492017014636</v>
      </c>
      <c r="J100">
        <f>(Table2[[#This Row],[1M Return vs Nifty]]-AVERAGE(Table2[1M Return vs Nifty]))/_xlfn.STDEV.P(Table2[1M Return vs Nifty])</f>
        <v>1.2649541274742413</v>
      </c>
      <c r="K100">
        <v>20.132042095720099</v>
      </c>
      <c r="L100">
        <f>(Table2[[#This Row],[6M Return vs Nifty]]-AVERAGE(Table2[6M Return vs Nifty]))/_xlfn.STDEV.P(Table2[6M Return vs Nifty])</f>
        <v>0.30002591166428322</v>
      </c>
      <c r="M100">
        <v>5.0618485049483999</v>
      </c>
      <c r="N100">
        <f>(Table2[[#This Row],[1W Return vs Nifty]]-AVERAGE(Table2[1W Return vs Nifty]))/_xlfn.STDEV.P(Table2[1W Return vs Nifty])</f>
        <v>0.69253713771349024</v>
      </c>
      <c r="O100">
        <v>900.54</v>
      </c>
      <c r="P100">
        <v>868.48483950466198</v>
      </c>
      <c r="Q100">
        <v>746.257281551289</v>
      </c>
      <c r="R100">
        <v>70.600536894084698</v>
      </c>
      <c r="S100" s="1">
        <f>(Table2[[#This Row],[Close Price]]-Table2[[#This Row],[20D EMA]])/Table2[[#This Row],[20D EMA]]</f>
        <v>5.2368578852688481E-2</v>
      </c>
      <c r="T100" s="1">
        <f>(Table2[[#This Row],[Close Price]]-Table2[[#This Row],[50D EMA]])/Table2[[#This Row],[50D EMA]]</f>
        <v>9.1210757968461745E-2</v>
      </c>
      <c r="U100" s="1">
        <f>(Table2[[#This Row],[Close Price]]-Table2[[#This Row],[200D EMA]])/Table2[[#This Row],[200D EMA]]</f>
        <v>0.26993735730117124</v>
      </c>
      <c r="V100">
        <v>1.6255676110542701</v>
      </c>
      <c r="W100">
        <v>924.3</v>
      </c>
      <c r="X100">
        <v>955.85</v>
      </c>
      <c r="Y100">
        <v>923</v>
      </c>
      <c r="Z100">
        <v>992.95</v>
      </c>
      <c r="AA100">
        <v>830</v>
      </c>
      <c r="AB100">
        <v>992.95</v>
      </c>
      <c r="AC100" s="1">
        <f>(Table2[[#This Row],[Close Price]]/Table2[[#This Row],[Day Low]])-1</f>
        <v>2.5316455696202667E-2</v>
      </c>
      <c r="AD100" s="1">
        <f>(Table2[[#This Row],[Day High]]/Table2[[#This Row],[Close Price]])-1</f>
        <v>8.5997678590270521E-3</v>
      </c>
      <c r="AE100" s="1">
        <f>(Table2[[#This Row],[Close Price]]/Table2[[#This Row],[Current Week Low]])-1</f>
        <v>2.6760563380281654E-2</v>
      </c>
      <c r="AF100" s="1">
        <f>(Table2[[#This Row],[Current Week High]]/Table2[[#This Row],[Close Price]])-1</f>
        <v>4.7747177376807004E-2</v>
      </c>
      <c r="AG100" s="1">
        <f>(Table2[[#This Row],[Close Price]]/Table2[[#This Row],[Current Month Low]])-1</f>
        <v>0.14180722891566266</v>
      </c>
      <c r="AH100" s="1">
        <f>(Table2[[#This Row],[Current Month High]]/Table2[[#This Row],[Close Price]])-1</f>
        <v>4.7747177376807004E-2</v>
      </c>
      <c r="AI100">
        <v>4.7747177376807004</v>
      </c>
      <c r="AJ100">
        <v>128.36144578313201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0.02</v>
      </c>
      <c r="AM100" t="s">
        <v>3193</v>
      </c>
      <c r="AN100">
        <v>8.14</v>
      </c>
      <c r="AO100" t="s">
        <v>3193</v>
      </c>
      <c r="AP100">
        <v>0.13712453196285901</v>
      </c>
      <c r="AQ100">
        <f>(Table2[[#This Row],[Sharpe Ratio]]-AVERAGE(Table2[Sharpe Ratio]))/_xlfn.STDEV.P(Table2[Sharpe Ratio])</f>
        <v>0.81486634219861176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3.9505439348040468</v>
      </c>
      <c r="AS100">
        <f>_xlfn.RANK.AVG(Table2[[#This Row],[1Y Return vs Nifty Z-Score]],Table2[1Y Return vs Nifty Z-Score])</f>
        <v>114</v>
      </c>
      <c r="AT100">
        <f>_xlfn.RANK.AVG(Table2[[#This Row],[6M Return vs Nifty Z-Score]],Table2[6M Return vs Nifty Z-Score])</f>
        <v>223</v>
      </c>
      <c r="AU100">
        <f>_xlfn.RANK.AVG(Table2[[#This Row],[Sharpe Ratio Z-Score]],Table2[Sharpe Ratio Z-Score])</f>
        <v>139</v>
      </c>
      <c r="AV100">
        <f>(Table2[[#This Row],[Rank 1Y]]+Table2[[#This Row],[Rank 6M]]+Table2[[#This Row],[Rank Sharpe]])/3</f>
        <v>158.66666666666666</v>
      </c>
    </row>
    <row r="101" spans="1:48" x14ac:dyDescent="0.3">
      <c r="A101" t="s">
        <v>1438</v>
      </c>
      <c r="B101" t="s">
        <v>1439</v>
      </c>
      <c r="C101" t="s">
        <v>3161</v>
      </c>
      <c r="D101" t="s">
        <v>172</v>
      </c>
      <c r="E101">
        <v>7641.6499912500003</v>
      </c>
      <c r="F101">
        <v>1103.8499999999999</v>
      </c>
      <c r="G101">
        <v>97.874275082336794</v>
      </c>
      <c r="H101">
        <f>(Table2[[#This Row],[1Y Return vs Nifty]]-AVERAGE(Table2[1Y Return vs Nifty]))/_xlfn.STDEV.P(Table2[1Y Return vs Nifty])</f>
        <v>1.1765065640107524</v>
      </c>
      <c r="I101">
        <v>9.2510023447920506</v>
      </c>
      <c r="J101">
        <f>(Table2[[#This Row],[1M Return vs Nifty]]-AVERAGE(Table2[1M Return vs Nifty]))/_xlfn.STDEV.P(Table2[1M Return vs Nifty])</f>
        <v>0.96505815067736067</v>
      </c>
      <c r="K101">
        <v>61.6359507857441</v>
      </c>
      <c r="L101">
        <f>(Table2[[#This Row],[6M Return vs Nifty]]-AVERAGE(Table2[6M Return vs Nifty]))/_xlfn.STDEV.P(Table2[6M Return vs Nifty])</f>
        <v>1.5837038921465991</v>
      </c>
      <c r="M101">
        <v>5.1921324405523102</v>
      </c>
      <c r="N101">
        <f>(Table2[[#This Row],[1W Return vs Nifty]]-AVERAGE(Table2[1W Return vs Nifty]))/_xlfn.STDEV.P(Table2[1W Return vs Nifty])</f>
        <v>0.71956400881174742</v>
      </c>
      <c r="O101">
        <v>1064</v>
      </c>
      <c r="P101">
        <v>1020.25545179013</v>
      </c>
      <c r="Q101">
        <v>825.18153077384295</v>
      </c>
      <c r="R101">
        <v>54.913534897798698</v>
      </c>
      <c r="S101" s="1">
        <f>(Table2[[#This Row],[Close Price]]-Table2[[#This Row],[20D EMA]])/Table2[[#This Row],[20D EMA]]</f>
        <v>3.7453007518796905E-2</v>
      </c>
      <c r="T101" s="1">
        <f>(Table2[[#This Row],[Close Price]]-Table2[[#This Row],[50D EMA]])/Table2[[#This Row],[50D EMA]]</f>
        <v>8.1934919400034334E-2</v>
      </c>
      <c r="U101" s="1">
        <f>(Table2[[#This Row],[Close Price]]-Table2[[#This Row],[200D EMA]])/Table2[[#This Row],[200D EMA]]</f>
        <v>0.33770565485733278</v>
      </c>
      <c r="V101">
        <v>2.19670772358262</v>
      </c>
      <c r="W101">
        <v>1090.05</v>
      </c>
      <c r="X101">
        <v>1139.8</v>
      </c>
      <c r="Y101">
        <v>1060</v>
      </c>
      <c r="Z101">
        <v>1234.45</v>
      </c>
      <c r="AA101">
        <v>972.25</v>
      </c>
      <c r="AB101">
        <v>1234.45</v>
      </c>
      <c r="AC101" s="1">
        <f>(Table2[[#This Row],[Close Price]]/Table2[[#This Row],[Day Low]])-1</f>
        <v>1.2659969726159348E-2</v>
      </c>
      <c r="AD101" s="1">
        <f>(Table2[[#This Row],[Day High]]/Table2[[#This Row],[Close Price]])-1</f>
        <v>3.2567830774108852E-2</v>
      </c>
      <c r="AE101" s="1">
        <f>(Table2[[#This Row],[Close Price]]/Table2[[#This Row],[Current Week Low]])-1</f>
        <v>4.1367924528301847E-2</v>
      </c>
      <c r="AF101" s="1">
        <f>(Table2[[#This Row],[Current Week High]]/Table2[[#This Row],[Close Price]])-1</f>
        <v>0.11831317660914076</v>
      </c>
      <c r="AG101" s="1">
        <f>(Table2[[#This Row],[Close Price]]/Table2[[#This Row],[Current Month Low]])-1</f>
        <v>0.13535613268192326</v>
      </c>
      <c r="AH101" s="1">
        <f>(Table2[[#This Row],[Current Month High]]/Table2[[#This Row],[Close Price]])-1</f>
        <v>0.11831317660914076</v>
      </c>
      <c r="AI101">
        <v>11.831317660913999</v>
      </c>
      <c r="AJ101">
        <v>152.539464653397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0.23</v>
      </c>
      <c r="AM101" t="s">
        <v>3193</v>
      </c>
      <c r="AN101">
        <v>0</v>
      </c>
      <c r="AO101" t="s">
        <v>3194</v>
      </c>
      <c r="AP101">
        <v>6.6253120938602E-2</v>
      </c>
      <c r="AQ101">
        <f>(Table2[[#This Row],[Sharpe Ratio]]-AVERAGE(Table2[Sharpe Ratio]))/_xlfn.STDEV.P(Table2[Sharpe Ratio])</f>
        <v>-1.3745560048817549E-2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4.4310870555976418</v>
      </c>
      <c r="AS101">
        <f>_xlfn.RANK.AVG(Table2[[#This Row],[1Y Return vs Nifty Z-Score]],Table2[1Y Return vs Nifty Z-Score])</f>
        <v>85</v>
      </c>
      <c r="AT101">
        <f>_xlfn.RANK.AVG(Table2[[#This Row],[6M Return vs Nifty Z-Score]],Table2[6M Return vs Nifty Z-Score])</f>
        <v>48</v>
      </c>
      <c r="AU101">
        <f>_xlfn.RANK.AVG(Table2[[#This Row],[Sharpe Ratio Z-Score]],Table2[Sharpe Ratio Z-Score])</f>
        <v>347</v>
      </c>
      <c r="AV101">
        <f>(Table2[[#This Row],[Rank 1Y]]+Table2[[#This Row],[Rank 6M]]+Table2[[#This Row],[Rank Sharpe]])/3</f>
        <v>160</v>
      </c>
    </row>
    <row r="102" spans="1:48" x14ac:dyDescent="0.3">
      <c r="A102" t="s">
        <v>863</v>
      </c>
      <c r="B102" t="s">
        <v>864</v>
      </c>
      <c r="C102" t="s">
        <v>3153</v>
      </c>
      <c r="D102" t="s">
        <v>773</v>
      </c>
      <c r="E102">
        <v>18775.8153198</v>
      </c>
      <c r="F102">
        <v>1039.5</v>
      </c>
      <c r="G102">
        <v>31.4848642884489</v>
      </c>
      <c r="H102">
        <f>(Table2[[#This Row],[1Y Return vs Nifty]]-AVERAGE(Table2[1Y Return vs Nifty]))/_xlfn.STDEV.P(Table2[1Y Return vs Nifty])</f>
        <v>8.3096529503185926E-2</v>
      </c>
      <c r="I102">
        <v>3.7593613471804401</v>
      </c>
      <c r="J102">
        <f>(Table2[[#This Row],[1M Return vs Nifty]]-AVERAGE(Table2[1M Return vs Nifty]))/_xlfn.STDEV.P(Table2[1M Return vs Nifty])</f>
        <v>0.3764935663599881</v>
      </c>
      <c r="K102">
        <v>30.631374874647499</v>
      </c>
      <c r="L102">
        <f>(Table2[[#This Row],[6M Return vs Nifty]]-AVERAGE(Table2[6M Return vs Nifty]))/_xlfn.STDEV.P(Table2[6M Return vs Nifty])</f>
        <v>0.62476068300173215</v>
      </c>
      <c r="M102">
        <v>14.367308937834199</v>
      </c>
      <c r="N102">
        <f>(Table2[[#This Row],[1W Return vs Nifty]]-AVERAGE(Table2[1W Return vs Nifty]))/_xlfn.STDEV.P(Table2[1W Return vs Nifty])</f>
        <v>2.6229169536421471</v>
      </c>
      <c r="O102">
        <v>990.59</v>
      </c>
      <c r="P102">
        <v>963.32620473674604</v>
      </c>
      <c r="Q102">
        <v>828.37930874292601</v>
      </c>
      <c r="R102">
        <v>66.620323341553302</v>
      </c>
      <c r="S102" s="1">
        <f>(Table2[[#This Row],[Close Price]]-Table2[[#This Row],[20D EMA]])/Table2[[#This Row],[20D EMA]]</f>
        <v>4.9374615128357814E-2</v>
      </c>
      <c r="T102" s="1">
        <f>(Table2[[#This Row],[Close Price]]-Table2[[#This Row],[50D EMA]])/Table2[[#This Row],[50D EMA]]</f>
        <v>7.9073729011732263E-2</v>
      </c>
      <c r="U102" s="1">
        <f>(Table2[[#This Row],[Close Price]]-Table2[[#This Row],[200D EMA]])/Table2[[#This Row],[200D EMA]]</f>
        <v>0.25485992833096205</v>
      </c>
      <c r="V102">
        <v>0.93917010939563395</v>
      </c>
      <c r="W102">
        <v>1012.1</v>
      </c>
      <c r="X102">
        <v>1054.8499999999999</v>
      </c>
      <c r="Y102">
        <v>989.85</v>
      </c>
      <c r="Z102">
        <v>1064.05</v>
      </c>
      <c r="AA102">
        <v>874.25</v>
      </c>
      <c r="AB102">
        <v>1064.05</v>
      </c>
      <c r="AC102" s="1">
        <f>(Table2[[#This Row],[Close Price]]/Table2[[#This Row],[Day Low]])-1</f>
        <v>2.7072423673550006E-2</v>
      </c>
      <c r="AD102" s="1">
        <f>(Table2[[#This Row],[Day High]]/Table2[[#This Row],[Close Price]])-1</f>
        <v>1.4766714766714761E-2</v>
      </c>
      <c r="AE102" s="1">
        <f>(Table2[[#This Row],[Close Price]]/Table2[[#This Row],[Current Week Low]])-1</f>
        <v>5.0159115017426759E-2</v>
      </c>
      <c r="AF102" s="1">
        <f>(Table2[[#This Row],[Current Week High]]/Table2[[#This Row],[Close Price]])-1</f>
        <v>2.3617123617123648E-2</v>
      </c>
      <c r="AG102" s="1">
        <f>(Table2[[#This Row],[Close Price]]/Table2[[#This Row],[Current Month Low]])-1</f>
        <v>0.1890191592793824</v>
      </c>
      <c r="AH102" s="1">
        <f>(Table2[[#This Row],[Current Month High]]/Table2[[#This Row],[Close Price]])-1</f>
        <v>2.3617123617123648E-2</v>
      </c>
      <c r="AI102">
        <v>2.3617123617123599</v>
      </c>
      <c r="AJ102">
        <v>78.149100257069406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0.26</v>
      </c>
      <c r="AM102" t="s">
        <v>3193</v>
      </c>
      <c r="AN102">
        <v>2.04</v>
      </c>
      <c r="AO102" t="s">
        <v>3193</v>
      </c>
      <c r="AP102">
        <v>0.17453885426406901</v>
      </c>
      <c r="AQ102">
        <f>(Table2[[#This Row],[Sharpe Ratio]]-AVERAGE(Table2[Sharpe Ratio]))/_xlfn.STDEV.P(Table2[Sharpe Ratio])</f>
        <v>1.2523058163850798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4.9595735488921333</v>
      </c>
      <c r="AS102">
        <f>_xlfn.RANK.AVG(Table2[[#This Row],[1Y Return vs Nifty Z-Score]],Table2[1Y Return vs Nifty Z-Score])</f>
        <v>261</v>
      </c>
      <c r="AT102">
        <f>_xlfn.RANK.AVG(Table2[[#This Row],[6M Return vs Nifty Z-Score]],Table2[6M Return vs Nifty Z-Score])</f>
        <v>142</v>
      </c>
      <c r="AU102">
        <f>_xlfn.RANK.AVG(Table2[[#This Row],[Sharpe Ratio Z-Score]],Table2[Sharpe Ratio Z-Score])</f>
        <v>87</v>
      </c>
      <c r="AV102">
        <f>(Table2[[#This Row],[Rank 1Y]]+Table2[[#This Row],[Rank 6M]]+Table2[[#This Row],[Rank Sharpe]])/3</f>
        <v>163.33333333333334</v>
      </c>
    </row>
    <row r="103" spans="1:48" x14ac:dyDescent="0.3">
      <c r="A103" t="s">
        <v>120</v>
      </c>
      <c r="B103" t="s">
        <v>121</v>
      </c>
      <c r="C103" t="s">
        <v>3159</v>
      </c>
      <c r="D103" t="s">
        <v>122</v>
      </c>
      <c r="E103">
        <v>238768.13451050001</v>
      </c>
      <c r="F103">
        <v>274.25</v>
      </c>
      <c r="G103">
        <v>119.41022131990999</v>
      </c>
      <c r="H103">
        <f>(Table2[[#This Row],[1Y Return vs Nifty]]-AVERAGE(Table2[1Y Return vs Nifty]))/_xlfn.STDEV.P(Table2[1Y Return vs Nifty])</f>
        <v>1.531195955544649</v>
      </c>
      <c r="I103">
        <v>3.4460203244968399</v>
      </c>
      <c r="J103">
        <f>(Table2[[#This Row],[1M Return vs Nifty]]-AVERAGE(Table2[1M Return vs Nifty]))/_xlfn.STDEV.P(Table2[1M Return vs Nifty])</f>
        <v>0.34291135862908201</v>
      </c>
      <c r="K103">
        <v>34.342437283909497</v>
      </c>
      <c r="L103">
        <f>(Table2[[#This Row],[6M Return vs Nifty]]-AVERAGE(Table2[6M Return vs Nifty]))/_xlfn.STDEV.P(Table2[6M Return vs Nifty])</f>
        <v>0.73954045313240235</v>
      </c>
      <c r="M103">
        <v>-8.2413879383955405E-2</v>
      </c>
      <c r="N103">
        <f>(Table2[[#This Row],[1W Return vs Nifty]]-AVERAGE(Table2[1W Return vs Nifty]))/_xlfn.STDEV.P(Table2[1W Return vs Nifty])</f>
        <v>-0.37461911384198565</v>
      </c>
      <c r="O103">
        <v>275.68</v>
      </c>
      <c r="P103">
        <v>264.18446385822801</v>
      </c>
      <c r="Q103">
        <v>207.501356706472</v>
      </c>
      <c r="R103">
        <v>45.7397358836009</v>
      </c>
      <c r="S103" s="1">
        <f>(Table2[[#This Row],[Close Price]]-Table2[[#This Row],[20D EMA]])/Table2[[#This Row],[20D EMA]]</f>
        <v>-5.1871735345328162E-3</v>
      </c>
      <c r="T103" s="1">
        <f>(Table2[[#This Row],[Close Price]]-Table2[[#This Row],[50D EMA]])/Table2[[#This Row],[50D EMA]]</f>
        <v>3.8100409065589702E-2</v>
      </c>
      <c r="U103" s="1">
        <f>(Table2[[#This Row],[Close Price]]-Table2[[#This Row],[200D EMA]])/Table2[[#This Row],[200D EMA]]</f>
        <v>0.32167810540125547</v>
      </c>
      <c r="V103">
        <v>0.67624821730801499</v>
      </c>
      <c r="W103">
        <v>273</v>
      </c>
      <c r="X103">
        <v>279.39999999999998</v>
      </c>
      <c r="Y103">
        <v>273</v>
      </c>
      <c r="Z103">
        <v>285.25</v>
      </c>
      <c r="AA103">
        <v>261.60000000000002</v>
      </c>
      <c r="AB103">
        <v>290</v>
      </c>
      <c r="AC103" s="1">
        <f>(Table2[[#This Row],[Close Price]]/Table2[[#This Row],[Day Low]])-1</f>
        <v>4.5787545787545625E-3</v>
      </c>
      <c r="AD103" s="1">
        <f>(Table2[[#This Row],[Day High]]/Table2[[#This Row],[Close Price]])-1</f>
        <v>1.8778486782133008E-2</v>
      </c>
      <c r="AE103" s="1">
        <f>(Table2[[#This Row],[Close Price]]/Table2[[#This Row],[Current Week Low]])-1</f>
        <v>4.5787545787545625E-3</v>
      </c>
      <c r="AF103" s="1">
        <f>(Table2[[#This Row],[Current Week High]]/Table2[[#This Row],[Close Price]])-1</f>
        <v>4.0109389243391025E-2</v>
      </c>
      <c r="AG103" s="1">
        <f>(Table2[[#This Row],[Close Price]]/Table2[[#This Row],[Current Month Low]])-1</f>
        <v>4.835626911314983E-2</v>
      </c>
      <c r="AH103" s="1">
        <f>(Table2[[#This Row],[Current Month High]]/Table2[[#This Row],[Close Price]])-1</f>
        <v>5.7429352780310028E-2</v>
      </c>
      <c r="AI103">
        <v>8.7511394712853097</v>
      </c>
      <c r="AJ103">
        <v>170.864197530864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0.17</v>
      </c>
      <c r="AM103" t="s">
        <v>3193</v>
      </c>
      <c r="AN103">
        <v>-1.4</v>
      </c>
      <c r="AO103" t="s">
        <v>3192</v>
      </c>
      <c r="AP103">
        <v>7.3898639838359995E-2</v>
      </c>
      <c r="AQ103">
        <f>(Table2[[#This Row],[Sharpe Ratio]]-AVERAGE(Table2[Sharpe Ratio]))/_xlfn.STDEV.P(Table2[Sharpe Ratio])</f>
        <v>7.5644052315875177E-2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2.3146727057800227</v>
      </c>
      <c r="AS103">
        <f>_xlfn.RANK.AVG(Table2[[#This Row],[1Y Return vs Nifty Z-Score]],Table2[1Y Return vs Nifty Z-Score])</f>
        <v>55</v>
      </c>
      <c r="AT103">
        <f>_xlfn.RANK.AVG(Table2[[#This Row],[6M Return vs Nifty Z-Score]],Table2[6M Return vs Nifty Z-Score])</f>
        <v>114</v>
      </c>
      <c r="AU103">
        <f>_xlfn.RANK.AVG(Table2[[#This Row],[Sharpe Ratio Z-Score]],Table2[Sharpe Ratio Z-Score])</f>
        <v>323</v>
      </c>
      <c r="AV103">
        <f>(Table2[[#This Row],[Rank 1Y]]+Table2[[#This Row],[Rank 6M]]+Table2[[#This Row],[Rank Sharpe]])/3</f>
        <v>164</v>
      </c>
    </row>
    <row r="104" spans="1:48" x14ac:dyDescent="0.3">
      <c r="A104" t="s">
        <v>729</v>
      </c>
      <c r="B104" t="s">
        <v>730</v>
      </c>
      <c r="C104" t="s">
        <v>3151</v>
      </c>
      <c r="D104" t="s">
        <v>731</v>
      </c>
      <c r="E104">
        <v>24673.875181175001</v>
      </c>
      <c r="F104">
        <v>2435.9499999999998</v>
      </c>
      <c r="G104">
        <v>51.246176048413098</v>
      </c>
      <c r="H104">
        <f>(Table2[[#This Row],[1Y Return vs Nifty]]-AVERAGE(Table2[1Y Return vs Nifty]))/_xlfn.STDEV.P(Table2[1Y Return vs Nifty])</f>
        <v>0.40855832099970707</v>
      </c>
      <c r="I104">
        <v>-0.78565876380343203</v>
      </c>
      <c r="J104">
        <f>(Table2[[#This Row],[1M Return vs Nifty]]-AVERAGE(Table2[1M Return vs Nifty]))/_xlfn.STDEV.P(Table2[1M Return vs Nifty])</f>
        <v>-0.11061727600912011</v>
      </c>
      <c r="K104">
        <v>42.566397608116297</v>
      </c>
      <c r="L104">
        <f>(Table2[[#This Row],[6M Return vs Nifty]]-AVERAGE(Table2[6M Return vs Nifty]))/_xlfn.STDEV.P(Table2[6M Return vs Nifty])</f>
        <v>0.9939000330791935</v>
      </c>
      <c r="M104">
        <v>5.0565229086301597</v>
      </c>
      <c r="N104">
        <f>(Table2[[#This Row],[1W Return vs Nifty]]-AVERAGE(Table2[1W Return vs Nifty]))/_xlfn.STDEV.P(Table2[1W Return vs Nifty])</f>
        <v>0.69143236447688783</v>
      </c>
      <c r="O104">
        <v>2374.5</v>
      </c>
      <c r="P104">
        <v>2295.6594826146502</v>
      </c>
      <c r="Q104">
        <v>1917.58520280211</v>
      </c>
      <c r="R104">
        <v>60.437986092072002</v>
      </c>
      <c r="S104" s="1">
        <f>(Table2[[#This Row],[Close Price]]-Table2[[#This Row],[20D EMA]])/Table2[[#This Row],[20D EMA]]</f>
        <v>2.5879132448936543E-2</v>
      </c>
      <c r="T104" s="1">
        <f>(Table2[[#This Row],[Close Price]]-Table2[[#This Row],[50D EMA]])/Table2[[#This Row],[50D EMA]]</f>
        <v>6.1111205057975411E-2</v>
      </c>
      <c r="U104" s="1">
        <f>(Table2[[#This Row],[Close Price]]-Table2[[#This Row],[200D EMA]])/Table2[[#This Row],[200D EMA]]</f>
        <v>0.27032165060536495</v>
      </c>
      <c r="V104">
        <v>0.92771828503305798</v>
      </c>
      <c r="W104">
        <v>2393.65</v>
      </c>
      <c r="X104">
        <v>2498.9499999999998</v>
      </c>
      <c r="Y104">
        <v>2361.5</v>
      </c>
      <c r="Z104">
        <v>2669.7</v>
      </c>
      <c r="AA104">
        <v>2277.0500000000002</v>
      </c>
      <c r="AB104">
        <v>2669.7</v>
      </c>
      <c r="AC104" s="1">
        <f>(Table2[[#This Row],[Close Price]]/Table2[[#This Row],[Day Low]])-1</f>
        <v>1.7671756522465554E-2</v>
      </c>
      <c r="AD104" s="1">
        <f>(Table2[[#This Row],[Day High]]/Table2[[#This Row],[Close Price]])-1</f>
        <v>2.5862599807056741E-2</v>
      </c>
      <c r="AE104" s="1">
        <f>(Table2[[#This Row],[Close Price]]/Table2[[#This Row],[Current Week Low]])-1</f>
        <v>3.1526572094007888E-2</v>
      </c>
      <c r="AF104" s="1">
        <f>(Table2[[#This Row],[Current Week High]]/Table2[[#This Row],[Close Price]])-1</f>
        <v>9.5958455633325723E-2</v>
      </c>
      <c r="AG104" s="1">
        <f>(Table2[[#This Row],[Close Price]]/Table2[[#This Row],[Current Month Low]])-1</f>
        <v>6.9783272216244585E-2</v>
      </c>
      <c r="AH104" s="1">
        <f>(Table2[[#This Row],[Current Month High]]/Table2[[#This Row],[Close Price]])-1</f>
        <v>9.5958455633325723E-2</v>
      </c>
      <c r="AI104">
        <v>10.289620066093301</v>
      </c>
      <c r="AJ104">
        <v>94.860411167106605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0.14000000000000001</v>
      </c>
      <c r="AM104" t="s">
        <v>3193</v>
      </c>
      <c r="AN104">
        <v>7.07</v>
      </c>
      <c r="AO104" t="s">
        <v>3193</v>
      </c>
      <c r="AP104">
        <v>0.105884502779352</v>
      </c>
      <c r="AQ104">
        <f>(Table2[[#This Row],[Sharpe Ratio]]-AVERAGE(Table2[Sharpe Ratio]))/_xlfn.STDEV.P(Table2[Sharpe Ratio])</f>
        <v>0.44961525386976436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2.4328886964164327</v>
      </c>
      <c r="AS104">
        <f>_xlfn.RANK.AVG(Table2[[#This Row],[1Y Return vs Nifty Z-Score]],Table2[1Y Return vs Nifty Z-Score])</f>
        <v>182</v>
      </c>
      <c r="AT104">
        <f>_xlfn.RANK.AVG(Table2[[#This Row],[6M Return vs Nifty Z-Score]],Table2[6M Return vs Nifty Z-Score])</f>
        <v>88</v>
      </c>
      <c r="AU104">
        <f>_xlfn.RANK.AVG(Table2[[#This Row],[Sharpe Ratio Z-Score]],Table2[Sharpe Ratio Z-Score])</f>
        <v>222</v>
      </c>
      <c r="AV104">
        <f>(Table2[[#This Row],[Rank 1Y]]+Table2[[#This Row],[Rank 6M]]+Table2[[#This Row],[Rank Sharpe]])/3</f>
        <v>164</v>
      </c>
    </row>
    <row r="105" spans="1:48" x14ac:dyDescent="0.3">
      <c r="A105" t="s">
        <v>1536</v>
      </c>
      <c r="B105" t="s">
        <v>1537</v>
      </c>
      <c r="C105" t="s">
        <v>3145</v>
      </c>
      <c r="D105" t="s">
        <v>257</v>
      </c>
      <c r="E105">
        <v>6627.5656105949902</v>
      </c>
      <c r="F105">
        <v>1345.95</v>
      </c>
      <c r="G105">
        <v>106.935557117686</v>
      </c>
      <c r="H105">
        <f>(Table2[[#This Row],[1Y Return vs Nifty]]-AVERAGE(Table2[1Y Return vs Nifty]))/_xlfn.STDEV.P(Table2[1Y Return vs Nifty])</f>
        <v>1.325742663329563</v>
      </c>
      <c r="I105">
        <v>-3.8322771285366701</v>
      </c>
      <c r="J105">
        <f>(Table2[[#This Row],[1M Return vs Nifty]]-AVERAGE(Table2[1M Return vs Nifty]))/_xlfn.STDEV.P(Table2[1M Return vs Nifty])</f>
        <v>-0.43713746773191287</v>
      </c>
      <c r="K105">
        <v>24.035601115185798</v>
      </c>
      <c r="L105">
        <f>(Table2[[#This Row],[6M Return vs Nifty]]-AVERAGE(Table2[6M Return vs Nifty]))/_xlfn.STDEV.P(Table2[6M Return vs Nifty])</f>
        <v>0.42075942609603834</v>
      </c>
      <c r="M105">
        <v>0.13931265737154599</v>
      </c>
      <c r="N105">
        <f>(Table2[[#This Row],[1W Return vs Nifty]]-AVERAGE(Table2[1W Return vs Nifty]))/_xlfn.STDEV.P(Table2[1W Return vs Nifty])</f>
        <v>-0.32862284806926156</v>
      </c>
      <c r="O105">
        <v>1336.77</v>
      </c>
      <c r="P105">
        <v>1323.9883682055299</v>
      </c>
      <c r="Q105">
        <v>1094.7245389032</v>
      </c>
      <c r="R105">
        <v>55.332676173690899</v>
      </c>
      <c r="S105" s="1">
        <f>(Table2[[#This Row],[Close Price]]-Table2[[#This Row],[20D EMA]])/Table2[[#This Row],[20D EMA]]</f>
        <v>6.8672995354474324E-3</v>
      </c>
      <c r="T105" s="1">
        <f>(Table2[[#This Row],[Close Price]]-Table2[[#This Row],[50D EMA]])/Table2[[#This Row],[50D EMA]]</f>
        <v>1.6587480918911591E-2</v>
      </c>
      <c r="U105" s="1">
        <f>(Table2[[#This Row],[Close Price]]-Table2[[#This Row],[200D EMA]])/Table2[[#This Row],[200D EMA]]</f>
        <v>0.229487375288492</v>
      </c>
      <c r="V105">
        <v>0.416712814955708</v>
      </c>
      <c r="W105">
        <v>1294.95</v>
      </c>
      <c r="X105">
        <v>1362</v>
      </c>
      <c r="Y105">
        <v>1270.75</v>
      </c>
      <c r="Z105">
        <v>1362</v>
      </c>
      <c r="AA105">
        <v>1238.0999999999999</v>
      </c>
      <c r="AB105">
        <v>1391.8</v>
      </c>
      <c r="AC105" s="1">
        <f>(Table2[[#This Row],[Close Price]]/Table2[[#This Row],[Day Low]])-1</f>
        <v>3.938375999073318E-2</v>
      </c>
      <c r="AD105" s="1">
        <f>(Table2[[#This Row],[Day High]]/Table2[[#This Row],[Close Price]])-1</f>
        <v>1.1924662877521364E-2</v>
      </c>
      <c r="AE105" s="1">
        <f>(Table2[[#This Row],[Close Price]]/Table2[[#This Row],[Current Week Low]])-1</f>
        <v>5.9177650993507802E-2</v>
      </c>
      <c r="AF105" s="1">
        <f>(Table2[[#This Row],[Current Week High]]/Table2[[#This Row],[Close Price]])-1</f>
        <v>1.1924662877521364E-2</v>
      </c>
      <c r="AG105" s="1">
        <f>(Table2[[#This Row],[Close Price]]/Table2[[#This Row],[Current Month Low]])-1</f>
        <v>8.7109280348921958E-2</v>
      </c>
      <c r="AH105" s="1">
        <f>(Table2[[#This Row],[Current Month High]]/Table2[[#This Row],[Close Price]])-1</f>
        <v>3.4065158438277621E-2</v>
      </c>
      <c r="AI105">
        <v>12.452171328801199</v>
      </c>
      <c r="AJ105">
        <v>153.928874634468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0.15</v>
      </c>
      <c r="AM105" t="s">
        <v>3193</v>
      </c>
      <c r="AN105">
        <v>-3.27</v>
      </c>
      <c r="AO105" t="s">
        <v>3192</v>
      </c>
      <c r="AP105">
        <v>9.7501567795922006E-2</v>
      </c>
      <c r="AQ105">
        <f>(Table2[[#This Row],[Sharpe Ratio]]-AVERAGE(Table2[Sharpe Ratio]))/_xlfn.STDEV.P(Table2[Sharpe Ratio])</f>
        <v>0.35160394574639436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1.3323457193708212</v>
      </c>
      <c r="AS105">
        <f>_xlfn.RANK.AVG(Table2[[#This Row],[1Y Return vs Nifty Z-Score]],Table2[1Y Return vs Nifty Z-Score])</f>
        <v>69</v>
      </c>
      <c r="AT105">
        <f>_xlfn.RANK.AVG(Table2[[#This Row],[6M Return vs Nifty Z-Score]],Table2[6M Return vs Nifty Z-Score])</f>
        <v>188</v>
      </c>
      <c r="AU105">
        <f>_xlfn.RANK.AVG(Table2[[#This Row],[Sharpe Ratio Z-Score]],Table2[Sharpe Ratio Z-Score])</f>
        <v>249</v>
      </c>
      <c r="AV105">
        <f>(Table2[[#This Row],[Rank 1Y]]+Table2[[#This Row],[Rank 6M]]+Table2[[#This Row],[Rank Sharpe]])/3</f>
        <v>168.66666666666666</v>
      </c>
    </row>
    <row r="106" spans="1:48" x14ac:dyDescent="0.3">
      <c r="A106" t="s">
        <v>1254</v>
      </c>
      <c r="B106" t="s">
        <v>1255</v>
      </c>
      <c r="C106" t="s">
        <v>3158</v>
      </c>
      <c r="D106" t="s">
        <v>279</v>
      </c>
      <c r="E106">
        <v>9662.8893982399895</v>
      </c>
      <c r="F106">
        <v>592.15</v>
      </c>
      <c r="G106">
        <v>32.369874610687603</v>
      </c>
      <c r="H106">
        <f>(Table2[[#This Row],[1Y Return vs Nifty]]-AVERAGE(Table2[1Y Return vs Nifty]))/_xlfn.STDEV.P(Table2[1Y Return vs Nifty])</f>
        <v>9.7672335424748055E-2</v>
      </c>
      <c r="I106">
        <v>6.2085981164390196</v>
      </c>
      <c r="J106">
        <f>(Table2[[#This Row],[1M Return vs Nifty]]-AVERAGE(Table2[1M Return vs Nifty]))/_xlfn.STDEV.P(Table2[1M Return vs Nifty])</f>
        <v>0.63898960745598166</v>
      </c>
      <c r="K106">
        <v>41.618592162770902</v>
      </c>
      <c r="L106">
        <f>(Table2[[#This Row],[6M Return vs Nifty]]-AVERAGE(Table2[6M Return vs Nifty]))/_xlfn.STDEV.P(Table2[6M Return vs Nifty])</f>
        <v>0.96458527650872228</v>
      </c>
      <c r="M106">
        <v>-1.01423887332009</v>
      </c>
      <c r="N106">
        <f>(Table2[[#This Row],[1W Return vs Nifty]]-AVERAGE(Table2[1W Return vs Nifty]))/_xlfn.STDEV.P(Table2[1W Return vs Nifty])</f>
        <v>-0.56792240853068521</v>
      </c>
      <c r="O106">
        <v>583.98</v>
      </c>
      <c r="P106">
        <v>564.86359136902297</v>
      </c>
      <c r="Q106">
        <v>483.08489087623099</v>
      </c>
      <c r="R106">
        <v>55.019398148447998</v>
      </c>
      <c r="S106" s="1">
        <f>(Table2[[#This Row],[Close Price]]-Table2[[#This Row],[20D EMA]])/Table2[[#This Row],[20D EMA]]</f>
        <v>1.3990205144011711E-2</v>
      </c>
      <c r="T106" s="1">
        <f>(Table2[[#This Row],[Close Price]]-Table2[[#This Row],[50D EMA]])/Table2[[#This Row],[50D EMA]]</f>
        <v>4.8306191172358487E-2</v>
      </c>
      <c r="U106" s="1">
        <f>(Table2[[#This Row],[Close Price]]-Table2[[#This Row],[200D EMA]])/Table2[[#This Row],[200D EMA]]</f>
        <v>0.22576799892446248</v>
      </c>
      <c r="V106">
        <v>0.854611746930247</v>
      </c>
      <c r="W106">
        <v>586.1</v>
      </c>
      <c r="X106">
        <v>597.85</v>
      </c>
      <c r="Y106">
        <v>574.4</v>
      </c>
      <c r="Z106">
        <v>601.85</v>
      </c>
      <c r="AA106">
        <v>568.20000000000005</v>
      </c>
      <c r="AB106">
        <v>616.5</v>
      </c>
      <c r="AC106" s="1">
        <f>(Table2[[#This Row],[Close Price]]/Table2[[#This Row],[Day Low]])-1</f>
        <v>1.0322470568162379E-2</v>
      </c>
      <c r="AD106" s="1">
        <f>(Table2[[#This Row],[Day High]]/Table2[[#This Row],[Close Price]])-1</f>
        <v>9.6259393734696719E-3</v>
      </c>
      <c r="AE106" s="1">
        <f>(Table2[[#This Row],[Close Price]]/Table2[[#This Row],[Current Week Low]])-1</f>
        <v>3.0901810584958112E-2</v>
      </c>
      <c r="AF106" s="1">
        <f>(Table2[[#This Row],[Current Week High]]/Table2[[#This Row],[Close Price]])-1</f>
        <v>1.638098454783421E-2</v>
      </c>
      <c r="AG106" s="1">
        <f>(Table2[[#This Row],[Close Price]]/Table2[[#This Row],[Current Month Low]])-1</f>
        <v>4.2150651179162058E-2</v>
      </c>
      <c r="AH106" s="1">
        <f>(Table2[[#This Row],[Current Month High]]/Table2[[#This Row],[Close Price]])-1</f>
        <v>4.1121337498944532E-2</v>
      </c>
      <c r="AI106">
        <v>4.1121337498944497</v>
      </c>
      <c r="AJ106">
        <v>68.583629893238395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-0.03</v>
      </c>
      <c r="AM106" t="s">
        <v>3192</v>
      </c>
      <c r="AN106">
        <v>1.38</v>
      </c>
      <c r="AO106" t="s">
        <v>3193</v>
      </c>
      <c r="AP106">
        <v>0.12942834324788499</v>
      </c>
      <c r="AQ106">
        <f>(Table2[[#This Row],[Sharpe Ratio]]-AVERAGE(Table2[Sharpe Ratio]))/_xlfn.STDEV.P(Table2[Sharpe Ratio])</f>
        <v>0.72488431024799738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1.8582091211067642</v>
      </c>
      <c r="AS106">
        <f>_xlfn.RANK.AVG(Table2[[#This Row],[1Y Return vs Nifty Z-Score]],Table2[1Y Return vs Nifty Z-Score])</f>
        <v>256</v>
      </c>
      <c r="AT106">
        <f>_xlfn.RANK.AVG(Table2[[#This Row],[6M Return vs Nifty Z-Score]],Table2[6M Return vs Nifty Z-Score])</f>
        <v>91</v>
      </c>
      <c r="AU106">
        <f>_xlfn.RANK.AVG(Table2[[#This Row],[Sharpe Ratio Z-Score]],Table2[Sharpe Ratio Z-Score])</f>
        <v>161</v>
      </c>
      <c r="AV106">
        <f>(Table2[[#This Row],[Rank 1Y]]+Table2[[#This Row],[Rank 6M]]+Table2[[#This Row],[Rank Sharpe]])/3</f>
        <v>169.33333333333334</v>
      </c>
    </row>
    <row r="107" spans="1:48" x14ac:dyDescent="0.3">
      <c r="A107" t="s">
        <v>223</v>
      </c>
      <c r="B107" t="s">
        <v>224</v>
      </c>
      <c r="C107" t="s">
        <v>3151</v>
      </c>
      <c r="D107" t="s">
        <v>51</v>
      </c>
      <c r="E107">
        <v>118975.4177504</v>
      </c>
      <c r="F107">
        <v>3515.35</v>
      </c>
      <c r="G107">
        <v>57.269663620904197</v>
      </c>
      <c r="H107">
        <f>(Table2[[#This Row],[1Y Return vs Nifty]]-AVERAGE(Table2[1Y Return vs Nifty]))/_xlfn.STDEV.P(Table2[1Y Return vs Nifty])</f>
        <v>0.50776302361321091</v>
      </c>
      <c r="I107">
        <v>2.5992077743593298</v>
      </c>
      <c r="J107">
        <f>(Table2[[#This Row],[1M Return vs Nifty]]-AVERAGE(Table2[1M Return vs Nifty]))/_xlfn.STDEV.P(Table2[1M Return vs Nifty])</f>
        <v>0.25215453807522925</v>
      </c>
      <c r="K107">
        <v>25.782565790854001</v>
      </c>
      <c r="L107">
        <f>(Table2[[#This Row],[6M Return vs Nifty]]-AVERAGE(Table2[6M Return vs Nifty]))/_xlfn.STDEV.P(Table2[6M Return vs Nifty])</f>
        <v>0.47479144759994851</v>
      </c>
      <c r="M107">
        <v>-0.98736356126768898</v>
      </c>
      <c r="N107">
        <f>(Table2[[#This Row],[1W Return vs Nifty]]-AVERAGE(Table2[1W Return vs Nifty]))/_xlfn.STDEV.P(Table2[1W Return vs Nifty])</f>
        <v>-0.56234723465219605</v>
      </c>
      <c r="O107">
        <v>3459.98</v>
      </c>
      <c r="P107">
        <v>3370.7429559801599</v>
      </c>
      <c r="Q107">
        <v>2900.5027296616299</v>
      </c>
      <c r="R107">
        <v>57.672563894065703</v>
      </c>
      <c r="S107" s="1">
        <f>(Table2[[#This Row],[Close Price]]-Table2[[#This Row],[20D EMA]])/Table2[[#This Row],[20D EMA]]</f>
        <v>1.6002982676200411E-2</v>
      </c>
      <c r="T107" s="1">
        <f>(Table2[[#This Row],[Close Price]]-Table2[[#This Row],[50D EMA]])/Table2[[#This Row],[50D EMA]]</f>
        <v>4.2900644133450558E-2</v>
      </c>
      <c r="U107" s="1">
        <f>(Table2[[#This Row],[Close Price]]-Table2[[#This Row],[200D EMA]])/Table2[[#This Row],[200D EMA]]</f>
        <v>0.21197955238956023</v>
      </c>
      <c r="V107">
        <v>0.99729407959185701</v>
      </c>
      <c r="W107">
        <v>3490</v>
      </c>
      <c r="X107">
        <v>3528.2</v>
      </c>
      <c r="Y107">
        <v>3448.25</v>
      </c>
      <c r="Z107">
        <v>3531.75</v>
      </c>
      <c r="AA107">
        <v>3331.45</v>
      </c>
      <c r="AB107">
        <v>3590.7</v>
      </c>
      <c r="AC107" s="1">
        <f>(Table2[[#This Row],[Close Price]]/Table2[[#This Row],[Day Low]])-1</f>
        <v>7.2636103151861864E-3</v>
      </c>
      <c r="AD107" s="1">
        <f>(Table2[[#This Row],[Day High]]/Table2[[#This Row],[Close Price]])-1</f>
        <v>3.6553970443911066E-3</v>
      </c>
      <c r="AE107" s="1">
        <f>(Table2[[#This Row],[Close Price]]/Table2[[#This Row],[Current Week Low]])-1</f>
        <v>1.9459145943594658E-2</v>
      </c>
      <c r="AF107" s="1">
        <f>(Table2[[#This Row],[Current Week High]]/Table2[[#This Row],[Close Price]])-1</f>
        <v>4.665253815409498E-3</v>
      </c>
      <c r="AG107" s="1">
        <f>(Table2[[#This Row],[Close Price]]/Table2[[#This Row],[Current Month Low]])-1</f>
        <v>5.520118867159951E-2</v>
      </c>
      <c r="AH107" s="1">
        <f>(Table2[[#This Row],[Current Month High]]/Table2[[#This Row],[Close Price]])-1</f>
        <v>2.1434565548238416E-2</v>
      </c>
      <c r="AI107">
        <v>2.1434565548238398</v>
      </c>
      <c r="AJ107">
        <v>92.880853748868304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0.02</v>
      </c>
      <c r="AM107" t="s">
        <v>3193</v>
      </c>
      <c r="AN107">
        <v>0.94</v>
      </c>
      <c r="AO107" t="s">
        <v>3193</v>
      </c>
      <c r="AP107">
        <v>0.124172317647889</v>
      </c>
      <c r="AQ107">
        <f>(Table2[[#This Row],[Sharpe Ratio]]-AVERAGE(Table2[Sharpe Ratio]))/_xlfn.STDEV.P(Table2[Sharpe Ratio])</f>
        <v>0.66343209266503966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1.3357938673012322</v>
      </c>
      <c r="AS107">
        <f>_xlfn.RANK.AVG(Table2[[#This Row],[1Y Return vs Nifty Z-Score]],Table2[1Y Return vs Nifty Z-Score])</f>
        <v>164</v>
      </c>
      <c r="AT107">
        <f>_xlfn.RANK.AVG(Table2[[#This Row],[6M Return vs Nifty Z-Score]],Table2[6M Return vs Nifty Z-Score])</f>
        <v>177</v>
      </c>
      <c r="AU107">
        <f>_xlfn.RANK.AVG(Table2[[#This Row],[Sharpe Ratio Z-Score]],Table2[Sharpe Ratio Z-Score])</f>
        <v>173</v>
      </c>
      <c r="AV107">
        <f>(Table2[[#This Row],[Rank 1Y]]+Table2[[#This Row],[Rank 6M]]+Table2[[#This Row],[Rank Sharpe]])/3</f>
        <v>171.33333333333334</v>
      </c>
    </row>
    <row r="108" spans="1:48" x14ac:dyDescent="0.3">
      <c r="A108" t="s">
        <v>1507</v>
      </c>
      <c r="B108" t="s">
        <v>1508</v>
      </c>
      <c r="C108" t="s">
        <v>3151</v>
      </c>
      <c r="D108" t="s">
        <v>51</v>
      </c>
      <c r="E108">
        <v>6940.6559237250003</v>
      </c>
      <c r="F108">
        <v>1368.45</v>
      </c>
      <c r="G108">
        <v>155.68802625333899</v>
      </c>
      <c r="H108">
        <f>(Table2[[#This Row],[1Y Return vs Nifty]]-AVERAGE(Table2[1Y Return vs Nifty]))/_xlfn.STDEV.P(Table2[1Y Return vs Nifty])</f>
        <v>2.128678527987832</v>
      </c>
      <c r="I108">
        <v>-10.1069128315293</v>
      </c>
      <c r="J108">
        <f>(Table2[[#This Row],[1M Return vs Nifty]]-AVERAGE(Table2[1M Return vs Nifty]))/_xlfn.STDEV.P(Table2[1M Return vs Nifty])</f>
        <v>-1.1096192187933807</v>
      </c>
      <c r="K108">
        <v>11.611388412044599</v>
      </c>
      <c r="L108">
        <f>(Table2[[#This Row],[6M Return vs Nifty]]-AVERAGE(Table2[6M Return vs Nifty]))/_xlfn.STDEV.P(Table2[6M Return vs Nifty])</f>
        <v>3.6489877149085685E-2</v>
      </c>
      <c r="M108">
        <v>2.0320107809185299</v>
      </c>
      <c r="N108">
        <f>(Table2[[#This Row],[1W Return vs Nifty]]-AVERAGE(Table2[1W Return vs Nifty]))/_xlfn.STDEV.P(Table2[1W Return vs Nifty])</f>
        <v>6.4009658585552354E-2</v>
      </c>
      <c r="O108">
        <v>1371.69</v>
      </c>
      <c r="P108">
        <v>1367.68519385068</v>
      </c>
      <c r="Q108">
        <v>1141.6463798877301</v>
      </c>
      <c r="R108">
        <v>51.144414294129</v>
      </c>
      <c r="S108" s="1">
        <f>(Table2[[#This Row],[Close Price]]-Table2[[#This Row],[20D EMA]])/Table2[[#This Row],[20D EMA]]</f>
        <v>-2.3620497342694115E-3</v>
      </c>
      <c r="T108" s="1">
        <f>(Table2[[#This Row],[Close Price]]-Table2[[#This Row],[50D EMA]])/Table2[[#This Row],[50D EMA]]</f>
        <v>5.5919750594563E-4</v>
      </c>
      <c r="U108" s="1">
        <f>(Table2[[#This Row],[Close Price]]-Table2[[#This Row],[200D EMA]])/Table2[[#This Row],[200D EMA]]</f>
        <v>0.19866363534965523</v>
      </c>
      <c r="V108">
        <v>0.55923871463710795</v>
      </c>
      <c r="W108">
        <v>1352.1</v>
      </c>
      <c r="X108">
        <v>1383.1</v>
      </c>
      <c r="Y108">
        <v>1352.1</v>
      </c>
      <c r="Z108">
        <v>1404.95</v>
      </c>
      <c r="AA108">
        <v>1240.05</v>
      </c>
      <c r="AB108">
        <v>1428.8</v>
      </c>
      <c r="AC108" s="1">
        <f>(Table2[[#This Row],[Close Price]]/Table2[[#This Row],[Day Low]])-1</f>
        <v>1.2092300865320649E-2</v>
      </c>
      <c r="AD108" s="1">
        <f>(Table2[[#This Row],[Day High]]/Table2[[#This Row],[Close Price]])-1</f>
        <v>1.0705542767364351E-2</v>
      </c>
      <c r="AE108" s="1">
        <f>(Table2[[#This Row],[Close Price]]/Table2[[#This Row],[Current Week Low]])-1</f>
        <v>1.2092300865320649E-2</v>
      </c>
      <c r="AF108" s="1">
        <f>(Table2[[#This Row],[Current Week High]]/Table2[[#This Row],[Close Price]])-1</f>
        <v>2.6672512696846784E-2</v>
      </c>
      <c r="AG108" s="1">
        <f>(Table2[[#This Row],[Close Price]]/Table2[[#This Row],[Current Month Low]])-1</f>
        <v>0.10354421192693852</v>
      </c>
      <c r="AH108" s="1">
        <f>(Table2[[#This Row],[Current Month High]]/Table2[[#This Row],[Close Price]])-1</f>
        <v>4.4100990171361598E-2</v>
      </c>
      <c r="AI108">
        <v>16.1898498300997</v>
      </c>
      <c r="AJ108">
        <v>216.73417428538301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-0.08</v>
      </c>
      <c r="AM108" t="s">
        <v>3192</v>
      </c>
      <c r="AN108">
        <v>-3.94</v>
      </c>
      <c r="AO108" t="s">
        <v>3192</v>
      </c>
      <c r="AP108">
        <v>0.12010706396884301</v>
      </c>
      <c r="AQ108">
        <f>(Table2[[#This Row],[Sharpe Ratio]]-AVERAGE(Table2[Sharpe Ratio]))/_xlfn.STDEV.P(Table2[Sharpe Ratio])</f>
        <v>0.61590210087526531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1.7354609458043544</v>
      </c>
      <c r="AS108">
        <f>_xlfn.RANK.AVG(Table2[[#This Row],[1Y Return vs Nifty Z-Score]],Table2[1Y Return vs Nifty Z-Score])</f>
        <v>30</v>
      </c>
      <c r="AT108">
        <f>_xlfn.RANK.AVG(Table2[[#This Row],[6M Return vs Nifty Z-Score]],Table2[6M Return vs Nifty Z-Score])</f>
        <v>302</v>
      </c>
      <c r="AU108">
        <f>_xlfn.RANK.AVG(Table2[[#This Row],[Sharpe Ratio Z-Score]],Table2[Sharpe Ratio Z-Score])</f>
        <v>184</v>
      </c>
      <c r="AV108">
        <f>(Table2[[#This Row],[Rank 1Y]]+Table2[[#This Row],[Rank 6M]]+Table2[[#This Row],[Rank Sharpe]])/3</f>
        <v>172</v>
      </c>
    </row>
    <row r="109" spans="1:48" x14ac:dyDescent="0.3">
      <c r="A109" t="s">
        <v>714</v>
      </c>
      <c r="B109" t="s">
        <v>715</v>
      </c>
      <c r="C109" t="s">
        <v>3153</v>
      </c>
      <c r="D109" t="s">
        <v>500</v>
      </c>
      <c r="E109">
        <v>25597.927409039999</v>
      </c>
      <c r="F109">
        <v>1398.6</v>
      </c>
      <c r="G109">
        <v>92.387861570268001</v>
      </c>
      <c r="H109">
        <f>(Table2[[#This Row],[1Y Return vs Nifty]]-AVERAGE(Table2[1Y Return vs Nifty]))/_xlfn.STDEV.P(Table2[1Y Return vs Nifty])</f>
        <v>1.086147280567523</v>
      </c>
      <c r="I109">
        <v>-0.91369187575767397</v>
      </c>
      <c r="J109">
        <f>(Table2[[#This Row],[1M Return vs Nifty]]-AVERAGE(Table2[1M Return vs Nifty]))/_xlfn.STDEV.P(Table2[1M Return vs Nifty])</f>
        <v>-0.12433917723117401</v>
      </c>
      <c r="K109">
        <v>31.742998978913398</v>
      </c>
      <c r="L109">
        <f>(Table2[[#This Row],[6M Return vs Nifty]]-AVERAGE(Table2[6M Return vs Nifty]))/_xlfn.STDEV.P(Table2[6M Return vs Nifty])</f>
        <v>0.6591422010384298</v>
      </c>
      <c r="M109">
        <v>3.3295202776811101</v>
      </c>
      <c r="N109">
        <f>(Table2[[#This Row],[1W Return vs Nifty]]-AVERAGE(Table2[1W Return vs Nifty]))/_xlfn.STDEV.P(Table2[1W Return vs Nifty])</f>
        <v>0.33317271199821225</v>
      </c>
      <c r="O109">
        <v>1392.7</v>
      </c>
      <c r="P109">
        <v>1424.6446365928</v>
      </c>
      <c r="Q109">
        <v>1230.2376288826299</v>
      </c>
      <c r="R109">
        <v>54.630459065711101</v>
      </c>
      <c r="S109" s="1">
        <f>(Table2[[#This Row],[Close Price]]-Table2[[#This Row],[20D EMA]])/Table2[[#This Row],[20D EMA]]</f>
        <v>4.2363753859408796E-3</v>
      </c>
      <c r="T109" s="1">
        <f>(Table2[[#This Row],[Close Price]]-Table2[[#This Row],[50D EMA]])/Table2[[#This Row],[50D EMA]]</f>
        <v>-1.8281496959893666E-2</v>
      </c>
      <c r="U109" s="1">
        <f>(Table2[[#This Row],[Close Price]]-Table2[[#This Row],[200D EMA]])/Table2[[#This Row],[200D EMA]]</f>
        <v>0.13685353720669888</v>
      </c>
      <c r="V109">
        <v>0.93197208721156899</v>
      </c>
      <c r="W109">
        <v>1381.55</v>
      </c>
      <c r="X109">
        <v>1407.4</v>
      </c>
      <c r="Y109">
        <v>1381.55</v>
      </c>
      <c r="Z109">
        <v>1414.9</v>
      </c>
      <c r="AA109">
        <v>1297</v>
      </c>
      <c r="AB109">
        <v>1444</v>
      </c>
      <c r="AC109" s="1">
        <f>(Table2[[#This Row],[Close Price]]/Table2[[#This Row],[Day Low]])-1</f>
        <v>1.2341210958705773E-2</v>
      </c>
      <c r="AD109" s="1">
        <f>(Table2[[#This Row],[Day High]]/Table2[[#This Row],[Close Price]])-1</f>
        <v>6.2920062920064357E-3</v>
      </c>
      <c r="AE109" s="1">
        <f>(Table2[[#This Row],[Close Price]]/Table2[[#This Row],[Current Week Low]])-1</f>
        <v>1.2341210958705773E-2</v>
      </c>
      <c r="AF109" s="1">
        <f>(Table2[[#This Row],[Current Week High]]/Table2[[#This Row],[Close Price]])-1</f>
        <v>1.1654511654511701E-2</v>
      </c>
      <c r="AG109" s="1">
        <f>(Table2[[#This Row],[Close Price]]/Table2[[#This Row],[Current Month Low]])-1</f>
        <v>7.833461835003841E-2</v>
      </c>
      <c r="AH109" s="1">
        <f>(Table2[[#This Row],[Current Month High]]/Table2[[#This Row],[Close Price]])-1</f>
        <v>3.2461032461032602E-2</v>
      </c>
      <c r="AI109">
        <v>26.980551980551901</v>
      </c>
      <c r="AJ109">
        <v>133.48914858096799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-0.13</v>
      </c>
      <c r="AM109" t="s">
        <v>3192</v>
      </c>
      <c r="AN109">
        <v>0.46</v>
      </c>
      <c r="AO109" t="s">
        <v>3193</v>
      </c>
      <c r="AP109">
        <v>8.3799859161317006E-2</v>
      </c>
      <c r="AQ109">
        <f>(Table2[[#This Row],[Sharpe Ratio]]-AVERAGE(Table2[Sharpe Ratio]))/_xlfn.STDEV.P(Table2[Sharpe Ratio])</f>
        <v>0.19140678455435642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9">
        <f>_xlfn.RANK.AVG(Table2[[#This Row],[1Y Return vs Nifty Z-Score]],Table2[1Y Return vs Nifty Z-Score])</f>
        <v>97</v>
      </c>
      <c r="AT109">
        <f>_xlfn.RANK.AVG(Table2[[#This Row],[6M Return vs Nifty Z-Score]],Table2[6M Return vs Nifty Z-Score])</f>
        <v>131</v>
      </c>
      <c r="AU109">
        <f>_xlfn.RANK.AVG(Table2[[#This Row],[Sharpe Ratio Z-Score]],Table2[Sharpe Ratio Z-Score])</f>
        <v>289</v>
      </c>
      <c r="AV109">
        <f>(Table2[[#This Row],[Rank 1Y]]+Table2[[#This Row],[Rank 6M]]+Table2[[#This Row],[Rank Sharpe]])/3</f>
        <v>172.33333333333334</v>
      </c>
    </row>
    <row r="110" spans="1:48" x14ac:dyDescent="0.3">
      <c r="A110" t="s">
        <v>1410</v>
      </c>
      <c r="B110" t="s">
        <v>1411</v>
      </c>
      <c r="C110" t="s">
        <v>3149</v>
      </c>
      <c r="D110" t="s">
        <v>127</v>
      </c>
      <c r="E110">
        <v>7936.7265520399997</v>
      </c>
      <c r="F110">
        <v>1315.6</v>
      </c>
      <c r="G110">
        <v>67.831438548970596</v>
      </c>
      <c r="H110">
        <f>(Table2[[#This Row],[1Y Return vs Nifty]]-AVERAGE(Table2[1Y Return vs Nifty]))/_xlfn.STDEV.P(Table2[1Y Return vs Nifty])</f>
        <v>0.68171170835769768</v>
      </c>
      <c r="I110">
        <v>7.6128579333879003</v>
      </c>
      <c r="J110">
        <f>(Table2[[#This Row],[1M Return vs Nifty]]-AVERAGE(Table2[1M Return vs Nifty]))/_xlfn.STDEV.P(Table2[1M Return vs Nifty])</f>
        <v>0.7894906317938003</v>
      </c>
      <c r="K110">
        <v>32.6382950525296</v>
      </c>
      <c r="L110">
        <f>(Table2[[#This Row],[6M Return vs Nifty]]-AVERAGE(Table2[6M Return vs Nifty]))/_xlfn.STDEV.P(Table2[6M Return vs Nifty])</f>
        <v>0.68683289071050002</v>
      </c>
      <c r="M110">
        <v>10.8379883489738</v>
      </c>
      <c r="N110">
        <f>(Table2[[#This Row],[1W Return vs Nifty]]-AVERAGE(Table2[1W Return vs Nifty]))/_xlfn.STDEV.P(Table2[1W Return vs Nifty])</f>
        <v>1.8907737912683173</v>
      </c>
      <c r="O110">
        <v>1226.43</v>
      </c>
      <c r="P110">
        <v>1200.84489905644</v>
      </c>
      <c r="Q110">
        <v>1042.3419628914801</v>
      </c>
      <c r="R110">
        <v>75.601816431446693</v>
      </c>
      <c r="S110" s="1">
        <f>(Table2[[#This Row],[Close Price]]-Table2[[#This Row],[20D EMA]])/Table2[[#This Row],[20D EMA]]</f>
        <v>7.2706962484609672E-2</v>
      </c>
      <c r="T110" s="1">
        <f>(Table2[[#This Row],[Close Price]]-Table2[[#This Row],[50D EMA]])/Table2[[#This Row],[50D EMA]]</f>
        <v>9.5561967272982842E-2</v>
      </c>
      <c r="U110" s="1">
        <f>(Table2[[#This Row],[Close Price]]-Table2[[#This Row],[200D EMA]])/Table2[[#This Row],[200D EMA]]</f>
        <v>0.26215776284252806</v>
      </c>
      <c r="V110">
        <v>0.922471055494828</v>
      </c>
      <c r="W110">
        <v>1277.0999999999999</v>
      </c>
      <c r="X110">
        <v>1324.15</v>
      </c>
      <c r="Y110">
        <v>1274.2</v>
      </c>
      <c r="Z110">
        <v>1335.5</v>
      </c>
      <c r="AA110">
        <v>1130.7</v>
      </c>
      <c r="AB110">
        <v>1335.5</v>
      </c>
      <c r="AC110" s="1">
        <f>(Table2[[#This Row],[Close Price]]/Table2[[#This Row],[Day Low]])-1</f>
        <v>3.0146425495262807E-2</v>
      </c>
      <c r="AD110" s="1">
        <f>(Table2[[#This Row],[Day High]]/Table2[[#This Row],[Close Price]])-1</f>
        <v>6.4989358467619773E-3</v>
      </c>
      <c r="AE110" s="1">
        <f>(Table2[[#This Row],[Close Price]]/Table2[[#This Row],[Current Week Low]])-1</f>
        <v>3.2490974729241673E-2</v>
      </c>
      <c r="AF110" s="1">
        <f>(Table2[[#This Row],[Current Week High]]/Table2[[#This Row],[Close Price]])-1</f>
        <v>1.5126178169656557E-2</v>
      </c>
      <c r="AG110" s="1">
        <f>(Table2[[#This Row],[Close Price]]/Table2[[#This Row],[Current Month Low]])-1</f>
        <v>0.16352701866100627</v>
      </c>
      <c r="AH110" s="1">
        <f>(Table2[[#This Row],[Current Month High]]/Table2[[#This Row],[Close Price]])-1</f>
        <v>1.5126178169656557E-2</v>
      </c>
      <c r="AI110">
        <v>2.3183338400729601</v>
      </c>
      <c r="AJ110">
        <v>102.011516314779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0.08</v>
      </c>
      <c r="AM110" t="s">
        <v>3193</v>
      </c>
      <c r="AN110">
        <v>11.17</v>
      </c>
      <c r="AO110" t="s">
        <v>3193</v>
      </c>
      <c r="AP110">
        <v>9.3920910972055002E-2</v>
      </c>
      <c r="AQ110">
        <f>(Table2[[#This Row],[Sharpe Ratio]]-AVERAGE(Table2[Sharpe Ratio]))/_xlfn.STDEV.P(Table2[Sharpe Ratio])</f>
        <v>0.30973974663930764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4.3585487687696229</v>
      </c>
      <c r="AS110">
        <f>_xlfn.RANK.AVG(Table2[[#This Row],[1Y Return vs Nifty Z-Score]],Table2[1Y Return vs Nifty Z-Score])</f>
        <v>134</v>
      </c>
      <c r="AT110">
        <f>_xlfn.RANK.AVG(Table2[[#This Row],[6M Return vs Nifty Z-Score]],Table2[6M Return vs Nifty Z-Score])</f>
        <v>123</v>
      </c>
      <c r="AU110">
        <f>_xlfn.RANK.AVG(Table2[[#This Row],[Sharpe Ratio Z-Score]],Table2[Sharpe Ratio Z-Score])</f>
        <v>261</v>
      </c>
      <c r="AV110">
        <f>(Table2[[#This Row],[Rank 1Y]]+Table2[[#This Row],[Rank 6M]]+Table2[[#This Row],[Rank Sharpe]])/3</f>
        <v>172.66666666666666</v>
      </c>
    </row>
    <row r="111" spans="1:48" x14ac:dyDescent="0.3">
      <c r="A111" t="s">
        <v>1080</v>
      </c>
      <c r="B111" t="s">
        <v>1081</v>
      </c>
      <c r="C111" t="s">
        <v>3157</v>
      </c>
      <c r="D111" t="s">
        <v>305</v>
      </c>
      <c r="E111">
        <v>12514.675936</v>
      </c>
      <c r="F111">
        <v>1822.4</v>
      </c>
      <c r="G111">
        <v>83.339559623466997</v>
      </c>
      <c r="H111">
        <f>(Table2[[#This Row],[1Y Return vs Nifty]]-AVERAGE(Table2[1Y Return vs Nifty]))/_xlfn.STDEV.P(Table2[1Y Return vs Nifty])</f>
        <v>0.93712495870053314</v>
      </c>
      <c r="I111">
        <v>20.2806670330571</v>
      </c>
      <c r="J111">
        <f>(Table2[[#This Row],[1M Return vs Nifty]]-AVERAGE(Table2[1M Return vs Nifty]))/_xlfn.STDEV.P(Table2[1M Return vs Nifty])</f>
        <v>2.1471583672122794</v>
      </c>
      <c r="K111">
        <v>78.379489805121494</v>
      </c>
      <c r="L111">
        <f>(Table2[[#This Row],[6M Return vs Nifty]]-AVERAGE(Table2[6M Return vs Nifty]))/_xlfn.STDEV.P(Table2[6M Return vs Nifty])</f>
        <v>2.1015662581961712</v>
      </c>
      <c r="M111">
        <v>4.0439339425550704</v>
      </c>
      <c r="N111">
        <f>(Table2[[#This Row],[1W Return vs Nifty]]-AVERAGE(Table2[1W Return vs Nifty]))/_xlfn.STDEV.P(Table2[1W Return vs Nifty])</f>
        <v>0.48137491315126474</v>
      </c>
      <c r="O111">
        <v>1689.66</v>
      </c>
      <c r="P111">
        <v>1570.94976237111</v>
      </c>
      <c r="Q111">
        <v>1249.68315058084</v>
      </c>
      <c r="R111">
        <v>65.115527969795494</v>
      </c>
      <c r="S111" s="1">
        <f>(Table2[[#This Row],[Close Price]]-Table2[[#This Row],[20D EMA]])/Table2[[#This Row],[20D EMA]]</f>
        <v>7.8560183705597572E-2</v>
      </c>
      <c r="T111" s="1">
        <f>(Table2[[#This Row],[Close Price]]-Table2[[#This Row],[50D EMA]])/Table2[[#This Row],[50D EMA]]</f>
        <v>0.16006255811093806</v>
      </c>
      <c r="U111" s="1">
        <f>(Table2[[#This Row],[Close Price]]-Table2[[#This Row],[200D EMA]])/Table2[[#This Row],[200D EMA]]</f>
        <v>0.45828964658198934</v>
      </c>
      <c r="V111">
        <v>0.88036094684195099</v>
      </c>
      <c r="W111">
        <v>1758.1</v>
      </c>
      <c r="X111">
        <v>1830</v>
      </c>
      <c r="Y111">
        <v>1746</v>
      </c>
      <c r="Z111">
        <v>1869.75</v>
      </c>
      <c r="AA111">
        <v>1581.05</v>
      </c>
      <c r="AB111">
        <v>1880.95</v>
      </c>
      <c r="AC111" s="1">
        <f>(Table2[[#This Row],[Close Price]]/Table2[[#This Row],[Day Low]])-1</f>
        <v>3.6573573744383303E-2</v>
      </c>
      <c r="AD111" s="1">
        <f>(Table2[[#This Row],[Day High]]/Table2[[#This Row],[Close Price]])-1</f>
        <v>4.1703248463564879E-3</v>
      </c>
      <c r="AE111" s="1">
        <f>(Table2[[#This Row],[Close Price]]/Table2[[#This Row],[Current Week Low]])-1</f>
        <v>4.3757159221076813E-2</v>
      </c>
      <c r="AF111" s="1">
        <f>(Table2[[#This Row],[Current Week High]]/Table2[[#This Row],[Close Price]])-1</f>
        <v>2.5982221246707571E-2</v>
      </c>
      <c r="AG111" s="1">
        <f>(Table2[[#This Row],[Close Price]]/Table2[[#This Row],[Current Month Low]])-1</f>
        <v>0.15265171879447204</v>
      </c>
      <c r="AH111" s="1">
        <f>(Table2[[#This Row],[Current Month High]]/Table2[[#This Row],[Close Price]])-1</f>
        <v>3.2127963125548664E-2</v>
      </c>
      <c r="AI111">
        <v>3.2127963125548602</v>
      </c>
      <c r="AJ111">
        <v>122.243902439024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0.47</v>
      </c>
      <c r="AM111" t="s">
        <v>3193</v>
      </c>
      <c r="AN111">
        <v>12.71</v>
      </c>
      <c r="AO111" t="s">
        <v>3193</v>
      </c>
      <c r="AP111">
        <v>5.3751500413604998E-2</v>
      </c>
      <c r="AQ111">
        <f>(Table2[[#This Row],[Sharpe Ratio]]-AVERAGE(Table2[Sharpe Ratio]))/_xlfn.STDEV.P(Table2[Sharpe Ratio])</f>
        <v>-0.15991157275664583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5.5073129245036023</v>
      </c>
      <c r="AS111">
        <f>_xlfn.RANK.AVG(Table2[[#This Row],[1Y Return vs Nifty Z-Score]],Table2[1Y Return vs Nifty Z-Score])</f>
        <v>109</v>
      </c>
      <c r="AT111">
        <f>_xlfn.RANK.AVG(Table2[[#This Row],[6M Return vs Nifty Z-Score]],Table2[6M Return vs Nifty Z-Score])</f>
        <v>32</v>
      </c>
      <c r="AU111">
        <f>_xlfn.RANK.AVG(Table2[[#This Row],[Sharpe Ratio Z-Score]],Table2[Sharpe Ratio Z-Score])</f>
        <v>381</v>
      </c>
      <c r="AV111">
        <f>(Table2[[#This Row],[Rank 1Y]]+Table2[[#This Row],[Rank 6M]]+Table2[[#This Row],[Rank Sharpe]])/3</f>
        <v>174</v>
      </c>
    </row>
    <row r="112" spans="1:48" x14ac:dyDescent="0.3">
      <c r="A112" t="s">
        <v>839</v>
      </c>
      <c r="B112" t="s">
        <v>840</v>
      </c>
      <c r="C112" t="s">
        <v>3150</v>
      </c>
      <c r="D112" t="s">
        <v>48</v>
      </c>
      <c r="E112">
        <v>19431.851898600002</v>
      </c>
      <c r="F112">
        <v>309.5</v>
      </c>
      <c r="G112">
        <v>63.498291031095</v>
      </c>
      <c r="H112">
        <f>(Table2[[#This Row],[1Y Return vs Nifty]]-AVERAGE(Table2[1Y Return vs Nifty]))/_xlfn.STDEV.P(Table2[1Y Return vs Nifty])</f>
        <v>0.61034630655053279</v>
      </c>
      <c r="I112">
        <v>-3.6109088059398502</v>
      </c>
      <c r="J112">
        <f>(Table2[[#This Row],[1M Return vs Nifty]]-AVERAGE(Table2[1M Return vs Nifty]))/_xlfn.STDEV.P(Table2[1M Return vs Nifty])</f>
        <v>-0.413412399974043</v>
      </c>
      <c r="K112">
        <v>12.252064529819901</v>
      </c>
      <c r="L112">
        <f>(Table2[[#This Row],[6M Return vs Nifty]]-AVERAGE(Table2[6M Return vs Nifty]))/_xlfn.STDEV.P(Table2[6M Return vs Nifty])</f>
        <v>5.6305404191403251E-2</v>
      </c>
      <c r="M112">
        <v>-0.470614253689837</v>
      </c>
      <c r="N112">
        <f>(Table2[[#This Row],[1W Return vs Nifty]]-AVERAGE(Table2[1W Return vs Nifty]))/_xlfn.STDEV.P(Table2[1W Return vs Nifty])</f>
        <v>-0.45514969827687407</v>
      </c>
      <c r="O112">
        <v>304.72000000000003</v>
      </c>
      <c r="P112">
        <v>310.19706986129802</v>
      </c>
      <c r="Q112">
        <v>274.34462817735499</v>
      </c>
      <c r="R112">
        <v>62.807591852786203</v>
      </c>
      <c r="S112" s="1">
        <f>(Table2[[#This Row],[Close Price]]-Table2[[#This Row],[20D EMA]])/Table2[[#This Row],[20D EMA]]</f>
        <v>1.5686531898135903E-2</v>
      </c>
      <c r="T112" s="1">
        <f>(Table2[[#This Row],[Close Price]]-Table2[[#This Row],[50D EMA]])/Table2[[#This Row],[50D EMA]]</f>
        <v>-2.2471839002531761E-3</v>
      </c>
      <c r="U112" s="1">
        <f>(Table2[[#This Row],[Close Price]]-Table2[[#This Row],[200D EMA]])/Table2[[#This Row],[200D EMA]]</f>
        <v>0.12814310255026459</v>
      </c>
      <c r="V112">
        <v>0.583097895399738</v>
      </c>
      <c r="W112">
        <v>300.35000000000002</v>
      </c>
      <c r="X112">
        <v>310.95</v>
      </c>
      <c r="Y112">
        <v>295.2</v>
      </c>
      <c r="Z112">
        <v>310.95</v>
      </c>
      <c r="AA112">
        <v>289.14999999999998</v>
      </c>
      <c r="AB112">
        <v>311.95</v>
      </c>
      <c r="AC112" s="1">
        <f>(Table2[[#This Row],[Close Price]]/Table2[[#This Row],[Day Low]])-1</f>
        <v>3.0464458132179129E-2</v>
      </c>
      <c r="AD112" s="1">
        <f>(Table2[[#This Row],[Day High]]/Table2[[#This Row],[Close Price]])-1</f>
        <v>4.6849757673665948E-3</v>
      </c>
      <c r="AE112" s="1">
        <f>(Table2[[#This Row],[Close Price]]/Table2[[#This Row],[Current Week Low]])-1</f>
        <v>4.8441734417344229E-2</v>
      </c>
      <c r="AF112" s="1">
        <f>(Table2[[#This Row],[Current Week High]]/Table2[[#This Row],[Close Price]])-1</f>
        <v>4.6849757673665948E-3</v>
      </c>
      <c r="AG112" s="1">
        <f>(Table2[[#This Row],[Close Price]]/Table2[[#This Row],[Current Month Low]])-1</f>
        <v>7.037869617845427E-2</v>
      </c>
      <c r="AH112" s="1">
        <f>(Table2[[#This Row],[Current Month High]]/Table2[[#This Row],[Close Price]])-1</f>
        <v>7.9159935379644608E-3</v>
      </c>
      <c r="AI112">
        <v>17.770597738287499</v>
      </c>
      <c r="AJ112">
        <v>126.65690223361401</v>
      </c>
      <c r="AK112" t="str">
        <f>IF(AND(Table2[[#This Row],[20D EMA]]&gt;Table2[[#This Row],[50D EMA]],Table2[[#This Row],[50D EMA]]&gt;Table2[[#This Row],[200D EMA]]),"Uptrend","Downtrend/NoTrend")</f>
        <v>Downtrend/NoTrend</v>
      </c>
      <c r="AL112">
        <v>-7.0000000000000007E-2</v>
      </c>
      <c r="AM112" t="s">
        <v>3192</v>
      </c>
      <c r="AN112">
        <v>2.35</v>
      </c>
      <c r="AO112" t="s">
        <v>3193</v>
      </c>
      <c r="AP112">
        <v>0.16930973906400601</v>
      </c>
      <c r="AQ112">
        <f>(Table2[[#This Row],[Sharpe Ratio]]-AVERAGE(Table2[Sharpe Ratio]))/_xlfn.STDEV.P(Table2[Sharpe Ratio])</f>
        <v>1.1911682288815357</v>
      </c>
      <c r="AR1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2">
        <f>_xlfn.RANK.AVG(Table2[[#This Row],[1Y Return vs Nifty Z-Score]],Table2[1Y Return vs Nifty Z-Score])</f>
        <v>143</v>
      </c>
      <c r="AT112">
        <f>_xlfn.RANK.AVG(Table2[[#This Row],[6M Return vs Nifty Z-Score]],Table2[6M Return vs Nifty Z-Score])</f>
        <v>295</v>
      </c>
      <c r="AU112">
        <f>_xlfn.RANK.AVG(Table2[[#This Row],[Sharpe Ratio Z-Score]],Table2[Sharpe Ratio Z-Score])</f>
        <v>91</v>
      </c>
      <c r="AV112">
        <f>(Table2[[#This Row],[Rank 1Y]]+Table2[[#This Row],[Rank 6M]]+Table2[[#This Row],[Rank Sharpe]])/3</f>
        <v>176.33333333333334</v>
      </c>
    </row>
    <row r="113" spans="1:48" x14ac:dyDescent="0.3">
      <c r="A113" t="s">
        <v>1475</v>
      </c>
      <c r="B113" t="s">
        <v>1476</v>
      </c>
      <c r="C113" t="s">
        <v>3150</v>
      </c>
      <c r="D113" t="s">
        <v>48</v>
      </c>
      <c r="E113">
        <v>7199.4276231820004</v>
      </c>
      <c r="F113">
        <v>256.45999999999998</v>
      </c>
      <c r="G113">
        <v>62.715468453099497</v>
      </c>
      <c r="H113">
        <f>(Table2[[#This Row],[1Y Return vs Nifty]]-AVERAGE(Table2[1Y Return vs Nifty]))/_xlfn.STDEV.P(Table2[1Y Return vs Nifty])</f>
        <v>0.59745349651074009</v>
      </c>
      <c r="I113">
        <v>0.35694870779656601</v>
      </c>
      <c r="J113">
        <f>(Table2[[#This Row],[1M Return vs Nifty]]-AVERAGE(Table2[1M Return vs Nifty]))/_xlfn.STDEV.P(Table2[1M Return vs Nifty])</f>
        <v>1.1841255393907795E-2</v>
      </c>
      <c r="K113">
        <v>36.443454873042697</v>
      </c>
      <c r="L113">
        <f>(Table2[[#This Row],[6M Return vs Nifty]]-AVERAGE(Table2[6M Return vs Nifty]))/_xlfn.STDEV.P(Table2[6M Return vs Nifty])</f>
        <v>0.80452300780982711</v>
      </c>
      <c r="M113">
        <v>4.1485910443234104</v>
      </c>
      <c r="N113">
        <f>(Table2[[#This Row],[1W Return vs Nifty]]-AVERAGE(Table2[1W Return vs Nifty]))/_xlfn.STDEV.P(Table2[1W Return vs Nifty])</f>
        <v>0.5030856020853901</v>
      </c>
      <c r="O113">
        <v>244.92</v>
      </c>
      <c r="P113">
        <v>240.80801939686401</v>
      </c>
      <c r="Q113">
        <v>204.23883926560501</v>
      </c>
      <c r="R113">
        <v>63.2468762780113</v>
      </c>
      <c r="S113" s="1">
        <f>(Table2[[#This Row],[Close Price]]-Table2[[#This Row],[20D EMA]])/Table2[[#This Row],[20D EMA]]</f>
        <v>4.7117426098317788E-2</v>
      </c>
      <c r="T113" s="1">
        <f>(Table2[[#This Row],[Close Price]]-Table2[[#This Row],[50D EMA]])/Table2[[#This Row],[50D EMA]]</f>
        <v>6.4997754818707676E-2</v>
      </c>
      <c r="U113" s="1">
        <f>(Table2[[#This Row],[Close Price]]-Table2[[#This Row],[200D EMA]])/Table2[[#This Row],[200D EMA]]</f>
        <v>0.25568672894034272</v>
      </c>
      <c r="V113">
        <v>1.54226217924023</v>
      </c>
      <c r="W113">
        <v>254.1</v>
      </c>
      <c r="X113">
        <v>262</v>
      </c>
      <c r="Y113">
        <v>251</v>
      </c>
      <c r="Z113">
        <v>272.25</v>
      </c>
      <c r="AA113">
        <v>228.05</v>
      </c>
      <c r="AB113">
        <v>272.25</v>
      </c>
      <c r="AC113" s="1">
        <f>(Table2[[#This Row],[Close Price]]/Table2[[#This Row],[Day Low]])-1</f>
        <v>9.287682014954779E-3</v>
      </c>
      <c r="AD113" s="1">
        <f>(Table2[[#This Row],[Day High]]/Table2[[#This Row],[Close Price]])-1</f>
        <v>2.1601809249005788E-2</v>
      </c>
      <c r="AE113" s="1">
        <f>(Table2[[#This Row],[Close Price]]/Table2[[#This Row],[Current Week Low]])-1</f>
        <v>2.1752988047808675E-2</v>
      </c>
      <c r="AF113" s="1">
        <f>(Table2[[#This Row],[Current Week High]]/Table2[[#This Row],[Close Price]])-1</f>
        <v>6.156905560321313E-2</v>
      </c>
      <c r="AG113" s="1">
        <f>(Table2[[#This Row],[Close Price]]/Table2[[#This Row],[Current Month Low]])-1</f>
        <v>0.12457794343345752</v>
      </c>
      <c r="AH113" s="1">
        <f>(Table2[[#This Row],[Current Month High]]/Table2[[#This Row],[Close Price]])-1</f>
        <v>6.156905560321313E-2</v>
      </c>
      <c r="AI113">
        <v>11.0270607502144</v>
      </c>
      <c r="AJ113">
        <v>112.389233954451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0.03</v>
      </c>
      <c r="AM113" t="s">
        <v>3193</v>
      </c>
      <c r="AN113">
        <v>10.59</v>
      </c>
      <c r="AO113" t="s">
        <v>3193</v>
      </c>
      <c r="AP113">
        <v>8.9270549215549999E-2</v>
      </c>
      <c r="AQ113">
        <f>(Table2[[#This Row],[Sharpe Ratio]]-AVERAGE(Table2[Sharpe Ratio]))/_xlfn.STDEV.P(Table2[Sharpe Ratio])</f>
        <v>0.25536880854866584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2.1722721703485308</v>
      </c>
      <c r="AS113">
        <f>_xlfn.RANK.AVG(Table2[[#This Row],[1Y Return vs Nifty Z-Score]],Table2[1Y Return vs Nifty Z-Score])</f>
        <v>147</v>
      </c>
      <c r="AT113">
        <f>_xlfn.RANK.AVG(Table2[[#This Row],[6M Return vs Nifty Z-Score]],Table2[6M Return vs Nifty Z-Score])</f>
        <v>109</v>
      </c>
      <c r="AU113">
        <f>_xlfn.RANK.AVG(Table2[[#This Row],[Sharpe Ratio Z-Score]],Table2[Sharpe Ratio Z-Score])</f>
        <v>273</v>
      </c>
      <c r="AV113">
        <f>(Table2[[#This Row],[Rank 1Y]]+Table2[[#This Row],[Rank 6M]]+Table2[[#This Row],[Rank Sharpe]])/3</f>
        <v>176.33333333333334</v>
      </c>
    </row>
    <row r="114" spans="1:48" x14ac:dyDescent="0.3">
      <c r="A114" t="s">
        <v>1120</v>
      </c>
      <c r="B114" t="s">
        <v>1121</v>
      </c>
      <c r="C114" t="s">
        <v>3152</v>
      </c>
      <c r="D114" t="s">
        <v>213</v>
      </c>
      <c r="E114">
        <v>11532.128399130001</v>
      </c>
      <c r="F114">
        <v>291.45</v>
      </c>
      <c r="G114">
        <v>44.134236315741497</v>
      </c>
      <c r="H114">
        <f>(Table2[[#This Row],[1Y Return vs Nifty]]-AVERAGE(Table2[1Y Return vs Nifty]))/_xlfn.STDEV.P(Table2[1Y Return vs Nifty])</f>
        <v>0.29142719759422403</v>
      </c>
      <c r="I114">
        <v>35.377186169944899</v>
      </c>
      <c r="J114">
        <f>(Table2[[#This Row],[1M Return vs Nifty]]-AVERAGE(Table2[1M Return vs Nifty]))/_xlfn.STDEV.P(Table2[1M Return vs Nifty])</f>
        <v>3.7651221988440184</v>
      </c>
      <c r="K114">
        <v>37.329304488625297</v>
      </c>
      <c r="L114">
        <f>(Table2[[#This Row],[6M Return vs Nifty]]-AVERAGE(Table2[6M Return vs Nifty]))/_xlfn.STDEV.P(Table2[6M Return vs Nifty])</f>
        <v>0.83192152716459422</v>
      </c>
      <c r="M114">
        <v>-5.7606479091018299</v>
      </c>
      <c r="N114">
        <f>(Table2[[#This Row],[1W Return vs Nifty]]-AVERAGE(Table2[1W Return vs Nifty]))/_xlfn.STDEV.P(Table2[1W Return vs Nifty])</f>
        <v>-1.5525456055123572</v>
      </c>
      <c r="O114">
        <v>290.47000000000003</v>
      </c>
      <c r="P114">
        <v>262.66237343447398</v>
      </c>
      <c r="Q114">
        <v>219.83409561117199</v>
      </c>
      <c r="R114">
        <v>46.4716536150219</v>
      </c>
      <c r="S114" s="1">
        <f>(Table2[[#This Row],[Close Price]]-Table2[[#This Row],[20D EMA]])/Table2[[#This Row],[20D EMA]]</f>
        <v>3.3738423933623481E-3</v>
      </c>
      <c r="T114" s="1">
        <f>(Table2[[#This Row],[Close Price]]-Table2[[#This Row],[50D EMA]])/Table2[[#This Row],[50D EMA]]</f>
        <v>0.10959935444544219</v>
      </c>
      <c r="U114" s="1">
        <f>(Table2[[#This Row],[Close Price]]-Table2[[#This Row],[200D EMA]])/Table2[[#This Row],[200D EMA]]</f>
        <v>0.32577250671568925</v>
      </c>
      <c r="V114">
        <v>0.46106419223007999</v>
      </c>
      <c r="W114">
        <v>285</v>
      </c>
      <c r="X114">
        <v>295</v>
      </c>
      <c r="Y114">
        <v>284</v>
      </c>
      <c r="Z114">
        <v>297.75</v>
      </c>
      <c r="AA114">
        <v>279.35000000000002</v>
      </c>
      <c r="AB114">
        <v>345.7</v>
      </c>
      <c r="AC114" s="1">
        <f>(Table2[[#This Row],[Close Price]]/Table2[[#This Row],[Day Low]])-1</f>
        <v>2.2631578947368336E-2</v>
      </c>
      <c r="AD114" s="1">
        <f>(Table2[[#This Row],[Day High]]/Table2[[#This Row],[Close Price]])-1</f>
        <v>1.2180476925716333E-2</v>
      </c>
      <c r="AE114" s="1">
        <f>(Table2[[#This Row],[Close Price]]/Table2[[#This Row],[Current Week Low]])-1</f>
        <v>2.6232394366197065E-2</v>
      </c>
      <c r="AF114" s="1">
        <f>(Table2[[#This Row],[Current Week High]]/Table2[[#This Row],[Close Price]])-1</f>
        <v>2.1616057642820374E-2</v>
      </c>
      <c r="AG114" s="1">
        <f>(Table2[[#This Row],[Close Price]]/Table2[[#This Row],[Current Month Low]])-1</f>
        <v>4.3314838016824675E-2</v>
      </c>
      <c r="AH114" s="1">
        <f>(Table2[[#This Row],[Current Month High]]/Table2[[#This Row],[Close Price]])-1</f>
        <v>0.18613827414650874</v>
      </c>
      <c r="AI114">
        <v>20.432321152856399</v>
      </c>
      <c r="AJ114">
        <v>101.765316718587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0.54</v>
      </c>
      <c r="AM114" t="s">
        <v>3193</v>
      </c>
      <c r="AN114">
        <v>-9.75</v>
      </c>
      <c r="AO114" t="s">
        <v>3192</v>
      </c>
      <c r="AP114">
        <v>0.107248977048003</v>
      </c>
      <c r="AQ114">
        <f>(Table2[[#This Row],[Sharpe Ratio]]-AVERAGE(Table2[Sharpe Ratio]))/_xlfn.STDEV.P(Table2[Sharpe Ratio])</f>
        <v>0.46556836673960122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3.8014936848300813</v>
      </c>
      <c r="AS114">
        <f>_xlfn.RANK.AVG(Table2[[#This Row],[1Y Return vs Nifty Z-Score]],Table2[1Y Return vs Nifty Z-Score])</f>
        <v>212</v>
      </c>
      <c r="AT114">
        <f>_xlfn.RANK.AVG(Table2[[#This Row],[6M Return vs Nifty Z-Score]],Table2[6M Return vs Nifty Z-Score])</f>
        <v>103</v>
      </c>
      <c r="AU114">
        <f>_xlfn.RANK.AVG(Table2[[#This Row],[Sharpe Ratio Z-Score]],Table2[Sharpe Ratio Z-Score])</f>
        <v>217</v>
      </c>
      <c r="AV114">
        <f>(Table2[[#This Row],[Rank 1Y]]+Table2[[#This Row],[Rank 6M]]+Table2[[#This Row],[Rank Sharpe]])/3</f>
        <v>177.33333333333334</v>
      </c>
    </row>
    <row r="115" spans="1:48" x14ac:dyDescent="0.3">
      <c r="A115" t="s">
        <v>1338</v>
      </c>
      <c r="B115" t="s">
        <v>1339</v>
      </c>
      <c r="C115" t="s">
        <v>3151</v>
      </c>
      <c r="D115" t="s">
        <v>51</v>
      </c>
      <c r="E115">
        <v>8676.9872668399894</v>
      </c>
      <c r="F115">
        <v>887.3</v>
      </c>
      <c r="G115">
        <v>135.611851410133</v>
      </c>
      <c r="H115">
        <f>(Table2[[#This Row],[1Y Return vs Nifty]]-AVERAGE(Table2[1Y Return vs Nifty]))/_xlfn.STDEV.P(Table2[1Y Return vs Nifty])</f>
        <v>1.7980310532536423</v>
      </c>
      <c r="I115">
        <v>-1.32244079888449</v>
      </c>
      <c r="J115">
        <f>(Table2[[#This Row],[1M Return vs Nifty]]-AVERAGE(Table2[1M Return vs Nifty]))/_xlfn.STDEV.P(Table2[1M Return vs Nifty])</f>
        <v>-0.16814669125748008</v>
      </c>
      <c r="K115">
        <v>51.414876740735799</v>
      </c>
      <c r="L115">
        <f>(Table2[[#This Row],[6M Return vs Nifty]]-AVERAGE(Table2[6M Return vs Nifty]))/_xlfn.STDEV.P(Table2[6M Return vs Nifty])</f>
        <v>1.2675754092499949</v>
      </c>
      <c r="M115">
        <v>7.6928707988673501</v>
      </c>
      <c r="N115">
        <f>(Table2[[#This Row],[1W Return vs Nifty]]-AVERAGE(Table2[1W Return vs Nifty]))/_xlfn.STDEV.P(Table2[1W Return vs Nifty])</f>
        <v>1.238331982371639</v>
      </c>
      <c r="O115">
        <v>840.47</v>
      </c>
      <c r="P115">
        <v>792.21523758639</v>
      </c>
      <c r="Q115">
        <v>608.15287580981999</v>
      </c>
      <c r="R115">
        <v>65.247291967345404</v>
      </c>
      <c r="S115" s="1">
        <f>(Table2[[#This Row],[Close Price]]-Table2[[#This Row],[20D EMA]])/Table2[[#This Row],[20D EMA]]</f>
        <v>5.5718823991338089E-2</v>
      </c>
      <c r="T115" s="1">
        <f>(Table2[[#This Row],[Close Price]]-Table2[[#This Row],[50D EMA]])/Table2[[#This Row],[50D EMA]]</f>
        <v>0.12002389994832822</v>
      </c>
      <c r="U115" s="1">
        <f>(Table2[[#This Row],[Close Price]]-Table2[[#This Row],[200D EMA]])/Table2[[#This Row],[200D EMA]]</f>
        <v>0.45900814629621867</v>
      </c>
      <c r="V115">
        <v>0.66250755987687004</v>
      </c>
      <c r="W115">
        <v>871.95</v>
      </c>
      <c r="X115">
        <v>919.9</v>
      </c>
      <c r="Y115">
        <v>849</v>
      </c>
      <c r="Z115">
        <v>919.9</v>
      </c>
      <c r="AA115">
        <v>747.1</v>
      </c>
      <c r="AB115">
        <v>919.9</v>
      </c>
      <c r="AC115" s="1">
        <f>(Table2[[#This Row],[Close Price]]/Table2[[#This Row],[Day Low]])-1</f>
        <v>1.760422042548293E-2</v>
      </c>
      <c r="AD115" s="1">
        <f>(Table2[[#This Row],[Day High]]/Table2[[#This Row],[Close Price]])-1</f>
        <v>3.6740673954694048E-2</v>
      </c>
      <c r="AE115" s="1">
        <f>(Table2[[#This Row],[Close Price]]/Table2[[#This Row],[Current Week Low]])-1</f>
        <v>4.5111896348645431E-2</v>
      </c>
      <c r="AF115" s="1">
        <f>(Table2[[#This Row],[Current Week High]]/Table2[[#This Row],[Close Price]])-1</f>
        <v>3.6740673954694048E-2</v>
      </c>
      <c r="AG115" s="1">
        <f>(Table2[[#This Row],[Close Price]]/Table2[[#This Row],[Current Month Low]])-1</f>
        <v>0.18765894793200366</v>
      </c>
      <c r="AH115" s="1">
        <f>(Table2[[#This Row],[Current Month High]]/Table2[[#This Row],[Close Price]])-1</f>
        <v>3.6740673954694048E-2</v>
      </c>
      <c r="AI115">
        <v>8.1370449678800796</v>
      </c>
      <c r="AJ115">
        <v>198.955525606468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0.22</v>
      </c>
      <c r="AM115" t="s">
        <v>3193</v>
      </c>
      <c r="AN115">
        <v>9.91</v>
      </c>
      <c r="AO115" t="s">
        <v>3193</v>
      </c>
      <c r="AP115">
        <v>4.0690098931251001E-2</v>
      </c>
      <c r="AQ115">
        <f>(Table2[[#This Row],[Sharpe Ratio]]-AVERAGE(Table2[Sharpe Ratio]))/_xlfn.STDEV.P(Table2[Sharpe Ratio])</f>
        <v>-0.31262241302207289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3.8231693405957232</v>
      </c>
      <c r="AS115">
        <f>_xlfn.RANK.AVG(Table2[[#This Row],[1Y Return vs Nifty Z-Score]],Table2[1Y Return vs Nifty Z-Score])</f>
        <v>43</v>
      </c>
      <c r="AT115">
        <f>_xlfn.RANK.AVG(Table2[[#This Row],[6M Return vs Nifty Z-Score]],Table2[6M Return vs Nifty Z-Score])</f>
        <v>69</v>
      </c>
      <c r="AU115">
        <f>_xlfn.RANK.AVG(Table2[[#This Row],[Sharpe Ratio Z-Score]],Table2[Sharpe Ratio Z-Score])</f>
        <v>420</v>
      </c>
      <c r="AV115">
        <f>(Table2[[#This Row],[Rank 1Y]]+Table2[[#This Row],[Rank 6M]]+Table2[[#This Row],[Rank Sharpe]])/3</f>
        <v>177.33333333333334</v>
      </c>
    </row>
    <row r="116" spans="1:48" x14ac:dyDescent="0.3">
      <c r="A116" t="s">
        <v>301</v>
      </c>
      <c r="B116" t="s">
        <v>302</v>
      </c>
      <c r="C116" t="s">
        <v>3145</v>
      </c>
      <c r="D116" t="s">
        <v>18</v>
      </c>
      <c r="E116">
        <v>92485.805701404999</v>
      </c>
      <c r="F116">
        <v>434.65</v>
      </c>
      <c r="G116">
        <v>127.42934468808301</v>
      </c>
      <c r="H116">
        <f>(Table2[[#This Row],[1Y Return vs Nifty]]-AVERAGE(Table2[1Y Return vs Nifty]))/_xlfn.STDEV.P(Table2[1Y Return vs Nifty])</f>
        <v>1.6632680714719337</v>
      </c>
      <c r="I116">
        <v>4.1833645466426397</v>
      </c>
      <c r="J116">
        <f>(Table2[[#This Row],[1M Return vs Nifty]]-AVERAGE(Table2[1M Return vs Nifty]))/_xlfn.STDEV.P(Table2[1M Return vs Nifty])</f>
        <v>0.42193595178708349</v>
      </c>
      <c r="K116">
        <v>26.399434074158901</v>
      </c>
      <c r="L116">
        <f>(Table2[[#This Row],[6M Return vs Nifty]]-AVERAGE(Table2[6M Return vs Nifty]))/_xlfn.STDEV.P(Table2[6M Return vs Nifty])</f>
        <v>0.49387062007140203</v>
      </c>
      <c r="M116">
        <v>4.5010721774713902</v>
      </c>
      <c r="N116">
        <f>(Table2[[#This Row],[1W Return vs Nifty]]-AVERAGE(Table2[1W Return vs Nifty]))/_xlfn.STDEV.P(Table2[1W Return vs Nifty])</f>
        <v>0.57620637561744303</v>
      </c>
      <c r="O116">
        <v>411.77</v>
      </c>
      <c r="P116">
        <v>403.60650621310799</v>
      </c>
      <c r="Q116">
        <v>347.26868227425501</v>
      </c>
      <c r="R116">
        <v>69.429010818080897</v>
      </c>
      <c r="S116" s="1">
        <f>(Table2[[#This Row],[Close Price]]-Table2[[#This Row],[20D EMA]])/Table2[[#This Row],[20D EMA]]</f>
        <v>5.5564999878572982E-2</v>
      </c>
      <c r="T116" s="1">
        <f>(Table2[[#This Row],[Close Price]]-Table2[[#This Row],[50D EMA]])/Table2[[#This Row],[50D EMA]]</f>
        <v>7.6915246184115604E-2</v>
      </c>
      <c r="U116" s="1">
        <f>(Table2[[#This Row],[Close Price]]-Table2[[#This Row],[200D EMA]])/Table2[[#This Row],[200D EMA]]</f>
        <v>0.25162452644300265</v>
      </c>
      <c r="V116">
        <v>0.91318091384186795</v>
      </c>
      <c r="W116">
        <v>425.15</v>
      </c>
      <c r="X116">
        <v>438.35</v>
      </c>
      <c r="Y116">
        <v>396.05</v>
      </c>
      <c r="Z116">
        <v>438.35</v>
      </c>
      <c r="AA116">
        <v>381.5</v>
      </c>
      <c r="AB116">
        <v>446.05</v>
      </c>
      <c r="AC116" s="1">
        <f>(Table2[[#This Row],[Close Price]]/Table2[[#This Row],[Day Low]])-1</f>
        <v>2.2345054686581101E-2</v>
      </c>
      <c r="AD116" s="1">
        <f>(Table2[[#This Row],[Day High]]/Table2[[#This Row],[Close Price]])-1</f>
        <v>8.5125963418843931E-3</v>
      </c>
      <c r="AE116" s="1">
        <f>(Table2[[#This Row],[Close Price]]/Table2[[#This Row],[Current Week Low]])-1</f>
        <v>9.7462441610907558E-2</v>
      </c>
      <c r="AF116" s="1">
        <f>(Table2[[#This Row],[Current Week High]]/Table2[[#This Row],[Close Price]])-1</f>
        <v>8.5125963418843931E-3</v>
      </c>
      <c r="AG116" s="1">
        <f>(Table2[[#This Row],[Close Price]]/Table2[[#This Row],[Current Month Low]])-1</f>
        <v>0.13931847968545208</v>
      </c>
      <c r="AH116" s="1">
        <f>(Table2[[#This Row],[Current Month High]]/Table2[[#This Row],[Close Price]])-1</f>
        <v>2.622799953985977E-2</v>
      </c>
      <c r="AI116">
        <v>5.1765788565512496</v>
      </c>
      <c r="AJ116">
        <v>172.56479933110299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0.2</v>
      </c>
      <c r="AM116" t="s">
        <v>3193</v>
      </c>
      <c r="AN116">
        <v>-0.75</v>
      </c>
      <c r="AO116" t="s">
        <v>3192</v>
      </c>
      <c r="AP116">
        <v>7.5595986530008E-2</v>
      </c>
      <c r="AQ116">
        <f>(Table2[[#This Row],[Sharpe Ratio]]-AVERAGE(Table2[Sharpe Ratio]))/_xlfn.STDEV.P(Table2[Sharpe Ratio])</f>
        <v>9.5489031421179774E-2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3.250770050369042</v>
      </c>
      <c r="AS116">
        <f>_xlfn.RANK.AVG(Table2[[#This Row],[1Y Return vs Nifty Z-Score]],Table2[1Y Return vs Nifty Z-Score])</f>
        <v>48</v>
      </c>
      <c r="AT116">
        <f>_xlfn.RANK.AVG(Table2[[#This Row],[6M Return vs Nifty Z-Score]],Table2[6M Return vs Nifty Z-Score])</f>
        <v>170</v>
      </c>
      <c r="AU116">
        <f>_xlfn.RANK.AVG(Table2[[#This Row],[Sharpe Ratio Z-Score]],Table2[Sharpe Ratio Z-Score])</f>
        <v>317</v>
      </c>
      <c r="AV116">
        <f>(Table2[[#This Row],[Rank 1Y]]+Table2[[#This Row],[Rank 6M]]+Table2[[#This Row],[Rank Sharpe]])/3</f>
        <v>178.33333333333334</v>
      </c>
    </row>
    <row r="117" spans="1:48" x14ac:dyDescent="0.3">
      <c r="A117" t="s">
        <v>1221</v>
      </c>
      <c r="B117" t="s">
        <v>1222</v>
      </c>
      <c r="C117" t="s">
        <v>3153</v>
      </c>
      <c r="D117" t="s">
        <v>188</v>
      </c>
      <c r="E117">
        <v>9920.3088016300007</v>
      </c>
      <c r="F117">
        <v>1607.3</v>
      </c>
      <c r="G117">
        <v>49.347600547334203</v>
      </c>
      <c r="H117">
        <f>(Table2[[#This Row],[1Y Return vs Nifty]]-AVERAGE(Table2[1Y Return vs Nifty]))/_xlfn.STDEV.P(Table2[1Y Return vs Nifty])</f>
        <v>0.37728945629182786</v>
      </c>
      <c r="I117">
        <v>6.2430628548471896</v>
      </c>
      <c r="J117">
        <f>(Table2[[#This Row],[1M Return vs Nifty]]-AVERAGE(Table2[1M Return vs Nifty]))/_xlfn.STDEV.P(Table2[1M Return vs Nifty])</f>
        <v>0.64268335299463464</v>
      </c>
      <c r="K117">
        <v>40.928324210477697</v>
      </c>
      <c r="L117">
        <f>(Table2[[#This Row],[6M Return vs Nifty]]-AVERAGE(Table2[6M Return vs Nifty]))/_xlfn.STDEV.P(Table2[6M Return vs Nifty])</f>
        <v>0.94323591932867457</v>
      </c>
      <c r="M117">
        <v>-0.49878436775504897</v>
      </c>
      <c r="N117">
        <f>(Table2[[#This Row],[1W Return vs Nifty]]-AVERAGE(Table2[1W Return vs Nifty]))/_xlfn.STDEV.P(Table2[1W Return vs Nifty])</f>
        <v>-0.46099347355227216</v>
      </c>
      <c r="O117">
        <v>1599.74</v>
      </c>
      <c r="P117">
        <v>1532.95036297048</v>
      </c>
      <c r="Q117">
        <v>1267.1072451765899</v>
      </c>
      <c r="R117">
        <v>50.359383373333998</v>
      </c>
      <c r="S117" s="1">
        <f>(Table2[[#This Row],[Close Price]]-Table2[[#This Row],[20D EMA]])/Table2[[#This Row],[20D EMA]]</f>
        <v>4.7257679372897758E-3</v>
      </c>
      <c r="T117" s="1">
        <f>(Table2[[#This Row],[Close Price]]-Table2[[#This Row],[50D EMA]])/Table2[[#This Row],[50D EMA]]</f>
        <v>4.8501007485623138E-2</v>
      </c>
      <c r="U117" s="1">
        <f>(Table2[[#This Row],[Close Price]]-Table2[[#This Row],[200D EMA]])/Table2[[#This Row],[200D EMA]]</f>
        <v>0.26847984345318709</v>
      </c>
      <c r="V117">
        <v>0.58154632340105095</v>
      </c>
      <c r="W117">
        <v>1572.1</v>
      </c>
      <c r="X117">
        <v>1614</v>
      </c>
      <c r="Y117">
        <v>1552.1</v>
      </c>
      <c r="Z117">
        <v>1624.05</v>
      </c>
      <c r="AA117">
        <v>1520.05</v>
      </c>
      <c r="AB117">
        <v>1697</v>
      </c>
      <c r="AC117" s="1">
        <f>(Table2[[#This Row],[Close Price]]/Table2[[#This Row],[Day Low]])-1</f>
        <v>2.2390433178550939E-2</v>
      </c>
      <c r="AD117" s="1">
        <f>(Table2[[#This Row],[Day High]]/Table2[[#This Row],[Close Price]])-1</f>
        <v>4.1684813040503421E-3</v>
      </c>
      <c r="AE117" s="1">
        <f>(Table2[[#This Row],[Close Price]]/Table2[[#This Row],[Current Week Low]])-1</f>
        <v>3.5564718768120729E-2</v>
      </c>
      <c r="AF117" s="1">
        <f>(Table2[[#This Row],[Current Week High]]/Table2[[#This Row],[Close Price]])-1</f>
        <v>1.0421203260125633E-2</v>
      </c>
      <c r="AG117" s="1">
        <f>(Table2[[#This Row],[Close Price]]/Table2[[#This Row],[Current Month Low]])-1</f>
        <v>5.7399427650406176E-2</v>
      </c>
      <c r="AH117" s="1">
        <f>(Table2[[#This Row],[Current Month High]]/Table2[[#This Row],[Close Price]])-1</f>
        <v>5.5807876563180425E-2</v>
      </c>
      <c r="AI117">
        <v>9.39463696882971</v>
      </c>
      <c r="AJ117">
        <v>95.892748324192496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0.15</v>
      </c>
      <c r="AM117" t="s">
        <v>3193</v>
      </c>
      <c r="AN117">
        <v>-4.22</v>
      </c>
      <c r="AO117" t="s">
        <v>3192</v>
      </c>
      <c r="AP117">
        <v>9.3654579505952004E-2</v>
      </c>
      <c r="AQ117">
        <f>(Table2[[#This Row],[Sharpe Ratio]]-AVERAGE(Table2[Sharpe Ratio]))/_xlfn.STDEV.P(Table2[Sharpe Ratio])</f>
        <v>0.30662586165287192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1.8088411167157368</v>
      </c>
      <c r="AS117">
        <f>_xlfn.RANK.AVG(Table2[[#This Row],[1Y Return vs Nifty Z-Score]],Table2[1Y Return vs Nifty Z-Score])</f>
        <v>186</v>
      </c>
      <c r="AT117">
        <f>_xlfn.RANK.AVG(Table2[[#This Row],[6M Return vs Nifty Z-Score]],Table2[6M Return vs Nifty Z-Score])</f>
        <v>92</v>
      </c>
      <c r="AU117">
        <f>_xlfn.RANK.AVG(Table2[[#This Row],[Sharpe Ratio Z-Score]],Table2[Sharpe Ratio Z-Score])</f>
        <v>263</v>
      </c>
      <c r="AV117">
        <f>(Table2[[#This Row],[Rank 1Y]]+Table2[[#This Row],[Rank 6M]]+Table2[[#This Row],[Rank Sharpe]])/3</f>
        <v>180.33333333333334</v>
      </c>
    </row>
    <row r="118" spans="1:48" x14ac:dyDescent="0.3">
      <c r="A118" t="s">
        <v>1743</v>
      </c>
      <c r="B118" t="s">
        <v>1744</v>
      </c>
      <c r="C118" t="s">
        <v>3157</v>
      </c>
      <c r="D118" t="s">
        <v>822</v>
      </c>
      <c r="E118">
        <v>4790.2423054499995</v>
      </c>
      <c r="F118">
        <v>387.1</v>
      </c>
      <c r="G118">
        <v>105.938588251865</v>
      </c>
      <c r="H118">
        <f>(Table2[[#This Row],[1Y Return vs Nifty]]-AVERAGE(Table2[1Y Return vs Nifty]))/_xlfn.STDEV.P(Table2[1Y Return vs Nifty])</f>
        <v>1.3093229399287241</v>
      </c>
      <c r="I118">
        <v>-1.97483521989037</v>
      </c>
      <c r="J118">
        <f>(Table2[[#This Row],[1M Return vs Nifty]]-AVERAGE(Table2[1M Return vs Nifty]))/_xlfn.STDEV.P(Table2[1M Return vs Nifty])</f>
        <v>-0.23806682102876253</v>
      </c>
      <c r="K118">
        <v>30.622434900190299</v>
      </c>
      <c r="L118">
        <f>(Table2[[#This Row],[6M Return vs Nifty]]-AVERAGE(Table2[6M Return vs Nifty]))/_xlfn.STDEV.P(Table2[6M Return vs Nifty])</f>
        <v>0.62448417775875631</v>
      </c>
      <c r="M118">
        <v>1.27587474725117</v>
      </c>
      <c r="N118">
        <f>(Table2[[#This Row],[1W Return vs Nifty]]-AVERAGE(Table2[1W Return vs Nifty]))/_xlfn.STDEV.P(Table2[1W Return vs Nifty])</f>
        <v>-9.284767781549709E-2</v>
      </c>
      <c r="O118">
        <v>378.52</v>
      </c>
      <c r="P118">
        <v>371.25548568495299</v>
      </c>
      <c r="Q118">
        <v>305.96451428421</v>
      </c>
      <c r="R118">
        <v>60.177655835510201</v>
      </c>
      <c r="S118" s="1">
        <f>(Table2[[#This Row],[Close Price]]-Table2[[#This Row],[20D EMA]])/Table2[[#This Row],[20D EMA]]</f>
        <v>2.2667230265243688E-2</v>
      </c>
      <c r="T118" s="1">
        <f>(Table2[[#This Row],[Close Price]]-Table2[[#This Row],[50D EMA]])/Table2[[#This Row],[50D EMA]]</f>
        <v>4.2678195813900172E-2</v>
      </c>
      <c r="U118" s="1">
        <f>(Table2[[#This Row],[Close Price]]-Table2[[#This Row],[200D EMA]])/Table2[[#This Row],[200D EMA]]</f>
        <v>0.2651793980279144</v>
      </c>
      <c r="V118">
        <v>0.34953793961443402</v>
      </c>
      <c r="W118">
        <v>375.4</v>
      </c>
      <c r="X118">
        <v>394</v>
      </c>
      <c r="Y118">
        <v>372.1</v>
      </c>
      <c r="Z118">
        <v>394</v>
      </c>
      <c r="AA118">
        <v>342.6</v>
      </c>
      <c r="AB118">
        <v>394</v>
      </c>
      <c r="AC118" s="1">
        <f>(Table2[[#This Row],[Close Price]]/Table2[[#This Row],[Day Low]])-1</f>
        <v>3.1166755460841911E-2</v>
      </c>
      <c r="AD118" s="1">
        <f>(Table2[[#This Row],[Day High]]/Table2[[#This Row],[Close Price]])-1</f>
        <v>1.7824851459571134E-2</v>
      </c>
      <c r="AE118" s="1">
        <f>(Table2[[#This Row],[Close Price]]/Table2[[#This Row],[Current Week Low]])-1</f>
        <v>4.0311744154797102E-2</v>
      </c>
      <c r="AF118" s="1">
        <f>(Table2[[#This Row],[Current Week High]]/Table2[[#This Row],[Close Price]])-1</f>
        <v>1.7824851459571134E-2</v>
      </c>
      <c r="AG118" s="1">
        <f>(Table2[[#This Row],[Close Price]]/Table2[[#This Row],[Current Month Low]])-1</f>
        <v>0.12988908347927608</v>
      </c>
      <c r="AH118" s="1">
        <f>(Table2[[#This Row],[Current Month High]]/Table2[[#This Row],[Close Price]])-1</f>
        <v>1.7824851459571134E-2</v>
      </c>
      <c r="AI118">
        <v>6.4195298372513303</v>
      </c>
      <c r="AJ118">
        <v>160.060463553913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0.25</v>
      </c>
      <c r="AM118" t="s">
        <v>3193</v>
      </c>
      <c r="AN118">
        <v>2.4300000000000002</v>
      </c>
      <c r="AO118" t="s">
        <v>3193</v>
      </c>
      <c r="AP118">
        <v>7.1562271859528001E-2</v>
      </c>
      <c r="AQ118">
        <f>(Table2[[#This Row],[Sharpe Ratio]]-AVERAGE(Table2[Sharpe Ratio]))/_xlfn.STDEV.P(Table2[Sharpe Ratio])</f>
        <v>4.8327786316495688E-2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1.6512204051597166</v>
      </c>
      <c r="AS118">
        <f>_xlfn.RANK.AVG(Table2[[#This Row],[1Y Return vs Nifty Z-Score]],Table2[1Y Return vs Nifty Z-Score])</f>
        <v>71</v>
      </c>
      <c r="AT118">
        <f>_xlfn.RANK.AVG(Table2[[#This Row],[6M Return vs Nifty Z-Score]],Table2[6M Return vs Nifty Z-Score])</f>
        <v>143</v>
      </c>
      <c r="AU118">
        <f>_xlfn.RANK.AVG(Table2[[#This Row],[Sharpe Ratio Z-Score]],Table2[Sharpe Ratio Z-Score])</f>
        <v>329</v>
      </c>
      <c r="AV118">
        <f>(Table2[[#This Row],[Rank 1Y]]+Table2[[#This Row],[Rank 6M]]+Table2[[#This Row],[Rank Sharpe]])/3</f>
        <v>181</v>
      </c>
    </row>
    <row r="119" spans="1:48" x14ac:dyDescent="0.3">
      <c r="A119" t="s">
        <v>967</v>
      </c>
      <c r="B119" t="s">
        <v>968</v>
      </c>
      <c r="C119" t="s">
        <v>3147</v>
      </c>
      <c r="D119" t="s">
        <v>533</v>
      </c>
      <c r="E119">
        <v>15479.3875244519</v>
      </c>
      <c r="F119">
        <v>161.96</v>
      </c>
      <c r="G119">
        <v>56.970175079485898</v>
      </c>
      <c r="H119">
        <f>(Table2[[#This Row],[1Y Return vs Nifty]]-AVERAGE(Table2[1Y Return vs Nifty]))/_xlfn.STDEV.P(Table2[1Y Return vs Nifty])</f>
        <v>0.50283055362302764</v>
      </c>
      <c r="I119">
        <v>22.441652316333599</v>
      </c>
      <c r="J119">
        <f>(Table2[[#This Row],[1M Return vs Nifty]]-AVERAGE(Table2[1M Return vs Nifty]))/_xlfn.STDEV.P(Table2[1M Return vs Nifty])</f>
        <v>2.3787611623550702</v>
      </c>
      <c r="K119">
        <v>85.005422283177694</v>
      </c>
      <c r="L119">
        <f>(Table2[[#This Row],[6M Return vs Nifty]]-AVERAGE(Table2[6M Return vs Nifty]))/_xlfn.STDEV.P(Table2[6M Return vs Nifty])</f>
        <v>2.3065002967169286</v>
      </c>
      <c r="M119">
        <v>13.538507437723201</v>
      </c>
      <c r="N119">
        <f>(Table2[[#This Row],[1W Return vs Nifty]]-AVERAGE(Table2[1W Return vs Nifty]))/_xlfn.STDEV.P(Table2[1W Return vs Nifty])</f>
        <v>2.4509854625821714</v>
      </c>
      <c r="O119">
        <v>143.43</v>
      </c>
      <c r="P119">
        <v>127.597033504755</v>
      </c>
      <c r="Q119">
        <v>102.221180410922</v>
      </c>
      <c r="R119">
        <v>77.933118731251795</v>
      </c>
      <c r="S119" s="1">
        <f>(Table2[[#This Row],[Close Price]]-Table2[[#This Row],[20D EMA]])/Table2[[#This Row],[20D EMA]]</f>
        <v>0.12919194031931952</v>
      </c>
      <c r="T119" s="1">
        <f>(Table2[[#This Row],[Close Price]]-Table2[[#This Row],[50D EMA]])/Table2[[#This Row],[50D EMA]]</f>
        <v>0.26930850625116171</v>
      </c>
      <c r="U119" s="1">
        <f>(Table2[[#This Row],[Close Price]]-Table2[[#This Row],[200D EMA]])/Table2[[#This Row],[200D EMA]]</f>
        <v>0.58440745204596667</v>
      </c>
      <c r="V119">
        <v>1.3603054483533401</v>
      </c>
      <c r="W119">
        <v>158.30000000000001</v>
      </c>
      <c r="X119">
        <v>163</v>
      </c>
      <c r="Y119">
        <v>151.91</v>
      </c>
      <c r="Z119">
        <v>165</v>
      </c>
      <c r="AA119">
        <v>134.68</v>
      </c>
      <c r="AB119">
        <v>165</v>
      </c>
      <c r="AC119" s="1">
        <f>(Table2[[#This Row],[Close Price]]/Table2[[#This Row],[Day Low]])-1</f>
        <v>2.3120656980416987E-2</v>
      </c>
      <c r="AD119" s="1">
        <f>(Table2[[#This Row],[Day High]]/Table2[[#This Row],[Close Price]])-1</f>
        <v>6.4213386021239049E-3</v>
      </c>
      <c r="AE119" s="1">
        <f>(Table2[[#This Row],[Close Price]]/Table2[[#This Row],[Current Week Low]])-1</f>
        <v>6.6157593311829466E-2</v>
      </c>
      <c r="AF119" s="1">
        <f>(Table2[[#This Row],[Current Week High]]/Table2[[#This Row],[Close Price]])-1</f>
        <v>1.8770066683131637E-2</v>
      </c>
      <c r="AG119" s="1">
        <f>(Table2[[#This Row],[Close Price]]/Table2[[#This Row],[Current Month Low]])-1</f>
        <v>0.20255420255420264</v>
      </c>
      <c r="AH119" s="1">
        <f>(Table2[[#This Row],[Current Month High]]/Table2[[#This Row],[Close Price]])-1</f>
        <v>1.8770066683131637E-2</v>
      </c>
      <c r="AI119">
        <v>1.8770066683131601</v>
      </c>
      <c r="AJ119">
        <v>134.72463768115901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0.54</v>
      </c>
      <c r="AM119" t="s">
        <v>3193</v>
      </c>
      <c r="AN119">
        <v>13.35</v>
      </c>
      <c r="AO119" t="s">
        <v>3193</v>
      </c>
      <c r="AP119">
        <v>6.2398276203328003E-2</v>
      </c>
      <c r="AQ119">
        <f>(Table2[[#This Row],[Sharpe Ratio]]-AVERAGE(Table2[Sharpe Ratio]))/_xlfn.STDEV.P(Table2[Sharpe Ratio])</f>
        <v>-5.8815499856712909E-2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7.5802619754204841</v>
      </c>
      <c r="AS119">
        <f>_xlfn.RANK.AVG(Table2[[#This Row],[1Y Return vs Nifty Z-Score]],Table2[1Y Return vs Nifty Z-Score])</f>
        <v>167</v>
      </c>
      <c r="AT119">
        <f>_xlfn.RANK.AVG(Table2[[#This Row],[6M Return vs Nifty Z-Score]],Table2[6M Return vs Nifty Z-Score])</f>
        <v>25</v>
      </c>
      <c r="AU119">
        <f>_xlfn.RANK.AVG(Table2[[#This Row],[Sharpe Ratio Z-Score]],Table2[Sharpe Ratio Z-Score])</f>
        <v>353</v>
      </c>
      <c r="AV119">
        <f>(Table2[[#This Row],[Rank 1Y]]+Table2[[#This Row],[Rank 6M]]+Table2[[#This Row],[Rank Sharpe]])/3</f>
        <v>181.66666666666666</v>
      </c>
    </row>
    <row r="120" spans="1:48" x14ac:dyDescent="0.3">
      <c r="A120" t="s">
        <v>1061</v>
      </c>
      <c r="B120" t="s">
        <v>1062</v>
      </c>
      <c r="C120" t="s">
        <v>3153</v>
      </c>
      <c r="D120" t="s">
        <v>188</v>
      </c>
      <c r="E120">
        <v>12963.978196100001</v>
      </c>
      <c r="F120">
        <v>551</v>
      </c>
      <c r="G120">
        <v>36.584511747529497</v>
      </c>
      <c r="H120">
        <f>(Table2[[#This Row],[1Y Return vs Nifty]]-AVERAGE(Table2[1Y Return vs Nifty]))/_xlfn.STDEV.P(Table2[1Y Return vs Nifty])</f>
        <v>0.16708591331502554</v>
      </c>
      <c r="I120">
        <v>4.4262089113870298</v>
      </c>
      <c r="J120">
        <f>(Table2[[#This Row],[1M Return vs Nifty]]-AVERAGE(Table2[1M Return vs Nifty]))/_xlfn.STDEV.P(Table2[1M Return vs Nifty])</f>
        <v>0.44796270638589292</v>
      </c>
      <c r="K120">
        <v>22.749420978854801</v>
      </c>
      <c r="L120">
        <f>(Table2[[#This Row],[6M Return vs Nifty]]-AVERAGE(Table2[6M Return vs Nifty]))/_xlfn.STDEV.P(Table2[6M Return vs Nifty])</f>
        <v>0.38097904945072503</v>
      </c>
      <c r="M120">
        <v>-0.4344010226974</v>
      </c>
      <c r="N120">
        <f>(Table2[[#This Row],[1W Return vs Nifty]]-AVERAGE(Table2[1W Return vs Nifty]))/_xlfn.STDEV.P(Table2[1W Return vs Nifty])</f>
        <v>-0.44763741119752498</v>
      </c>
      <c r="O120">
        <v>572.96</v>
      </c>
      <c r="P120">
        <v>556.04861591080498</v>
      </c>
      <c r="Q120">
        <v>472.32132480790801</v>
      </c>
      <c r="R120">
        <v>33.101477822997303</v>
      </c>
      <c r="S120" s="1">
        <f>(Table2[[#This Row],[Close Price]]-Table2[[#This Row],[20D EMA]])/Table2[[#This Row],[20D EMA]]</f>
        <v>-3.8327282881876631E-2</v>
      </c>
      <c r="T120" s="1">
        <f>(Table2[[#This Row],[Close Price]]-Table2[[#This Row],[50D EMA]])/Table2[[#This Row],[50D EMA]]</f>
        <v>-9.079450548645597E-3</v>
      </c>
      <c r="U120" s="1">
        <f>(Table2[[#This Row],[Close Price]]-Table2[[#This Row],[200D EMA]])/Table2[[#This Row],[200D EMA]]</f>
        <v>0.16657870618924611</v>
      </c>
      <c r="V120">
        <v>0.41491537240267201</v>
      </c>
      <c r="W120">
        <v>545.54999999999995</v>
      </c>
      <c r="X120">
        <v>569</v>
      </c>
      <c r="Y120">
        <v>545.54999999999995</v>
      </c>
      <c r="Z120">
        <v>583.6</v>
      </c>
      <c r="AA120">
        <v>545.54999999999995</v>
      </c>
      <c r="AB120">
        <v>614.9</v>
      </c>
      <c r="AC120" s="1">
        <f>(Table2[[#This Row],[Close Price]]/Table2[[#This Row],[Day Low]])-1</f>
        <v>9.9899184309413247E-3</v>
      </c>
      <c r="AD120" s="1">
        <f>(Table2[[#This Row],[Day High]]/Table2[[#This Row],[Close Price]])-1</f>
        <v>3.2667876588021727E-2</v>
      </c>
      <c r="AE120" s="1">
        <f>(Table2[[#This Row],[Close Price]]/Table2[[#This Row],[Current Week Low]])-1</f>
        <v>9.9899184309413247E-3</v>
      </c>
      <c r="AF120" s="1">
        <f>(Table2[[#This Row],[Current Week High]]/Table2[[#This Row],[Close Price]])-1</f>
        <v>5.9165154264972708E-2</v>
      </c>
      <c r="AG120" s="1">
        <f>(Table2[[#This Row],[Close Price]]/Table2[[#This Row],[Current Month Low]])-1</f>
        <v>9.9899184309413247E-3</v>
      </c>
      <c r="AH120" s="1">
        <f>(Table2[[#This Row],[Current Month High]]/Table2[[#This Row],[Close Price]])-1</f>
        <v>0.11597096188747735</v>
      </c>
      <c r="AI120">
        <v>18.330308529945501</v>
      </c>
      <c r="AJ120">
        <v>76.038338658146898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0.16</v>
      </c>
      <c r="AM120" t="s">
        <v>3193</v>
      </c>
      <c r="AN120">
        <v>-8.66</v>
      </c>
      <c r="AO120" t="s">
        <v>3192</v>
      </c>
      <c r="AP120">
        <v>0.159267918955561</v>
      </c>
      <c r="AQ120">
        <f>(Table2[[#This Row],[Sharpe Ratio]]-AVERAGE(Table2[Sharpe Ratio]))/_xlfn.STDEV.P(Table2[Sharpe Ratio])</f>
        <v>1.073761625261958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1.6221518832160762</v>
      </c>
      <c r="AS120">
        <f>_xlfn.RANK.AVG(Table2[[#This Row],[1Y Return vs Nifty Z-Score]],Table2[1Y Return vs Nifty Z-Score])</f>
        <v>245</v>
      </c>
      <c r="AT120">
        <f>_xlfn.RANK.AVG(Table2[[#This Row],[6M Return vs Nifty Z-Score]],Table2[6M Return vs Nifty Z-Score])</f>
        <v>201</v>
      </c>
      <c r="AU120">
        <f>_xlfn.RANK.AVG(Table2[[#This Row],[Sharpe Ratio Z-Score]],Table2[Sharpe Ratio Z-Score])</f>
        <v>101</v>
      </c>
      <c r="AV120">
        <f>(Table2[[#This Row],[Rank 1Y]]+Table2[[#This Row],[Rank 6M]]+Table2[[#This Row],[Rank Sharpe]])/3</f>
        <v>182.33333333333334</v>
      </c>
    </row>
    <row r="121" spans="1:48" x14ac:dyDescent="0.3">
      <c r="A121" t="s">
        <v>203</v>
      </c>
      <c r="B121" t="s">
        <v>204</v>
      </c>
      <c r="C121" t="s">
        <v>3147</v>
      </c>
      <c r="D121" t="s">
        <v>54</v>
      </c>
      <c r="E121">
        <v>127482.104243519</v>
      </c>
      <c r="F121">
        <v>3390.4</v>
      </c>
      <c r="G121">
        <v>54.988758606418102</v>
      </c>
      <c r="H121">
        <f>(Table2[[#This Row],[1Y Return vs Nifty]]-AVERAGE(Table2[1Y Return vs Nifty]))/_xlfn.STDEV.P(Table2[1Y Return vs Nifty])</f>
        <v>0.47019732750633525</v>
      </c>
      <c r="I121">
        <v>2.5491907674174699</v>
      </c>
      <c r="J121">
        <f>(Table2[[#This Row],[1M Return vs Nifty]]-AVERAGE(Table2[1M Return vs Nifty]))/_xlfn.STDEV.P(Table2[1M Return vs Nifty])</f>
        <v>0.2467939839326081</v>
      </c>
      <c r="K121">
        <v>28.474599154416399</v>
      </c>
      <c r="L121">
        <f>(Table2[[#This Row],[6M Return vs Nifty]]-AVERAGE(Table2[6M Return vs Nifty]))/_xlfn.STDEV.P(Table2[6M Return vs Nifty])</f>
        <v>0.55805358026648988</v>
      </c>
      <c r="M121">
        <v>1.41818964678489</v>
      </c>
      <c r="N121">
        <f>(Table2[[#This Row],[1W Return vs Nifty]]-AVERAGE(Table2[1W Return vs Nifty]))/_xlfn.STDEV.P(Table2[1W Return vs Nifty])</f>
        <v>-6.3325032316416577E-2</v>
      </c>
      <c r="O121">
        <v>3398.42</v>
      </c>
      <c r="P121">
        <v>3277.2846428621501</v>
      </c>
      <c r="Q121">
        <v>2749.1961475928701</v>
      </c>
      <c r="R121">
        <v>47.657128604382997</v>
      </c>
      <c r="S121" s="1">
        <f>(Table2[[#This Row],[Close Price]]-Table2[[#This Row],[20D EMA]])/Table2[[#This Row],[20D EMA]]</f>
        <v>-2.3599201982097509E-3</v>
      </c>
      <c r="T121" s="1">
        <f>(Table2[[#This Row],[Close Price]]-Table2[[#This Row],[50D EMA]])/Table2[[#This Row],[50D EMA]]</f>
        <v>3.4514962679306052E-2</v>
      </c>
      <c r="U121" s="1">
        <f>(Table2[[#This Row],[Close Price]]-Table2[[#This Row],[200D EMA]])/Table2[[#This Row],[200D EMA]]</f>
        <v>0.23323321363175653</v>
      </c>
      <c r="V121">
        <v>0.816497711746904</v>
      </c>
      <c r="W121">
        <v>3367.1</v>
      </c>
      <c r="X121">
        <v>3422</v>
      </c>
      <c r="Y121">
        <v>3353.75</v>
      </c>
      <c r="Z121">
        <v>3438.6</v>
      </c>
      <c r="AA121">
        <v>3256</v>
      </c>
      <c r="AB121">
        <v>3627.8</v>
      </c>
      <c r="AC121" s="1">
        <f>(Table2[[#This Row],[Close Price]]/Table2[[#This Row],[Day Low]])-1</f>
        <v>6.9199013988299196E-3</v>
      </c>
      <c r="AD121" s="1">
        <f>(Table2[[#This Row],[Day High]]/Table2[[#This Row],[Close Price]])-1</f>
        <v>9.3204341670598545E-3</v>
      </c>
      <c r="AE121" s="1">
        <f>(Table2[[#This Row],[Close Price]]/Table2[[#This Row],[Current Week Low]])-1</f>
        <v>1.0928065598210912E-2</v>
      </c>
      <c r="AF121" s="1">
        <f>(Table2[[#This Row],[Current Week High]]/Table2[[#This Row],[Close Price]])-1</f>
        <v>1.4216611609249696E-2</v>
      </c>
      <c r="AG121" s="1">
        <f>(Table2[[#This Row],[Close Price]]/Table2[[#This Row],[Current Month Low]])-1</f>
        <v>4.1277641277641219E-2</v>
      </c>
      <c r="AH121" s="1">
        <f>(Table2[[#This Row],[Current Month High]]/Table2[[#This Row],[Close Price]])-1</f>
        <v>7.0021236432279421E-2</v>
      </c>
      <c r="AI121">
        <v>7.7232774893817702</v>
      </c>
      <c r="AJ121">
        <v>92.543373938722695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0.12</v>
      </c>
      <c r="AM121" t="s">
        <v>3193</v>
      </c>
      <c r="AN121">
        <v>-6.37</v>
      </c>
      <c r="AO121" t="s">
        <v>3192</v>
      </c>
      <c r="AP121">
        <v>0.106671631296615</v>
      </c>
      <c r="AQ121">
        <f>(Table2[[#This Row],[Sharpe Ratio]]-AVERAGE(Table2[Sharpe Ratio]))/_xlfn.STDEV.P(Table2[Sharpe Ratio])</f>
        <v>0.45881817573312689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1.6705380351221437</v>
      </c>
      <c r="AS121">
        <f>_xlfn.RANK.AVG(Table2[[#This Row],[1Y Return vs Nifty Z-Score]],Table2[1Y Return vs Nifty Z-Score])</f>
        <v>172</v>
      </c>
      <c r="AT121">
        <f>_xlfn.RANK.AVG(Table2[[#This Row],[6M Return vs Nifty Z-Score]],Table2[6M Return vs Nifty Z-Score])</f>
        <v>157</v>
      </c>
      <c r="AU121">
        <f>_xlfn.RANK.AVG(Table2[[#This Row],[Sharpe Ratio Z-Score]],Table2[Sharpe Ratio Z-Score])</f>
        <v>220</v>
      </c>
      <c r="AV121">
        <f>(Table2[[#This Row],[Rank 1Y]]+Table2[[#This Row],[Rank 6M]]+Table2[[#This Row],[Rank Sharpe]])/3</f>
        <v>183</v>
      </c>
    </row>
    <row r="122" spans="1:48" x14ac:dyDescent="0.3">
      <c r="A122" t="s">
        <v>1043</v>
      </c>
      <c r="B122" t="s">
        <v>1044</v>
      </c>
      <c r="C122" t="s">
        <v>3161</v>
      </c>
      <c r="D122" t="s">
        <v>400</v>
      </c>
      <c r="E122">
        <v>13395.726799874999</v>
      </c>
      <c r="F122">
        <v>1061.1500000000001</v>
      </c>
      <c r="G122">
        <v>29.2798574158818</v>
      </c>
      <c r="H122">
        <f>(Table2[[#This Row],[1Y Return vs Nifty]]-AVERAGE(Table2[1Y Return vs Nifty]))/_xlfn.STDEV.P(Table2[1Y Return vs Nifty])</f>
        <v>4.6780848857847529E-2</v>
      </c>
      <c r="I122">
        <v>6.9656416709638096</v>
      </c>
      <c r="J122">
        <f>(Table2[[#This Row],[1M Return vs Nifty]]-AVERAGE(Table2[1M Return vs Nifty]))/_xlfn.STDEV.P(Table2[1M Return vs Nifty])</f>
        <v>0.72012546924534726</v>
      </c>
      <c r="K122">
        <v>81.815687558789506</v>
      </c>
      <c r="L122">
        <f>(Table2[[#This Row],[6M Return vs Nifty]]-AVERAGE(Table2[6M Return vs Nifty]))/_xlfn.STDEV.P(Table2[6M Return vs Nifty])</f>
        <v>2.207844715627981</v>
      </c>
      <c r="M122">
        <v>-2.50463568234498</v>
      </c>
      <c r="N122">
        <f>(Table2[[#This Row],[1W Return vs Nifty]]-AVERAGE(Table2[1W Return vs Nifty]))/_xlfn.STDEV.P(Table2[1W Return vs Nifty])</f>
        <v>-0.87709914821124968</v>
      </c>
      <c r="O122">
        <v>1055.3499999999999</v>
      </c>
      <c r="P122">
        <v>1006.80812923194</v>
      </c>
      <c r="Q122">
        <v>796.83508192055604</v>
      </c>
      <c r="R122">
        <v>50.862927305757196</v>
      </c>
      <c r="S122" s="1">
        <f>(Table2[[#This Row],[Close Price]]-Table2[[#This Row],[20D EMA]])/Table2[[#This Row],[20D EMA]]</f>
        <v>5.4958070782206688E-3</v>
      </c>
      <c r="T122" s="1">
        <f>(Table2[[#This Row],[Close Price]]-Table2[[#This Row],[50D EMA]])/Table2[[#This Row],[50D EMA]]</f>
        <v>5.3974406036546053E-2</v>
      </c>
      <c r="U122" s="1">
        <f>(Table2[[#This Row],[Close Price]]-Table2[[#This Row],[200D EMA]])/Table2[[#This Row],[200D EMA]]</f>
        <v>0.33170592519895614</v>
      </c>
      <c r="V122">
        <v>0.70587639144467096</v>
      </c>
      <c r="W122">
        <v>1038.05</v>
      </c>
      <c r="X122">
        <v>1067.8</v>
      </c>
      <c r="Y122">
        <v>1029.5999999999999</v>
      </c>
      <c r="Z122">
        <v>1067.8</v>
      </c>
      <c r="AA122">
        <v>1001</v>
      </c>
      <c r="AB122">
        <v>1163.8499999999999</v>
      </c>
      <c r="AC122" s="1">
        <f>(Table2[[#This Row],[Close Price]]/Table2[[#This Row],[Day Low]])-1</f>
        <v>2.2253263330282769E-2</v>
      </c>
      <c r="AD122" s="1">
        <f>(Table2[[#This Row],[Day High]]/Table2[[#This Row],[Close Price]])-1</f>
        <v>6.2667860340195336E-3</v>
      </c>
      <c r="AE122" s="1">
        <f>(Table2[[#This Row],[Close Price]]/Table2[[#This Row],[Current Week Low]])-1</f>
        <v>3.0642968142968297E-2</v>
      </c>
      <c r="AF122" s="1">
        <f>(Table2[[#This Row],[Current Week High]]/Table2[[#This Row],[Close Price]])-1</f>
        <v>6.2667860340195336E-3</v>
      </c>
      <c r="AG122" s="1">
        <f>(Table2[[#This Row],[Close Price]]/Table2[[#This Row],[Current Month Low]])-1</f>
        <v>6.0089910089910159E-2</v>
      </c>
      <c r="AH122" s="1">
        <f>(Table2[[#This Row],[Current Month High]]/Table2[[#This Row],[Close Price]])-1</f>
        <v>9.6781793337416877E-2</v>
      </c>
      <c r="AI122">
        <v>9.6781793337416797</v>
      </c>
      <c r="AJ122">
        <v>135.81111111111099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0.18</v>
      </c>
      <c r="AM122" t="s">
        <v>3193</v>
      </c>
      <c r="AN122">
        <v>-0.43</v>
      </c>
      <c r="AO122" t="s">
        <v>3192</v>
      </c>
      <c r="AP122">
        <v>9.8928752352027E-2</v>
      </c>
      <c r="AQ122">
        <f>(Table2[[#This Row],[Sharpe Ratio]]-AVERAGE(Table2[Sharpe Ratio]))/_xlfn.STDEV.P(Table2[Sharpe Ratio])</f>
        <v>0.36829025257733289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2.465942138097259</v>
      </c>
      <c r="AS122">
        <f>_xlfn.RANK.AVG(Table2[[#This Row],[1Y Return vs Nifty Z-Score]],Table2[1Y Return vs Nifty Z-Score])</f>
        <v>277</v>
      </c>
      <c r="AT122">
        <f>_xlfn.RANK.AVG(Table2[[#This Row],[6M Return vs Nifty Z-Score]],Table2[6M Return vs Nifty Z-Score])</f>
        <v>29</v>
      </c>
      <c r="AU122">
        <f>_xlfn.RANK.AVG(Table2[[#This Row],[Sharpe Ratio Z-Score]],Table2[Sharpe Ratio Z-Score])</f>
        <v>243</v>
      </c>
      <c r="AV122">
        <f>(Table2[[#This Row],[Rank 1Y]]+Table2[[#This Row],[Rank 6M]]+Table2[[#This Row],[Rank Sharpe]])/3</f>
        <v>183</v>
      </c>
    </row>
    <row r="123" spans="1:48" x14ac:dyDescent="0.3">
      <c r="A123" t="s">
        <v>1321</v>
      </c>
      <c r="B123" t="s">
        <v>1322</v>
      </c>
      <c r="C123" t="s">
        <v>3157</v>
      </c>
      <c r="D123" t="s">
        <v>188</v>
      </c>
      <c r="E123">
        <v>8748.4132443599992</v>
      </c>
      <c r="F123">
        <v>2159.1</v>
      </c>
      <c r="G123">
        <v>117.49492587127401</v>
      </c>
      <c r="H123">
        <f>(Table2[[#This Row],[1Y Return vs Nifty]]-AVERAGE(Table2[1Y Return vs Nifty]))/_xlfn.STDEV.P(Table2[1Y Return vs Nifty])</f>
        <v>1.4996517192343297</v>
      </c>
      <c r="I123">
        <v>-2.6110390126935998</v>
      </c>
      <c r="J123">
        <f>(Table2[[#This Row],[1M Return vs Nifty]]-AVERAGE(Table2[1M Return vs Nifty]))/_xlfn.STDEV.P(Table2[1M Return vs Nifty])</f>
        <v>-0.30625172623564345</v>
      </c>
      <c r="K123">
        <v>39.752417687045501</v>
      </c>
      <c r="L123">
        <f>(Table2[[#This Row],[6M Return vs Nifty]]-AVERAGE(Table2[6M Return vs Nifty]))/_xlfn.STDEV.P(Table2[6M Return vs Nifty])</f>
        <v>0.90686620479144486</v>
      </c>
      <c r="M123">
        <v>3.2139014976547902</v>
      </c>
      <c r="N123">
        <f>(Table2[[#This Row],[1W Return vs Nifty]]-AVERAGE(Table2[1W Return vs Nifty]))/_xlfn.STDEV.P(Table2[1W Return vs Nifty])</f>
        <v>0.30918806761496936</v>
      </c>
      <c r="O123">
        <v>1872.5</v>
      </c>
      <c r="P123">
        <v>1859.05660910493</v>
      </c>
      <c r="Q123">
        <v>1579.8828606745301</v>
      </c>
      <c r="R123">
        <v>83.506429983861096</v>
      </c>
      <c r="S123" s="1">
        <f>(Table2[[#This Row],[Close Price]]-Table2[[#This Row],[20D EMA]])/Table2[[#This Row],[20D EMA]]</f>
        <v>0.15305740987983973</v>
      </c>
      <c r="T123" s="1">
        <f>(Table2[[#This Row],[Close Price]]-Table2[[#This Row],[50D EMA]])/Table2[[#This Row],[50D EMA]]</f>
        <v>0.16139551072601829</v>
      </c>
      <c r="U123" s="1">
        <f>(Table2[[#This Row],[Close Price]]-Table2[[#This Row],[200D EMA]])/Table2[[#This Row],[200D EMA]]</f>
        <v>0.3666203069499554</v>
      </c>
      <c r="V123">
        <v>1.4456245126898299</v>
      </c>
      <c r="W123">
        <v>1904.75</v>
      </c>
      <c r="X123">
        <v>2240.85</v>
      </c>
      <c r="Y123">
        <v>1801</v>
      </c>
      <c r="Z123">
        <v>2240.85</v>
      </c>
      <c r="AA123">
        <v>1698</v>
      </c>
      <c r="AB123">
        <v>2240.85</v>
      </c>
      <c r="AC123" s="1">
        <f>(Table2[[#This Row],[Close Price]]/Table2[[#This Row],[Day Low]])-1</f>
        <v>0.13353458459115375</v>
      </c>
      <c r="AD123" s="1">
        <f>(Table2[[#This Row],[Day High]]/Table2[[#This Row],[Close Price]])-1</f>
        <v>3.7862998471585474E-2</v>
      </c>
      <c r="AE123" s="1">
        <f>(Table2[[#This Row],[Close Price]]/Table2[[#This Row],[Current Week Low]])-1</f>
        <v>0.19883398112159911</v>
      </c>
      <c r="AF123" s="1">
        <f>(Table2[[#This Row],[Current Week High]]/Table2[[#This Row],[Close Price]])-1</f>
        <v>3.7862998471585474E-2</v>
      </c>
      <c r="AG123" s="1">
        <f>(Table2[[#This Row],[Close Price]]/Table2[[#This Row],[Current Month Low]])-1</f>
        <v>0.27155477031802122</v>
      </c>
      <c r="AH123" s="1">
        <f>(Table2[[#This Row],[Current Month High]]/Table2[[#This Row],[Close Price]])-1</f>
        <v>3.7862998471585474E-2</v>
      </c>
      <c r="AI123">
        <v>3.7862998471585398</v>
      </c>
      <c r="AJ123">
        <v>154.011764705882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0.15</v>
      </c>
      <c r="AM123" t="s">
        <v>3193</v>
      </c>
      <c r="AN123">
        <v>19.579999999999998</v>
      </c>
      <c r="AO123" t="s">
        <v>3193</v>
      </c>
      <c r="AP123">
        <v>4.9526957178857002E-2</v>
      </c>
      <c r="AQ123">
        <f>(Table2[[#This Row],[Sharpe Ratio]]-AVERAGE(Table2[Sharpe Ratio]))/_xlfn.STDEV.P(Table2[Sharpe Ratio])</f>
        <v>-0.20930394064209593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2.2001503247630043</v>
      </c>
      <c r="AS123">
        <f>_xlfn.RANK.AVG(Table2[[#This Row],[1Y Return vs Nifty Z-Score]],Table2[1Y Return vs Nifty Z-Score])</f>
        <v>58</v>
      </c>
      <c r="AT123">
        <f>_xlfn.RANK.AVG(Table2[[#This Row],[6M Return vs Nifty Z-Score]],Table2[6M Return vs Nifty Z-Score])</f>
        <v>95</v>
      </c>
      <c r="AU123">
        <f>_xlfn.RANK.AVG(Table2[[#This Row],[Sharpe Ratio Z-Score]],Table2[Sharpe Ratio Z-Score])</f>
        <v>396</v>
      </c>
      <c r="AV123">
        <f>(Table2[[#This Row],[Rank 1Y]]+Table2[[#This Row],[Rank 6M]]+Table2[[#This Row],[Rank Sharpe]])/3</f>
        <v>183</v>
      </c>
    </row>
    <row r="124" spans="1:48" x14ac:dyDescent="0.3">
      <c r="A124" t="s">
        <v>743</v>
      </c>
      <c r="B124" t="s">
        <v>744</v>
      </c>
      <c r="C124" t="s">
        <v>3158</v>
      </c>
      <c r="D124" t="s">
        <v>745</v>
      </c>
      <c r="E124">
        <v>23255.744255314999</v>
      </c>
      <c r="F124">
        <v>337.45</v>
      </c>
      <c r="G124">
        <v>78.645244436782093</v>
      </c>
      <c r="H124">
        <f>(Table2[[#This Row],[1Y Return vs Nifty]]-AVERAGE(Table2[1Y Return vs Nifty]))/_xlfn.STDEV.P(Table2[1Y Return vs Nifty])</f>
        <v>0.85981125356466703</v>
      </c>
      <c r="I124">
        <v>9.4428654722265595</v>
      </c>
      <c r="J124">
        <f>(Table2[[#This Row],[1M Return vs Nifty]]-AVERAGE(Table2[1M Return vs Nifty]))/_xlfn.STDEV.P(Table2[1M Return vs Nifty])</f>
        <v>0.98562101010197256</v>
      </c>
      <c r="K124">
        <v>56.612164906231499</v>
      </c>
      <c r="L124">
        <f>(Table2[[#This Row],[6M Return vs Nifty]]-AVERAGE(Table2[6M Return vs Nifty]))/_xlfn.STDEV.P(Table2[6M Return vs Nifty])</f>
        <v>1.428322784300764</v>
      </c>
      <c r="M124">
        <v>5.8602408423158296</v>
      </c>
      <c r="N124">
        <f>(Table2[[#This Row],[1W Return vs Nifty]]-AVERAGE(Table2[1W Return vs Nifty]))/_xlfn.STDEV.P(Table2[1W Return vs Nifty])</f>
        <v>0.85816037198135475</v>
      </c>
      <c r="O124">
        <v>317.77999999999997</v>
      </c>
      <c r="P124">
        <v>304.47362088850599</v>
      </c>
      <c r="Q124">
        <v>244.359813124261</v>
      </c>
      <c r="R124">
        <v>70.459385636663399</v>
      </c>
      <c r="S124" s="1">
        <f>(Table2[[#This Row],[Close Price]]-Table2[[#This Row],[20D EMA]])/Table2[[#This Row],[20D EMA]]</f>
        <v>6.1898168544275968E-2</v>
      </c>
      <c r="T124" s="1">
        <f>(Table2[[#This Row],[Close Price]]-Table2[[#This Row],[50D EMA]])/Table2[[#This Row],[50D EMA]]</f>
        <v>0.10830619419594806</v>
      </c>
      <c r="U124" s="1">
        <f>(Table2[[#This Row],[Close Price]]-Table2[[#This Row],[200D EMA]])/Table2[[#This Row],[200D EMA]]</f>
        <v>0.38095538577123195</v>
      </c>
      <c r="V124">
        <v>0.38896050574663998</v>
      </c>
      <c r="W124">
        <v>328.35</v>
      </c>
      <c r="X124">
        <v>339.9</v>
      </c>
      <c r="Y124">
        <v>313.2</v>
      </c>
      <c r="Z124">
        <v>339.9</v>
      </c>
      <c r="AA124">
        <v>295.05</v>
      </c>
      <c r="AB124">
        <v>339.9</v>
      </c>
      <c r="AC124" s="1">
        <f>(Table2[[#This Row],[Close Price]]/Table2[[#This Row],[Day Low]])-1</f>
        <v>2.7714329221866896E-2</v>
      </c>
      <c r="AD124" s="1">
        <f>(Table2[[#This Row],[Day High]]/Table2[[#This Row],[Close Price]])-1</f>
        <v>7.2603348644242338E-3</v>
      </c>
      <c r="AE124" s="1">
        <f>(Table2[[#This Row],[Close Price]]/Table2[[#This Row],[Current Week Low]])-1</f>
        <v>7.7426564495530092E-2</v>
      </c>
      <c r="AF124" s="1">
        <f>(Table2[[#This Row],[Current Week High]]/Table2[[#This Row],[Close Price]])-1</f>
        <v>7.2603348644242338E-3</v>
      </c>
      <c r="AG124" s="1">
        <f>(Table2[[#This Row],[Close Price]]/Table2[[#This Row],[Current Month Low]])-1</f>
        <v>0.14370445687171651</v>
      </c>
      <c r="AH124" s="1">
        <f>(Table2[[#This Row],[Current Month High]]/Table2[[#This Row],[Close Price]])-1</f>
        <v>7.2603348644242338E-3</v>
      </c>
      <c r="AI124">
        <v>2.2373684990368998</v>
      </c>
      <c r="AJ124">
        <v>127.545515846257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0.22</v>
      </c>
      <c r="AM124" t="s">
        <v>3193</v>
      </c>
      <c r="AN124">
        <v>5.68</v>
      </c>
      <c r="AO124" t="s">
        <v>3193</v>
      </c>
      <c r="AP124">
        <v>5.5159305481048998E-2</v>
      </c>
      <c r="AQ124">
        <f>(Table2[[#This Row],[Sharpe Ratio]]-AVERAGE(Table2[Sharpe Ratio]))/_xlfn.STDEV.P(Table2[Sharpe Ratio])</f>
        <v>-0.14345184635823846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3.9884635735905198</v>
      </c>
      <c r="AS124">
        <f>_xlfn.RANK.AVG(Table2[[#This Row],[1Y Return vs Nifty Z-Score]],Table2[1Y Return vs Nifty Z-Score])</f>
        <v>117</v>
      </c>
      <c r="AT124">
        <f>_xlfn.RANK.AVG(Table2[[#This Row],[6M Return vs Nifty Z-Score]],Table2[6M Return vs Nifty Z-Score])</f>
        <v>56</v>
      </c>
      <c r="AU124">
        <f>_xlfn.RANK.AVG(Table2[[#This Row],[Sharpe Ratio Z-Score]],Table2[Sharpe Ratio Z-Score])</f>
        <v>378</v>
      </c>
      <c r="AV124">
        <f>(Table2[[#This Row],[Rank 1Y]]+Table2[[#This Row],[Rank 6M]]+Table2[[#This Row],[Rank Sharpe]])/3</f>
        <v>183.66666666666666</v>
      </c>
    </row>
    <row r="125" spans="1:48" x14ac:dyDescent="0.3">
      <c r="A125" t="s">
        <v>186</v>
      </c>
      <c r="B125" t="s">
        <v>187</v>
      </c>
      <c r="C125" t="s">
        <v>3153</v>
      </c>
      <c r="D125" t="s">
        <v>188</v>
      </c>
      <c r="E125">
        <v>145390.96496942101</v>
      </c>
      <c r="F125">
        <v>206.63</v>
      </c>
      <c r="G125">
        <v>85.700846658191296</v>
      </c>
      <c r="H125">
        <f>(Table2[[#This Row],[1Y Return vs Nifty]]-AVERAGE(Table2[1Y Return vs Nifty]))/_xlfn.STDEV.P(Table2[1Y Return vs Nifty])</f>
        <v>0.97601451815355755</v>
      </c>
      <c r="I125">
        <v>12.5177155660609</v>
      </c>
      <c r="J125">
        <f>(Table2[[#This Row],[1M Return vs Nifty]]-AVERAGE(Table2[1M Return vs Nifty]))/_xlfn.STDEV.P(Table2[1M Return vs Nifty])</f>
        <v>1.3151669269058799</v>
      </c>
      <c r="K125">
        <v>53.553875395011097</v>
      </c>
      <c r="L125">
        <f>(Table2[[#This Row],[6M Return vs Nifty]]-AVERAGE(Table2[6M Return vs Nifty]))/_xlfn.STDEV.P(Table2[6M Return vs Nifty])</f>
        <v>1.3337326835752079</v>
      </c>
      <c r="M125">
        <v>3.2088576923515002</v>
      </c>
      <c r="N125">
        <f>(Table2[[#This Row],[1W Return vs Nifty]]-AVERAGE(Table2[1W Return vs Nifty]))/_xlfn.STDEV.P(Table2[1W Return vs Nifty])</f>
        <v>0.30814175077517753</v>
      </c>
      <c r="O125">
        <v>205.86</v>
      </c>
      <c r="P125">
        <v>198.73296117218001</v>
      </c>
      <c r="Q125">
        <v>161.992973168205</v>
      </c>
      <c r="R125">
        <v>48.111850872038801</v>
      </c>
      <c r="S125" s="1">
        <f>(Table2[[#This Row],[Close Price]]-Table2[[#This Row],[20D EMA]])/Table2[[#This Row],[20D EMA]]</f>
        <v>3.7404061012337596E-3</v>
      </c>
      <c r="T125" s="1">
        <f>(Table2[[#This Row],[Close Price]]-Table2[[#This Row],[50D EMA]])/Table2[[#This Row],[50D EMA]]</f>
        <v>3.9736935338965121E-2</v>
      </c>
      <c r="U125" s="1">
        <f>(Table2[[#This Row],[Close Price]]-Table2[[#This Row],[200D EMA]])/Table2[[#This Row],[200D EMA]]</f>
        <v>0.27554915474911529</v>
      </c>
      <c r="V125">
        <v>0.68031921825965003</v>
      </c>
      <c r="W125">
        <v>205.81</v>
      </c>
      <c r="X125">
        <v>210.86</v>
      </c>
      <c r="Y125">
        <v>205.81</v>
      </c>
      <c r="Z125">
        <v>215.87</v>
      </c>
      <c r="AA125">
        <v>195.36</v>
      </c>
      <c r="AB125">
        <v>215.87</v>
      </c>
      <c r="AC125" s="1">
        <f>(Table2[[#This Row],[Close Price]]/Table2[[#This Row],[Day Low]])-1</f>
        <v>3.9842573247168556E-3</v>
      </c>
      <c r="AD125" s="1">
        <f>(Table2[[#This Row],[Day High]]/Table2[[#This Row],[Close Price]])-1</f>
        <v>2.047137395344345E-2</v>
      </c>
      <c r="AE125" s="1">
        <f>(Table2[[#This Row],[Close Price]]/Table2[[#This Row],[Current Week Low]])-1</f>
        <v>3.9842573247168556E-3</v>
      </c>
      <c r="AF125" s="1">
        <f>(Table2[[#This Row],[Current Week High]]/Table2[[#This Row],[Close Price]])-1</f>
        <v>4.4717611189081907E-2</v>
      </c>
      <c r="AG125" s="1">
        <f>(Table2[[#This Row],[Close Price]]/Table2[[#This Row],[Current Month Low]])-1</f>
        <v>5.7688370188370142E-2</v>
      </c>
      <c r="AH125" s="1">
        <f>(Table2[[#This Row],[Current Month High]]/Table2[[#This Row],[Close Price]])-1</f>
        <v>4.4717611189081907E-2</v>
      </c>
      <c r="AI125">
        <v>5.0137927696849403</v>
      </c>
      <c r="AJ125">
        <v>138.052995391705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0.08</v>
      </c>
      <c r="AM125" t="s">
        <v>3193</v>
      </c>
      <c r="AN125">
        <v>-3.94</v>
      </c>
      <c r="AO125" t="s">
        <v>3192</v>
      </c>
      <c r="AP125">
        <v>5.2669821807426E-2</v>
      </c>
      <c r="AQ125">
        <f>(Table2[[#This Row],[Sharpe Ratio]]-AVERAGE(Table2[Sharpe Ratio]))/_xlfn.STDEV.P(Table2[Sharpe Ratio])</f>
        <v>-0.17255830512069537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3.7604975742891273</v>
      </c>
      <c r="AS125">
        <f>_xlfn.RANK.AVG(Table2[[#This Row],[1Y Return vs Nifty Z-Score]],Table2[1Y Return vs Nifty Z-Score])</f>
        <v>105</v>
      </c>
      <c r="AT125">
        <f>_xlfn.RANK.AVG(Table2[[#This Row],[6M Return vs Nifty Z-Score]],Table2[6M Return vs Nifty Z-Score])</f>
        <v>63</v>
      </c>
      <c r="AU125">
        <f>_xlfn.RANK.AVG(Table2[[#This Row],[Sharpe Ratio Z-Score]],Table2[Sharpe Ratio Z-Score])</f>
        <v>384</v>
      </c>
      <c r="AV125">
        <f>(Table2[[#This Row],[Rank 1Y]]+Table2[[#This Row],[Rank 6M]]+Table2[[#This Row],[Rank Sharpe]])/3</f>
        <v>184</v>
      </c>
    </row>
    <row r="126" spans="1:48" x14ac:dyDescent="0.3">
      <c r="A126" t="s">
        <v>283</v>
      </c>
      <c r="B126" t="s">
        <v>284</v>
      </c>
      <c r="C126" t="s">
        <v>3151</v>
      </c>
      <c r="D126" t="s">
        <v>51</v>
      </c>
      <c r="E126">
        <v>100137.14128336</v>
      </c>
      <c r="F126">
        <v>2195.3000000000002</v>
      </c>
      <c r="G126">
        <v>56.647297461784298</v>
      </c>
      <c r="H126">
        <f>(Table2[[#This Row],[1Y Return vs Nifty]]-AVERAGE(Table2[1Y Return vs Nifty]))/_xlfn.STDEV.P(Table2[1Y Return vs Nifty])</f>
        <v>0.49751287384712378</v>
      </c>
      <c r="I126">
        <v>1.09676332189353</v>
      </c>
      <c r="J126">
        <f>(Table2[[#This Row],[1M Return vs Nifty]]-AVERAGE(Table2[1M Return vs Nifty]))/_xlfn.STDEV.P(Table2[1M Return vs Nifty])</f>
        <v>9.1130611891768978E-2</v>
      </c>
      <c r="K126">
        <v>23.483408971161602</v>
      </c>
      <c r="L126">
        <f>(Table2[[#This Row],[6M Return vs Nifty]]-AVERAGE(Table2[6M Return vs Nifty]))/_xlfn.STDEV.P(Table2[6M Return vs Nifty])</f>
        <v>0.40368062752857808</v>
      </c>
      <c r="M126">
        <v>1.26581736034644</v>
      </c>
      <c r="N126">
        <f>(Table2[[#This Row],[1W Return vs Nifty]]-AVERAGE(Table2[1W Return vs Nifty]))/_xlfn.STDEV.P(Table2[1W Return vs Nifty])</f>
        <v>-9.4934041711394634E-2</v>
      </c>
      <c r="O126">
        <v>2209.3000000000002</v>
      </c>
      <c r="P126">
        <v>2138.6435526908599</v>
      </c>
      <c r="Q126">
        <v>1778.99193182113</v>
      </c>
      <c r="R126">
        <v>46.461326458821603</v>
      </c>
      <c r="S126" s="1">
        <f>(Table2[[#This Row],[Close Price]]-Table2[[#This Row],[20D EMA]])/Table2[[#This Row],[20D EMA]]</f>
        <v>-6.33684877563029E-3</v>
      </c>
      <c r="T126" s="1">
        <f>(Table2[[#This Row],[Close Price]]-Table2[[#This Row],[50D EMA]])/Table2[[#This Row],[50D EMA]]</f>
        <v>2.6491767287659809E-2</v>
      </c>
      <c r="U126" s="1">
        <f>(Table2[[#This Row],[Close Price]]-Table2[[#This Row],[200D EMA]])/Table2[[#This Row],[200D EMA]]</f>
        <v>0.23401346612780935</v>
      </c>
      <c r="V126">
        <v>0.71431574464339798</v>
      </c>
      <c r="W126">
        <v>2181.3000000000002</v>
      </c>
      <c r="X126">
        <v>2257</v>
      </c>
      <c r="Y126">
        <v>2181.3000000000002</v>
      </c>
      <c r="Z126">
        <v>2272.9</v>
      </c>
      <c r="AA126">
        <v>2112</v>
      </c>
      <c r="AB126">
        <v>2304.9</v>
      </c>
      <c r="AC126" s="1">
        <f>(Table2[[#This Row],[Close Price]]/Table2[[#This Row],[Day Low]])-1</f>
        <v>6.4181909870260068E-3</v>
      </c>
      <c r="AD126" s="1">
        <f>(Table2[[#This Row],[Day High]]/Table2[[#This Row],[Close Price]])-1</f>
        <v>2.8105498109597615E-2</v>
      </c>
      <c r="AE126" s="1">
        <f>(Table2[[#This Row],[Close Price]]/Table2[[#This Row],[Current Week Low]])-1</f>
        <v>6.4181909870260068E-3</v>
      </c>
      <c r="AF126" s="1">
        <f>(Table2[[#This Row],[Current Week High]]/Table2[[#This Row],[Close Price]])-1</f>
        <v>3.5348243975766414E-2</v>
      </c>
      <c r="AG126" s="1">
        <f>(Table2[[#This Row],[Close Price]]/Table2[[#This Row],[Current Month Low]])-1</f>
        <v>3.9441287878787978E-2</v>
      </c>
      <c r="AH126" s="1">
        <f>(Table2[[#This Row],[Current Month High]]/Table2[[#This Row],[Close Price]])-1</f>
        <v>4.9924839429690726E-2</v>
      </c>
      <c r="AI126">
        <v>5.3159021546030001</v>
      </c>
      <c r="AJ126">
        <v>95.485307212822804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0.09</v>
      </c>
      <c r="AM126" t="s">
        <v>3193</v>
      </c>
      <c r="AN126">
        <v>-1.05</v>
      </c>
      <c r="AO126" t="s">
        <v>3192</v>
      </c>
      <c r="AP126">
        <v>0.119160363892056</v>
      </c>
      <c r="AQ126">
        <f>(Table2[[#This Row],[Sharpe Ratio]]-AVERAGE(Table2[Sharpe Ratio]))/_xlfn.STDEV.P(Table2[Sharpe Ratio])</f>
        <v>0.60483350579373418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1.5022235773498103</v>
      </c>
      <c r="AS126">
        <f>_xlfn.RANK.AVG(Table2[[#This Row],[1Y Return vs Nifty Z-Score]],Table2[1Y Return vs Nifty Z-Score])</f>
        <v>168</v>
      </c>
      <c r="AT126">
        <f>_xlfn.RANK.AVG(Table2[[#This Row],[6M Return vs Nifty Z-Score]],Table2[6M Return vs Nifty Z-Score])</f>
        <v>196</v>
      </c>
      <c r="AU126">
        <f>_xlfn.RANK.AVG(Table2[[#This Row],[Sharpe Ratio Z-Score]],Table2[Sharpe Ratio Z-Score])</f>
        <v>188</v>
      </c>
      <c r="AV126">
        <f>(Table2[[#This Row],[Rank 1Y]]+Table2[[#This Row],[Rank 6M]]+Table2[[#This Row],[Rank Sharpe]])/3</f>
        <v>184</v>
      </c>
    </row>
    <row r="127" spans="1:48" x14ac:dyDescent="0.3">
      <c r="A127" t="s">
        <v>482</v>
      </c>
      <c r="B127" t="s">
        <v>483</v>
      </c>
      <c r="C127" t="s">
        <v>3151</v>
      </c>
      <c r="D127" t="s">
        <v>276</v>
      </c>
      <c r="E127">
        <v>45965.626840979901</v>
      </c>
      <c r="F127">
        <v>608.85</v>
      </c>
      <c r="G127">
        <v>54.006593980013101</v>
      </c>
      <c r="H127">
        <f>(Table2[[#This Row],[1Y Return vs Nifty]]-AVERAGE(Table2[1Y Return vs Nifty]))/_xlfn.STDEV.P(Table2[1Y Return vs Nifty])</f>
        <v>0.45402142467472778</v>
      </c>
      <c r="I127">
        <v>6.8102950692192801</v>
      </c>
      <c r="J127">
        <f>(Table2[[#This Row],[1M Return vs Nifty]]-AVERAGE(Table2[1M Return vs Nifty]))/_xlfn.STDEV.P(Table2[1M Return vs Nifty])</f>
        <v>0.70347625489928012</v>
      </c>
      <c r="K127">
        <v>25.281989716852401</v>
      </c>
      <c r="L127">
        <f>(Table2[[#This Row],[6M Return vs Nifty]]-AVERAGE(Table2[6M Return vs Nifty]))/_xlfn.STDEV.P(Table2[6M Return vs Nifty])</f>
        <v>0.45930908692516725</v>
      </c>
      <c r="M127">
        <v>1.64945156971625</v>
      </c>
      <c r="N127">
        <f>(Table2[[#This Row],[1W Return vs Nifty]]-AVERAGE(Table2[1W Return vs Nifty]))/_xlfn.STDEV.P(Table2[1W Return vs Nifty])</f>
        <v>-1.5350689570100532E-2</v>
      </c>
      <c r="O127">
        <v>596.98</v>
      </c>
      <c r="P127">
        <v>568.90402254611695</v>
      </c>
      <c r="Q127">
        <v>483.66491065447502</v>
      </c>
      <c r="R127">
        <v>54.879674869321697</v>
      </c>
      <c r="S127" s="1">
        <f>(Table2[[#This Row],[Close Price]]-Table2[[#This Row],[20D EMA]])/Table2[[#This Row],[20D EMA]]</f>
        <v>1.9883413179671017E-2</v>
      </c>
      <c r="T127" s="1">
        <f>(Table2[[#This Row],[Close Price]]-Table2[[#This Row],[50D EMA]])/Table2[[#This Row],[50D EMA]]</f>
        <v>7.0215670606626701E-2</v>
      </c>
      <c r="U127" s="1">
        <f>(Table2[[#This Row],[Close Price]]-Table2[[#This Row],[200D EMA]])/Table2[[#This Row],[200D EMA]]</f>
        <v>0.25882607273727964</v>
      </c>
      <c r="V127">
        <v>0.87993875013128697</v>
      </c>
      <c r="W127">
        <v>606</v>
      </c>
      <c r="X127">
        <v>627.4</v>
      </c>
      <c r="Y127">
        <v>594.1</v>
      </c>
      <c r="Z127">
        <v>627.4</v>
      </c>
      <c r="AA127">
        <v>574</v>
      </c>
      <c r="AB127">
        <v>628.5</v>
      </c>
      <c r="AC127" s="1">
        <f>(Table2[[#This Row],[Close Price]]/Table2[[#This Row],[Day Low]])-1</f>
        <v>4.7029702970298182E-3</v>
      </c>
      <c r="AD127" s="1">
        <f>(Table2[[#This Row],[Day High]]/Table2[[#This Row],[Close Price]])-1</f>
        <v>3.0467274369713415E-2</v>
      </c>
      <c r="AE127" s="1">
        <f>(Table2[[#This Row],[Close Price]]/Table2[[#This Row],[Current Week Low]])-1</f>
        <v>2.4827470122875006E-2</v>
      </c>
      <c r="AF127" s="1">
        <f>(Table2[[#This Row],[Current Week High]]/Table2[[#This Row],[Close Price]])-1</f>
        <v>3.0467274369713415E-2</v>
      </c>
      <c r="AG127" s="1">
        <f>(Table2[[#This Row],[Close Price]]/Table2[[#This Row],[Current Month Low]])-1</f>
        <v>6.0714285714285721E-2</v>
      </c>
      <c r="AH127" s="1">
        <f>(Table2[[#This Row],[Current Month High]]/Table2[[#This Row],[Close Price]])-1</f>
        <v>3.2273959103227279E-2</v>
      </c>
      <c r="AI127">
        <v>3.2273959103227199</v>
      </c>
      <c r="AJ127">
        <v>94.024856596558294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0.13</v>
      </c>
      <c r="AM127" t="s">
        <v>3193</v>
      </c>
      <c r="AN127">
        <v>2.04</v>
      </c>
      <c r="AO127" t="s">
        <v>3193</v>
      </c>
      <c r="AP127">
        <v>0.11689294737854</v>
      </c>
      <c r="AQ127">
        <f>(Table2[[#This Row],[Sharpe Ratio]]-AVERAGE(Table2[Sharpe Ratio]))/_xlfn.STDEV.P(Table2[Sharpe Ratio])</f>
        <v>0.57832340414204453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2.1797794810711193</v>
      </c>
      <c r="AS127">
        <f>_xlfn.RANK.AVG(Table2[[#This Row],[1Y Return vs Nifty Z-Score]],Table2[1Y Return vs Nifty Z-Score])</f>
        <v>176</v>
      </c>
      <c r="AT127">
        <f>_xlfn.RANK.AVG(Table2[[#This Row],[6M Return vs Nifty Z-Score]],Table2[6M Return vs Nifty Z-Score])</f>
        <v>184</v>
      </c>
      <c r="AU127">
        <f>_xlfn.RANK.AVG(Table2[[#This Row],[Sharpe Ratio Z-Score]],Table2[Sharpe Ratio Z-Score])</f>
        <v>192</v>
      </c>
      <c r="AV127">
        <f>(Table2[[#This Row],[Rank 1Y]]+Table2[[#This Row],[Rank 6M]]+Table2[[#This Row],[Rank Sharpe]])/3</f>
        <v>184</v>
      </c>
    </row>
    <row r="128" spans="1:48" x14ac:dyDescent="0.3">
      <c r="A128" t="s">
        <v>712</v>
      </c>
      <c r="B128" t="s">
        <v>713</v>
      </c>
      <c r="C128" t="s">
        <v>3152</v>
      </c>
      <c r="D128" t="s">
        <v>57</v>
      </c>
      <c r="E128">
        <v>25625.92755276</v>
      </c>
      <c r="F128">
        <v>193.32</v>
      </c>
      <c r="G128">
        <v>91.026287093081095</v>
      </c>
      <c r="H128">
        <f>(Table2[[#This Row],[1Y Return vs Nifty]]-AVERAGE(Table2[1Y Return vs Nifty]))/_xlfn.STDEV.P(Table2[1Y Return vs Nifty])</f>
        <v>1.0637226321441839</v>
      </c>
      <c r="I128">
        <v>-0.49701043421264002</v>
      </c>
      <c r="J128">
        <f>(Table2[[#This Row],[1M Return vs Nifty]]-AVERAGE(Table2[1M Return vs Nifty]))/_xlfn.STDEV.P(Table2[1M Return vs Nifty])</f>
        <v>-7.9681498489541702E-2</v>
      </c>
      <c r="K128">
        <v>24.261277853703699</v>
      </c>
      <c r="L128">
        <f>(Table2[[#This Row],[6M Return vs Nifty]]-AVERAGE(Table2[6M Return vs Nifty]))/_xlfn.STDEV.P(Table2[6M Return vs Nifty])</f>
        <v>0.42773940145465139</v>
      </c>
      <c r="M128">
        <v>1.66481811589579</v>
      </c>
      <c r="N128">
        <f>(Table2[[#This Row],[1W Return vs Nifty]]-AVERAGE(Table2[1W Return vs Nifty]))/_xlfn.STDEV.P(Table2[1W Return vs Nifty])</f>
        <v>-1.2162962235224256E-2</v>
      </c>
      <c r="O128">
        <v>192.09</v>
      </c>
      <c r="P128">
        <v>188.17016586112101</v>
      </c>
      <c r="Q128">
        <v>157.337065303885</v>
      </c>
      <c r="R128">
        <v>53.659302177206797</v>
      </c>
      <c r="S128" s="1">
        <f>(Table2[[#This Row],[Close Price]]-Table2[[#This Row],[20D EMA]])/Table2[[#This Row],[20D EMA]]</f>
        <v>6.4032484772762232E-3</v>
      </c>
      <c r="T128" s="1">
        <f>(Table2[[#This Row],[Close Price]]-Table2[[#This Row],[50D EMA]])/Table2[[#This Row],[50D EMA]]</f>
        <v>2.7367963010033278E-2</v>
      </c>
      <c r="U128" s="1">
        <f>(Table2[[#This Row],[Close Price]]-Table2[[#This Row],[200D EMA]])/Table2[[#This Row],[200D EMA]]</f>
        <v>0.22869966861665175</v>
      </c>
      <c r="V128">
        <v>0.45978817113763898</v>
      </c>
      <c r="W128">
        <v>192.12</v>
      </c>
      <c r="X128">
        <v>197.39</v>
      </c>
      <c r="Y128">
        <v>183.37</v>
      </c>
      <c r="Z128">
        <v>197.39</v>
      </c>
      <c r="AA128">
        <v>179.11</v>
      </c>
      <c r="AB128">
        <v>204.12</v>
      </c>
      <c r="AC128" s="1">
        <f>(Table2[[#This Row],[Close Price]]/Table2[[#This Row],[Day Low]])-1</f>
        <v>6.2460961898813672E-3</v>
      </c>
      <c r="AD128" s="1">
        <f>(Table2[[#This Row],[Day High]]/Table2[[#This Row],[Close Price]])-1</f>
        <v>2.1053176081109015E-2</v>
      </c>
      <c r="AE128" s="1">
        <f>(Table2[[#This Row],[Close Price]]/Table2[[#This Row],[Current Week Low]])-1</f>
        <v>5.4261874897747697E-2</v>
      </c>
      <c r="AF128" s="1">
        <f>(Table2[[#This Row],[Current Week High]]/Table2[[#This Row],[Close Price]])-1</f>
        <v>2.1053176081109015E-2</v>
      </c>
      <c r="AG128" s="1">
        <f>(Table2[[#This Row],[Close Price]]/Table2[[#This Row],[Current Month Low]])-1</f>
        <v>7.933672045111928E-2</v>
      </c>
      <c r="AH128" s="1">
        <f>(Table2[[#This Row],[Current Month High]]/Table2[[#This Row],[Close Price]])-1</f>
        <v>5.5865921787709549E-2</v>
      </c>
      <c r="AI128">
        <v>9.9162011173184297</v>
      </c>
      <c r="AJ128">
        <v>134.89671931956201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0.22</v>
      </c>
      <c r="AM128" t="s">
        <v>3193</v>
      </c>
      <c r="AN128">
        <v>-3.29</v>
      </c>
      <c r="AO128" t="s">
        <v>3192</v>
      </c>
      <c r="AP128">
        <v>9.1286525943602995E-2</v>
      </c>
      <c r="AQ128">
        <f>(Table2[[#This Row],[Sharpe Ratio]]-AVERAGE(Table2[Sharpe Ratio]))/_xlfn.STDEV.P(Table2[Sharpe Ratio])</f>
        <v>0.27893913524847991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1.6785567081225492</v>
      </c>
      <c r="AS128">
        <f>_xlfn.RANK.AVG(Table2[[#This Row],[1Y Return vs Nifty Z-Score]],Table2[1Y Return vs Nifty Z-Score])</f>
        <v>99</v>
      </c>
      <c r="AT128">
        <f>_xlfn.RANK.AVG(Table2[[#This Row],[6M Return vs Nifty Z-Score]],Table2[6M Return vs Nifty Z-Score])</f>
        <v>187</v>
      </c>
      <c r="AU128">
        <f>_xlfn.RANK.AVG(Table2[[#This Row],[Sharpe Ratio Z-Score]],Table2[Sharpe Ratio Z-Score])</f>
        <v>267</v>
      </c>
      <c r="AV128">
        <f>(Table2[[#This Row],[Rank 1Y]]+Table2[[#This Row],[Rank 6M]]+Table2[[#This Row],[Rank Sharpe]])/3</f>
        <v>184.33333333333334</v>
      </c>
    </row>
    <row r="129" spans="1:48" x14ac:dyDescent="0.3">
      <c r="A129" t="s">
        <v>1520</v>
      </c>
      <c r="B129" t="s">
        <v>1521</v>
      </c>
      <c r="C129" t="s">
        <v>3155</v>
      </c>
      <c r="D129" t="s">
        <v>77</v>
      </c>
      <c r="E129">
        <v>6733.0117974000004</v>
      </c>
      <c r="F129">
        <v>328.65</v>
      </c>
      <c r="G129">
        <v>47.380999172974001</v>
      </c>
      <c r="H129">
        <f>(Table2[[#This Row],[1Y Return vs Nifty]]-AVERAGE(Table2[1Y Return vs Nifty]))/_xlfn.STDEV.P(Table2[1Y Return vs Nifty])</f>
        <v>0.34490022959304562</v>
      </c>
      <c r="I129">
        <v>5.5454111002331903</v>
      </c>
      <c r="J129">
        <f>(Table2[[#This Row],[1M Return vs Nifty]]-AVERAGE(Table2[1M Return vs Nifty]))/_xlfn.STDEV.P(Table2[1M Return vs Nifty])</f>
        <v>0.56791278530252665</v>
      </c>
      <c r="K129">
        <v>51.700400782009098</v>
      </c>
      <c r="L129">
        <f>(Table2[[#This Row],[6M Return vs Nifty]]-AVERAGE(Table2[6M Return vs Nifty]))/_xlfn.STDEV.P(Table2[6M Return vs Nifty])</f>
        <v>1.2764064070101879</v>
      </c>
      <c r="M129">
        <v>0.99900661834893101</v>
      </c>
      <c r="N129">
        <f>(Table2[[#This Row],[1W Return vs Nifty]]-AVERAGE(Table2[1W Return vs Nifty]))/_xlfn.STDEV.P(Table2[1W Return vs Nifty])</f>
        <v>-0.1502828419926521</v>
      </c>
      <c r="O129">
        <v>299.41000000000003</v>
      </c>
      <c r="P129">
        <v>299.67084722670398</v>
      </c>
      <c r="Q129">
        <v>265.54826814446801</v>
      </c>
      <c r="R129">
        <v>74.042832821141999</v>
      </c>
      <c r="S129" s="1">
        <f>(Table2[[#This Row],[Close Price]]-Table2[[#This Row],[20D EMA]])/Table2[[#This Row],[20D EMA]]</f>
        <v>9.7658728833372135E-2</v>
      </c>
      <c r="T129" s="1">
        <f>(Table2[[#This Row],[Close Price]]-Table2[[#This Row],[50D EMA]])/Table2[[#This Row],[50D EMA]]</f>
        <v>9.6703276416384196E-2</v>
      </c>
      <c r="U129" s="1">
        <f>(Table2[[#This Row],[Close Price]]-Table2[[#This Row],[200D EMA]])/Table2[[#This Row],[200D EMA]]</f>
        <v>0.23762810541548066</v>
      </c>
      <c r="V129">
        <v>0.73918802756762603</v>
      </c>
      <c r="W129">
        <v>297.35000000000002</v>
      </c>
      <c r="X129">
        <v>334.75</v>
      </c>
      <c r="Y129">
        <v>286</v>
      </c>
      <c r="Z129">
        <v>334.75</v>
      </c>
      <c r="AA129">
        <v>282.05</v>
      </c>
      <c r="AB129">
        <v>334.75</v>
      </c>
      <c r="AC129" s="1">
        <f>(Table2[[#This Row],[Close Price]]/Table2[[#This Row],[Day Low]])-1</f>
        <v>0.10526315789473673</v>
      </c>
      <c r="AD129" s="1">
        <f>(Table2[[#This Row],[Day High]]/Table2[[#This Row],[Close Price]])-1</f>
        <v>1.8560778944165524E-2</v>
      </c>
      <c r="AE129" s="1">
        <f>(Table2[[#This Row],[Close Price]]/Table2[[#This Row],[Current Week Low]])-1</f>
        <v>0.14912587412587408</v>
      </c>
      <c r="AF129" s="1">
        <f>(Table2[[#This Row],[Current Week High]]/Table2[[#This Row],[Close Price]])-1</f>
        <v>1.8560778944165524E-2</v>
      </c>
      <c r="AG129" s="1">
        <f>(Table2[[#This Row],[Close Price]]/Table2[[#This Row],[Current Month Low]])-1</f>
        <v>0.16521893281333089</v>
      </c>
      <c r="AH129" s="1">
        <f>(Table2[[#This Row],[Current Month High]]/Table2[[#This Row],[Close Price]])-1</f>
        <v>1.8560778944165524E-2</v>
      </c>
      <c r="AI129">
        <v>12.460063897763501</v>
      </c>
      <c r="AJ129">
        <v>80.576923076922995</v>
      </c>
      <c r="AK129" t="str">
        <f>IF(AND(Table2[[#This Row],[20D EMA]]&gt;Table2[[#This Row],[50D EMA]],Table2[[#This Row],[50D EMA]]&gt;Table2[[#This Row],[200D EMA]]),"Uptrend","Downtrend/NoTrend")</f>
        <v>Downtrend/NoTrend</v>
      </c>
      <c r="AL129">
        <v>-0.02</v>
      </c>
      <c r="AM129" t="s">
        <v>3192</v>
      </c>
      <c r="AN129">
        <v>18.07</v>
      </c>
      <c r="AO129" t="s">
        <v>3193</v>
      </c>
      <c r="AP129">
        <v>8.3265634851357004E-2</v>
      </c>
      <c r="AQ129">
        <f>(Table2[[#This Row],[Sharpe Ratio]]-AVERAGE(Table2[Sharpe Ratio]))/_xlfn.STDEV.P(Table2[Sharpe Ratio])</f>
        <v>0.18516075931928289</v>
      </c>
      <c r="AR1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9">
        <f>_xlfn.RANK.AVG(Table2[[#This Row],[1Y Return vs Nifty Z-Score]],Table2[1Y Return vs Nifty Z-Score])</f>
        <v>196</v>
      </c>
      <c r="AT129">
        <f>_xlfn.RANK.AVG(Table2[[#This Row],[6M Return vs Nifty Z-Score]],Table2[6M Return vs Nifty Z-Score])</f>
        <v>67</v>
      </c>
      <c r="AU129">
        <f>_xlfn.RANK.AVG(Table2[[#This Row],[Sharpe Ratio Z-Score]],Table2[Sharpe Ratio Z-Score])</f>
        <v>290</v>
      </c>
      <c r="AV129">
        <f>(Table2[[#This Row],[Rank 1Y]]+Table2[[#This Row],[Rank 6M]]+Table2[[#This Row],[Rank Sharpe]])/3</f>
        <v>184.33333333333334</v>
      </c>
    </row>
    <row r="130" spans="1:48" x14ac:dyDescent="0.3">
      <c r="A130" t="s">
        <v>173</v>
      </c>
      <c r="B130" t="s">
        <v>174</v>
      </c>
      <c r="C130" t="s">
        <v>3147</v>
      </c>
      <c r="D130" t="s">
        <v>144</v>
      </c>
      <c r="E130">
        <v>158140.87633920001</v>
      </c>
      <c r="F130">
        <v>479.2</v>
      </c>
      <c r="G130">
        <v>63.680315687915602</v>
      </c>
      <c r="H130">
        <f>(Table2[[#This Row],[1Y Return vs Nifty]]-AVERAGE(Table2[1Y Return vs Nifty]))/_xlfn.STDEV.P(Table2[1Y Return vs Nifty])</f>
        <v>0.61334418804873347</v>
      </c>
      <c r="I130">
        <v>-2.9296961313507301</v>
      </c>
      <c r="J130">
        <f>(Table2[[#This Row],[1M Return vs Nifty]]-AVERAGE(Table2[1M Return vs Nifty]))/_xlfn.STDEV.P(Table2[1M Return vs Nifty])</f>
        <v>-0.34040368457810866</v>
      </c>
      <c r="K130">
        <v>8.0943290614049008</v>
      </c>
      <c r="L130">
        <f>(Table2[[#This Row],[6M Return vs Nifty]]-AVERAGE(Table2[6M Return vs Nifty]))/_xlfn.STDEV.P(Table2[6M Return vs Nifty])</f>
        <v>-7.2289555607106676E-2</v>
      </c>
      <c r="M130">
        <v>1.04898671162613</v>
      </c>
      <c r="N130">
        <f>(Table2[[#This Row],[1W Return vs Nifty]]-AVERAGE(Table2[1W Return vs Nifty]))/_xlfn.STDEV.P(Table2[1W Return vs Nifty])</f>
        <v>-0.13991467547833636</v>
      </c>
      <c r="O130">
        <v>480.27</v>
      </c>
      <c r="P130">
        <v>494.00887657821102</v>
      </c>
      <c r="Q130">
        <v>448.758239397171</v>
      </c>
      <c r="R130">
        <v>53.136423836979901</v>
      </c>
      <c r="S130" s="1">
        <f>(Table2[[#This Row],[Close Price]]-Table2[[#This Row],[20D EMA]])/Table2[[#This Row],[20D EMA]]</f>
        <v>-2.2279134653423976E-3</v>
      </c>
      <c r="T130" s="1">
        <f>(Table2[[#This Row],[Close Price]]-Table2[[#This Row],[50D EMA]])/Table2[[#This Row],[50D EMA]]</f>
        <v>-2.9976944302672868E-2</v>
      </c>
      <c r="U130" s="1">
        <f>(Table2[[#This Row],[Close Price]]-Table2[[#This Row],[200D EMA]])/Table2[[#This Row],[200D EMA]]</f>
        <v>6.7835546916580808E-2</v>
      </c>
      <c r="V130">
        <v>0.96819011418156697</v>
      </c>
      <c r="W130">
        <v>476.35</v>
      </c>
      <c r="X130">
        <v>483.2</v>
      </c>
      <c r="Y130">
        <v>466.8</v>
      </c>
      <c r="Z130">
        <v>483.2</v>
      </c>
      <c r="AA130">
        <v>432.4</v>
      </c>
      <c r="AB130">
        <v>505.05</v>
      </c>
      <c r="AC130" s="1">
        <f>(Table2[[#This Row],[Close Price]]/Table2[[#This Row],[Day Low]])-1</f>
        <v>5.9829956964416731E-3</v>
      </c>
      <c r="AD130" s="1">
        <f>(Table2[[#This Row],[Day High]]/Table2[[#This Row],[Close Price]])-1</f>
        <v>8.3472454090149917E-3</v>
      </c>
      <c r="AE130" s="1">
        <f>(Table2[[#This Row],[Close Price]]/Table2[[#This Row],[Current Week Low]])-1</f>
        <v>2.6563838903170378E-2</v>
      </c>
      <c r="AF130" s="1">
        <f>(Table2[[#This Row],[Current Week High]]/Table2[[#This Row],[Close Price]])-1</f>
        <v>8.3472454090149917E-3</v>
      </c>
      <c r="AG130" s="1">
        <f>(Table2[[#This Row],[Close Price]]/Table2[[#This Row],[Current Month Low]])-1</f>
        <v>0.10823311748381137</v>
      </c>
      <c r="AH130" s="1">
        <f>(Table2[[#This Row],[Current Month High]]/Table2[[#This Row],[Close Price]])-1</f>
        <v>5.3944073455759689E-2</v>
      </c>
      <c r="AI130">
        <v>21.0350584307178</v>
      </c>
      <c r="AJ130">
        <v>112.50554323725</v>
      </c>
      <c r="AK130" t="str">
        <f>IF(AND(Table2[[#This Row],[20D EMA]]&gt;Table2[[#This Row],[50D EMA]],Table2[[#This Row],[50D EMA]]&gt;Table2[[#This Row],[200D EMA]]),"Uptrend","Downtrend/NoTrend")</f>
        <v>Downtrend/NoTrend</v>
      </c>
      <c r="AL130">
        <v>-0.15</v>
      </c>
      <c r="AM130" t="s">
        <v>3192</v>
      </c>
      <c r="AN130">
        <v>-2.97</v>
      </c>
      <c r="AO130" t="s">
        <v>3192</v>
      </c>
      <c r="AP130">
        <v>0.18657950863068201</v>
      </c>
      <c r="AQ130">
        <f>(Table2[[#This Row],[Sharpe Ratio]]-AVERAGE(Table2[Sharpe Ratio]))/_xlfn.STDEV.P(Table2[Sharpe Ratio])</f>
        <v>1.39308232097038</v>
      </c>
      <c r="AR1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0">
        <f>_xlfn.RANK.AVG(Table2[[#This Row],[1Y Return vs Nifty Z-Score]],Table2[1Y Return vs Nifty Z-Score])</f>
        <v>142</v>
      </c>
      <c r="AT130">
        <f>_xlfn.RANK.AVG(Table2[[#This Row],[6M Return vs Nifty Z-Score]],Table2[6M Return vs Nifty Z-Score])</f>
        <v>348</v>
      </c>
      <c r="AU130">
        <f>_xlfn.RANK.AVG(Table2[[#This Row],[Sharpe Ratio Z-Score]],Table2[Sharpe Ratio Z-Score])</f>
        <v>65</v>
      </c>
      <c r="AV130">
        <f>(Table2[[#This Row],[Rank 1Y]]+Table2[[#This Row],[Rank 6M]]+Table2[[#This Row],[Rank Sharpe]])/3</f>
        <v>185</v>
      </c>
    </row>
    <row r="131" spans="1:48" x14ac:dyDescent="0.3">
      <c r="A131" t="s">
        <v>488</v>
      </c>
      <c r="B131" t="s">
        <v>489</v>
      </c>
      <c r="C131" t="s">
        <v>3147</v>
      </c>
      <c r="D131" t="s">
        <v>144</v>
      </c>
      <c r="E131">
        <v>44754.4764</v>
      </c>
      <c r="F131">
        <v>223.56</v>
      </c>
      <c r="G131">
        <v>122.955024330801</v>
      </c>
      <c r="H131">
        <f>(Table2[[#This Row],[1Y Return vs Nifty]]-AVERAGE(Table2[1Y Return vs Nifty]))/_xlfn.STDEV.P(Table2[1Y Return vs Nifty])</f>
        <v>1.5895776031012756</v>
      </c>
      <c r="I131">
        <v>-9.7191321037351806</v>
      </c>
      <c r="J131">
        <f>(Table2[[#This Row],[1M Return vs Nifty]]-AVERAGE(Table2[1M Return vs Nifty]))/_xlfn.STDEV.P(Table2[1M Return vs Nifty])</f>
        <v>-1.068058963314245</v>
      </c>
      <c r="K131">
        <v>1.86882946188868</v>
      </c>
      <c r="L131">
        <f>(Table2[[#This Row],[6M Return vs Nifty]]-AVERAGE(Table2[6M Return vs Nifty]))/_xlfn.STDEV.P(Table2[6M Return vs Nifty])</f>
        <v>-0.26483857100433161</v>
      </c>
      <c r="M131">
        <v>-3.2136038762174999</v>
      </c>
      <c r="N131">
        <f>(Table2[[#This Row],[1W Return vs Nifty]]-AVERAGE(Table2[1W Return vs Nifty]))/_xlfn.STDEV.P(Table2[1W Return vs Nifty])</f>
        <v>-1.02417170861356</v>
      </c>
      <c r="O131">
        <v>233.03</v>
      </c>
      <c r="P131">
        <v>250.99648373764799</v>
      </c>
      <c r="Q131">
        <v>226.35875807004001</v>
      </c>
      <c r="R131">
        <v>40.541425130528502</v>
      </c>
      <c r="S131" s="1">
        <f>(Table2[[#This Row],[Close Price]]-Table2[[#This Row],[20D EMA]])/Table2[[#This Row],[20D EMA]]</f>
        <v>-4.0638544393425735E-2</v>
      </c>
      <c r="T131" s="1">
        <f>(Table2[[#This Row],[Close Price]]-Table2[[#This Row],[50D EMA]])/Table2[[#This Row],[50D EMA]]</f>
        <v>-0.10931023147848457</v>
      </c>
      <c r="U131" s="1">
        <f>(Table2[[#This Row],[Close Price]]-Table2[[#This Row],[200D EMA]])/Table2[[#This Row],[200D EMA]]</f>
        <v>-1.2364257932419014E-2</v>
      </c>
      <c r="V131">
        <v>0.38869662267812599</v>
      </c>
      <c r="W131">
        <v>223.05</v>
      </c>
      <c r="X131">
        <v>228.52</v>
      </c>
      <c r="Y131">
        <v>222.05</v>
      </c>
      <c r="Z131">
        <v>228.52</v>
      </c>
      <c r="AA131">
        <v>206.56</v>
      </c>
      <c r="AB131">
        <v>241.38</v>
      </c>
      <c r="AC131" s="1">
        <f>(Table2[[#This Row],[Close Price]]/Table2[[#This Row],[Day Low]])-1</f>
        <v>2.2864828513786684E-3</v>
      </c>
      <c r="AD131" s="1">
        <f>(Table2[[#This Row],[Day High]]/Table2[[#This Row],[Close Price]])-1</f>
        <v>2.2186437645374868E-2</v>
      </c>
      <c r="AE131" s="1">
        <f>(Table2[[#This Row],[Close Price]]/Table2[[#This Row],[Current Week Low]])-1</f>
        <v>6.800270209412318E-3</v>
      </c>
      <c r="AF131" s="1">
        <f>(Table2[[#This Row],[Current Week High]]/Table2[[#This Row],[Close Price]])-1</f>
        <v>2.2186437645374868E-2</v>
      </c>
      <c r="AG131" s="1">
        <f>(Table2[[#This Row],[Close Price]]/Table2[[#This Row],[Current Month Low]])-1</f>
        <v>8.2300542215336892E-2</v>
      </c>
      <c r="AH131" s="1">
        <f>(Table2[[#This Row],[Current Month High]]/Table2[[#This Row],[Close Price]])-1</f>
        <v>7.9710144927536142E-2</v>
      </c>
      <c r="AI131">
        <v>58.212560386473399</v>
      </c>
      <c r="AJ131">
        <v>217.10638297872299</v>
      </c>
      <c r="AK131" t="str">
        <f>IF(AND(Table2[[#This Row],[20D EMA]]&gt;Table2[[#This Row],[50D EMA]],Table2[[#This Row],[50D EMA]]&gt;Table2[[#This Row],[200D EMA]]),"Uptrend","Downtrend/NoTrend")</f>
        <v>Downtrend/NoTrend</v>
      </c>
      <c r="AL131">
        <v>-0.31</v>
      </c>
      <c r="AM131" t="s">
        <v>3192</v>
      </c>
      <c r="AN131">
        <v>-6.24</v>
      </c>
      <c r="AO131" t="s">
        <v>3192</v>
      </c>
      <c r="AP131">
        <v>0.16202353011291301</v>
      </c>
      <c r="AQ131">
        <f>(Table2[[#This Row],[Sharpe Ratio]]-AVERAGE(Table2[Sharpe Ratio]))/_xlfn.STDEV.P(Table2[Sharpe Ratio])</f>
        <v>1.1059795840968143</v>
      </c>
      <c r="AR1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1">
        <f>_xlfn.RANK.AVG(Table2[[#This Row],[1Y Return vs Nifty Z-Score]],Table2[1Y Return vs Nifty Z-Score])</f>
        <v>52</v>
      </c>
      <c r="AT131">
        <f>_xlfn.RANK.AVG(Table2[[#This Row],[6M Return vs Nifty Z-Score]],Table2[6M Return vs Nifty Z-Score])</f>
        <v>405</v>
      </c>
      <c r="AU131">
        <f>_xlfn.RANK.AVG(Table2[[#This Row],[Sharpe Ratio Z-Score]],Table2[Sharpe Ratio Z-Score])</f>
        <v>98</v>
      </c>
      <c r="AV131">
        <f>(Table2[[#This Row],[Rank 1Y]]+Table2[[#This Row],[Rank 6M]]+Table2[[#This Row],[Rank Sharpe]])/3</f>
        <v>185</v>
      </c>
    </row>
    <row r="132" spans="1:48" x14ac:dyDescent="0.3">
      <c r="A132" t="s">
        <v>1008</v>
      </c>
      <c r="B132" t="s">
        <v>1009</v>
      </c>
      <c r="C132" t="s">
        <v>3152</v>
      </c>
      <c r="D132" t="s">
        <v>111</v>
      </c>
      <c r="E132">
        <v>14495.0654191049</v>
      </c>
      <c r="F132">
        <v>21.15</v>
      </c>
      <c r="G132">
        <v>97.255619568896407</v>
      </c>
      <c r="H132">
        <f>(Table2[[#This Row],[1Y Return vs Nifty]]-AVERAGE(Table2[1Y Return vs Nifty]))/_xlfn.STDEV.P(Table2[1Y Return vs Nifty])</f>
        <v>1.1663175272621173</v>
      </c>
      <c r="I132">
        <v>23.993279475835401</v>
      </c>
      <c r="J132">
        <f>(Table2[[#This Row],[1M Return vs Nifty]]-AVERAGE(Table2[1M Return vs Nifty]))/_xlfn.STDEV.P(Table2[1M Return vs Nifty])</f>
        <v>2.545056226898601</v>
      </c>
      <c r="K132">
        <v>10.217180808889699</v>
      </c>
      <c r="L132">
        <f>(Table2[[#This Row],[6M Return vs Nifty]]-AVERAGE(Table2[6M Return vs Nifty]))/_xlfn.STDEV.P(Table2[6M Return vs Nifty])</f>
        <v>-6.6316903581489514E-3</v>
      </c>
      <c r="M132">
        <v>4.9984698373226504</v>
      </c>
      <c r="N132">
        <f>(Table2[[#This Row],[1W Return vs Nifty]]-AVERAGE(Table2[1W Return vs Nifty]))/_xlfn.STDEV.P(Table2[1W Return vs Nifty])</f>
        <v>0.67938949159456985</v>
      </c>
      <c r="O132">
        <v>19.89</v>
      </c>
      <c r="P132">
        <v>18.986917353914901</v>
      </c>
      <c r="Q132">
        <v>17.3390463232992</v>
      </c>
      <c r="R132">
        <v>58.840323300167299</v>
      </c>
      <c r="S132" s="1">
        <f>(Table2[[#This Row],[Close Price]]-Table2[[#This Row],[20D EMA]])/Table2[[#This Row],[20D EMA]]</f>
        <v>6.334841628959266E-2</v>
      </c>
      <c r="T132" s="1">
        <f>(Table2[[#This Row],[Close Price]]-Table2[[#This Row],[50D EMA]])/Table2[[#This Row],[50D EMA]]</f>
        <v>0.11392489922220539</v>
      </c>
      <c r="U132" s="1">
        <f>(Table2[[#This Row],[Close Price]]-Table2[[#This Row],[200D EMA]])/Table2[[#This Row],[200D EMA]]</f>
        <v>0.21979027021687234</v>
      </c>
      <c r="V132">
        <v>2.8152881599124799</v>
      </c>
      <c r="W132">
        <v>20.9</v>
      </c>
      <c r="X132">
        <v>21.84</v>
      </c>
      <c r="Y132">
        <v>20.9</v>
      </c>
      <c r="Z132">
        <v>22.49</v>
      </c>
      <c r="AA132">
        <v>17.16</v>
      </c>
      <c r="AB132">
        <v>23.77</v>
      </c>
      <c r="AC132" s="1">
        <f>(Table2[[#This Row],[Close Price]]/Table2[[#This Row],[Day Low]])-1</f>
        <v>1.1961722488038173E-2</v>
      </c>
      <c r="AD132" s="1">
        <f>(Table2[[#This Row],[Day High]]/Table2[[#This Row],[Close Price]])-1</f>
        <v>3.2624113475177463E-2</v>
      </c>
      <c r="AE132" s="1">
        <f>(Table2[[#This Row],[Close Price]]/Table2[[#This Row],[Current Week Low]])-1</f>
        <v>1.1961722488038173E-2</v>
      </c>
      <c r="AF132" s="1">
        <f>(Table2[[#This Row],[Current Week High]]/Table2[[#This Row],[Close Price]])-1</f>
        <v>6.3356973995271959E-2</v>
      </c>
      <c r="AG132" s="1">
        <f>(Table2[[#This Row],[Close Price]]/Table2[[#This Row],[Current Month Low]])-1</f>
        <v>0.2325174825174825</v>
      </c>
      <c r="AH132" s="1">
        <f>(Table2[[#This Row],[Current Month High]]/Table2[[#This Row],[Close Price]])-1</f>
        <v>0.12387706855791958</v>
      </c>
      <c r="AI132">
        <v>13.4751773049645</v>
      </c>
      <c r="AJ132">
        <v>153.293413173652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0.15</v>
      </c>
      <c r="AM132" t="s">
        <v>3193</v>
      </c>
      <c r="AN132">
        <v>20.38</v>
      </c>
      <c r="AO132" t="s">
        <v>3193</v>
      </c>
      <c r="AP132">
        <v>0.133243150875692</v>
      </c>
      <c r="AQ132">
        <f>(Table2[[#This Row],[Sharpe Ratio]]-AVERAGE(Table2[Sharpe Ratio]))/_xlfn.STDEV.P(Table2[Sharpe Ratio])</f>
        <v>0.76948614559318695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5.1536177009903268</v>
      </c>
      <c r="AS132">
        <f>_xlfn.RANK.AVG(Table2[[#This Row],[1Y Return vs Nifty Z-Score]],Table2[1Y Return vs Nifty Z-Score])</f>
        <v>87</v>
      </c>
      <c r="AT132">
        <f>_xlfn.RANK.AVG(Table2[[#This Row],[6M Return vs Nifty Z-Score]],Table2[6M Return vs Nifty Z-Score])</f>
        <v>324</v>
      </c>
      <c r="AU132">
        <f>_xlfn.RANK.AVG(Table2[[#This Row],[Sharpe Ratio Z-Score]],Table2[Sharpe Ratio Z-Score])</f>
        <v>147</v>
      </c>
      <c r="AV132">
        <f>(Table2[[#This Row],[Rank 1Y]]+Table2[[#This Row],[Rank 6M]]+Table2[[#This Row],[Rank Sharpe]])/3</f>
        <v>186</v>
      </c>
    </row>
    <row r="133" spans="1:48" x14ac:dyDescent="0.3">
      <c r="A133" t="s">
        <v>1820</v>
      </c>
      <c r="B133" t="s">
        <v>1821</v>
      </c>
      <c r="C133" t="s">
        <v>3161</v>
      </c>
      <c r="D133" t="s">
        <v>257</v>
      </c>
      <c r="E133">
        <v>4427.6493074999998</v>
      </c>
      <c r="F133">
        <v>1430.05</v>
      </c>
      <c r="G133">
        <v>76.780377004929207</v>
      </c>
      <c r="H133">
        <f>(Table2[[#This Row],[1Y Return vs Nifty]]-AVERAGE(Table2[1Y Return vs Nifty]))/_xlfn.STDEV.P(Table2[1Y Return vs Nifty])</f>
        <v>0.82909754879411612</v>
      </c>
      <c r="I133">
        <v>15.151274718557101</v>
      </c>
      <c r="J133">
        <f>(Table2[[#This Row],[1M Return vs Nifty]]-AVERAGE(Table2[1M Return vs Nifty]))/_xlfn.STDEV.P(Table2[1M Return vs Nifty])</f>
        <v>1.5974176509678248</v>
      </c>
      <c r="K133">
        <v>57.648251601610198</v>
      </c>
      <c r="L133">
        <f>(Table2[[#This Row],[6M Return vs Nifty]]-AVERAGE(Table2[6M Return vs Nifty]))/_xlfn.STDEV.P(Table2[6M Return vs Nifty])</f>
        <v>1.4603679992866965</v>
      </c>
      <c r="M133">
        <v>-2.7142272883911902</v>
      </c>
      <c r="N133">
        <f>(Table2[[#This Row],[1W Return vs Nifty]]-AVERAGE(Table2[1W Return vs Nifty]))/_xlfn.STDEV.P(Table2[1W Return vs Nifty])</f>
        <v>-0.9205780720987593</v>
      </c>
      <c r="O133">
        <v>1369.54</v>
      </c>
      <c r="P133">
        <v>1282.0647583063801</v>
      </c>
      <c r="Q133">
        <v>1030.9711362395999</v>
      </c>
      <c r="R133">
        <v>57.831120890617797</v>
      </c>
      <c r="S133" s="1">
        <f>(Table2[[#This Row],[Close Price]]-Table2[[#This Row],[20D EMA]])/Table2[[#This Row],[20D EMA]]</f>
        <v>4.4182718284971591E-2</v>
      </c>
      <c r="T133" s="1">
        <f>(Table2[[#This Row],[Close Price]]-Table2[[#This Row],[50D EMA]])/Table2[[#This Row],[50D EMA]]</f>
        <v>0.11542727520964681</v>
      </c>
      <c r="U133" s="1">
        <f>(Table2[[#This Row],[Close Price]]-Table2[[#This Row],[200D EMA]])/Table2[[#This Row],[200D EMA]]</f>
        <v>0.38709023922436298</v>
      </c>
      <c r="V133">
        <v>1.65245945775887</v>
      </c>
      <c r="W133">
        <v>1416.95</v>
      </c>
      <c r="X133">
        <v>1445.75</v>
      </c>
      <c r="Y133">
        <v>1416.95</v>
      </c>
      <c r="Z133">
        <v>1548.95</v>
      </c>
      <c r="AA133">
        <v>1249.0999999999999</v>
      </c>
      <c r="AB133">
        <v>1548.95</v>
      </c>
      <c r="AC133" s="1">
        <f>(Table2[[#This Row],[Close Price]]/Table2[[#This Row],[Day Low]])-1</f>
        <v>9.2452097815729495E-3</v>
      </c>
      <c r="AD133" s="1">
        <f>(Table2[[#This Row],[Day High]]/Table2[[#This Row],[Close Price]])-1</f>
        <v>1.0978637110590661E-2</v>
      </c>
      <c r="AE133" s="1">
        <f>(Table2[[#This Row],[Close Price]]/Table2[[#This Row],[Current Week Low]])-1</f>
        <v>9.2452097815729495E-3</v>
      </c>
      <c r="AF133" s="1">
        <f>(Table2[[#This Row],[Current Week High]]/Table2[[#This Row],[Close Price]])-1</f>
        <v>8.3143946015873604E-2</v>
      </c>
      <c r="AG133" s="1">
        <f>(Table2[[#This Row],[Close Price]]/Table2[[#This Row],[Current Month Low]])-1</f>
        <v>0.14486430229765435</v>
      </c>
      <c r="AH133" s="1">
        <f>(Table2[[#This Row],[Current Month High]]/Table2[[#This Row],[Close Price]])-1</f>
        <v>8.3143946015873604E-2</v>
      </c>
      <c r="AI133">
        <v>8.3143946015873595</v>
      </c>
      <c r="AJ133">
        <v>130.115053503902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0.22</v>
      </c>
      <c r="AM133" t="s">
        <v>3193</v>
      </c>
      <c r="AN133">
        <v>16.5</v>
      </c>
      <c r="AO133" t="s">
        <v>3193</v>
      </c>
      <c r="AP133">
        <v>5.1998770953511998E-2</v>
      </c>
      <c r="AQ133">
        <f>(Table2[[#This Row],[Sharpe Ratio]]-AVERAGE(Table2[Sharpe Ratio]))/_xlfn.STDEV.P(Table2[Sharpe Ratio])</f>
        <v>-0.1804040741907669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2.7859010527591113</v>
      </c>
      <c r="AS133">
        <f>_xlfn.RANK.AVG(Table2[[#This Row],[1Y Return vs Nifty Z-Score]],Table2[1Y Return vs Nifty Z-Score])</f>
        <v>119</v>
      </c>
      <c r="AT133">
        <f>_xlfn.RANK.AVG(Table2[[#This Row],[6M Return vs Nifty Z-Score]],Table2[6M Return vs Nifty Z-Score])</f>
        <v>54</v>
      </c>
      <c r="AU133">
        <f>_xlfn.RANK.AVG(Table2[[#This Row],[Sharpe Ratio Z-Score]],Table2[Sharpe Ratio Z-Score])</f>
        <v>387</v>
      </c>
      <c r="AV133">
        <f>(Table2[[#This Row],[Rank 1Y]]+Table2[[#This Row],[Rank 6M]]+Table2[[#This Row],[Rank Sharpe]])/3</f>
        <v>186.66666666666666</v>
      </c>
    </row>
    <row r="134" spans="1:48" x14ac:dyDescent="0.3">
      <c r="A134" t="s">
        <v>233</v>
      </c>
      <c r="B134" t="s">
        <v>234</v>
      </c>
      <c r="C134" t="s">
        <v>3153</v>
      </c>
      <c r="D134" t="s">
        <v>188</v>
      </c>
      <c r="E134">
        <v>112847.23815419999</v>
      </c>
      <c r="F134">
        <v>38261.550000000003</v>
      </c>
      <c r="G134">
        <v>58.516510119403598</v>
      </c>
      <c r="H134">
        <f>(Table2[[#This Row],[1Y Return vs Nifty]]-AVERAGE(Table2[1Y Return vs Nifty]))/_xlfn.STDEV.P(Table2[1Y Return vs Nifty])</f>
        <v>0.52829814294394872</v>
      </c>
      <c r="I134">
        <v>14.330595173349399</v>
      </c>
      <c r="J134">
        <f>(Table2[[#This Row],[1M Return vs Nifty]]-AVERAGE(Table2[1M Return vs Nifty]))/_xlfn.STDEV.P(Table2[1M Return vs Nifty])</f>
        <v>1.5094616255114968</v>
      </c>
      <c r="K134">
        <v>14.8479826929934</v>
      </c>
      <c r="L134">
        <f>(Table2[[#This Row],[6M Return vs Nifty]]-AVERAGE(Table2[6M Return vs Nifty]))/_xlfn.STDEV.P(Table2[6M Return vs Nifty])</f>
        <v>0.1365947815145778</v>
      </c>
      <c r="M134">
        <v>2.1536773984238802</v>
      </c>
      <c r="N134">
        <f>(Table2[[#This Row],[1W Return vs Nifty]]-AVERAGE(Table2[1W Return vs Nifty]))/_xlfn.STDEV.P(Table2[1W Return vs Nifty])</f>
        <v>8.9248902188655277E-2</v>
      </c>
      <c r="O134">
        <v>37176.15</v>
      </c>
      <c r="P134">
        <v>35467.397392385799</v>
      </c>
      <c r="Q134">
        <v>30913.857189947499</v>
      </c>
      <c r="R134">
        <v>60.531350067283199</v>
      </c>
      <c r="S134" s="1">
        <f>(Table2[[#This Row],[Close Price]]-Table2[[#This Row],[20D EMA]])/Table2[[#This Row],[20D EMA]]</f>
        <v>2.919613784644191E-2</v>
      </c>
      <c r="T134" s="1">
        <f>(Table2[[#This Row],[Close Price]]-Table2[[#This Row],[50D EMA]])/Table2[[#This Row],[50D EMA]]</f>
        <v>7.8780875199319159E-2</v>
      </c>
      <c r="U134" s="1">
        <f>(Table2[[#This Row],[Close Price]]-Table2[[#This Row],[200D EMA]])/Table2[[#This Row],[200D EMA]]</f>
        <v>0.23768282181370143</v>
      </c>
      <c r="V134">
        <v>0.86580209731802205</v>
      </c>
      <c r="W134">
        <v>38080.800000000003</v>
      </c>
      <c r="X134">
        <v>38789.949999999997</v>
      </c>
      <c r="Y134">
        <v>38080.800000000003</v>
      </c>
      <c r="Z134">
        <v>38936.050000000003</v>
      </c>
      <c r="AA134">
        <v>36220.300000000003</v>
      </c>
      <c r="AB134">
        <v>39088.800000000003</v>
      </c>
      <c r="AC134" s="1">
        <f>(Table2[[#This Row],[Close Price]]/Table2[[#This Row],[Day Low]])-1</f>
        <v>4.7464864183526245E-3</v>
      </c>
      <c r="AD134" s="1">
        <f>(Table2[[#This Row],[Day High]]/Table2[[#This Row],[Close Price]])-1</f>
        <v>1.3810208943443092E-2</v>
      </c>
      <c r="AE134" s="1">
        <f>(Table2[[#This Row],[Close Price]]/Table2[[#This Row],[Current Week Low]])-1</f>
        <v>4.7464864183526245E-3</v>
      </c>
      <c r="AF134" s="1">
        <f>(Table2[[#This Row],[Current Week High]]/Table2[[#This Row],[Close Price]])-1</f>
        <v>1.7628663762968344E-2</v>
      </c>
      <c r="AG134" s="1">
        <f>(Table2[[#This Row],[Close Price]]/Table2[[#This Row],[Current Month Low]])-1</f>
        <v>5.6356518306032832E-2</v>
      </c>
      <c r="AH134" s="1">
        <f>(Table2[[#This Row],[Current Month High]]/Table2[[#This Row],[Close Price]])-1</f>
        <v>2.1620922309733892E-2</v>
      </c>
      <c r="AI134">
        <v>2.1620922309733799</v>
      </c>
      <c r="AJ134">
        <v>98.246373056994798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0.12</v>
      </c>
      <c r="AM134" t="s">
        <v>3193</v>
      </c>
      <c r="AN134">
        <v>0.75</v>
      </c>
      <c r="AO134" t="s">
        <v>3193</v>
      </c>
      <c r="AP134">
        <v>0.14289079922379799</v>
      </c>
      <c r="AQ134">
        <f>(Table2[[#This Row],[Sharpe Ratio]]-AVERAGE(Table2[Sharpe Ratio]))/_xlfn.STDEV.P(Table2[Sharpe Ratio])</f>
        <v>0.88228418551371612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3.1458876376723945</v>
      </c>
      <c r="AS134">
        <f>_xlfn.RANK.AVG(Table2[[#This Row],[1Y Return vs Nifty Z-Score]],Table2[1Y Return vs Nifty Z-Score])</f>
        <v>159</v>
      </c>
      <c r="AT134">
        <f>_xlfn.RANK.AVG(Table2[[#This Row],[6M Return vs Nifty Z-Score]],Table2[6M Return vs Nifty Z-Score])</f>
        <v>270</v>
      </c>
      <c r="AU134">
        <f>_xlfn.RANK.AVG(Table2[[#This Row],[Sharpe Ratio Z-Score]],Table2[Sharpe Ratio Z-Score])</f>
        <v>132</v>
      </c>
      <c r="AV134">
        <f>(Table2[[#This Row],[Rank 1Y]]+Table2[[#This Row],[Rank 6M]]+Table2[[#This Row],[Rank Sharpe]])/3</f>
        <v>187</v>
      </c>
    </row>
    <row r="135" spans="1:48" x14ac:dyDescent="0.3">
      <c r="A135" t="s">
        <v>847</v>
      </c>
      <c r="B135" t="s">
        <v>848</v>
      </c>
      <c r="C135" t="s">
        <v>3158</v>
      </c>
      <c r="D135" t="s">
        <v>438</v>
      </c>
      <c r="E135">
        <v>19140.79327527</v>
      </c>
      <c r="F135">
        <v>1340.7</v>
      </c>
      <c r="G135">
        <v>25.876315758235599</v>
      </c>
      <c r="H135">
        <f>(Table2[[#This Row],[1Y Return vs Nifty]]-AVERAGE(Table2[1Y Return vs Nifty]))/_xlfn.STDEV.P(Table2[1Y Return vs Nifty])</f>
        <v>-9.2742743437803955E-3</v>
      </c>
      <c r="I135">
        <v>1.8480028015314001</v>
      </c>
      <c r="J135">
        <f>(Table2[[#This Row],[1M Return vs Nifty]]-AVERAGE(Table2[1M Return vs Nifty]))/_xlfn.STDEV.P(Table2[1M Return vs Nifty])</f>
        <v>0.17164442411076886</v>
      </c>
      <c r="K135">
        <v>21.711998337863299</v>
      </c>
      <c r="L135">
        <f>(Table2[[#This Row],[6M Return vs Nifty]]-AVERAGE(Table2[6M Return vs Nifty]))/_xlfn.STDEV.P(Table2[6M Return vs Nifty])</f>
        <v>0.34889251488742268</v>
      </c>
      <c r="M135">
        <v>0.24223938999026001</v>
      </c>
      <c r="N135">
        <f>(Table2[[#This Row],[1W Return vs Nifty]]-AVERAGE(Table2[1W Return vs Nifty]))/_xlfn.STDEV.P(Table2[1W Return vs Nifty])</f>
        <v>-0.30727111715818461</v>
      </c>
      <c r="O135">
        <v>1264.24</v>
      </c>
      <c r="P135">
        <v>1268.1814685315201</v>
      </c>
      <c r="Q135">
        <v>1138.66434016837</v>
      </c>
      <c r="R135">
        <v>76.464321823221695</v>
      </c>
      <c r="S135" s="1">
        <f>(Table2[[#This Row],[Close Price]]-Table2[[#This Row],[20D EMA]])/Table2[[#This Row],[20D EMA]]</f>
        <v>6.0479022970322122E-2</v>
      </c>
      <c r="T135" s="1">
        <f>(Table2[[#This Row],[Close Price]]-Table2[[#This Row],[50D EMA]])/Table2[[#This Row],[50D EMA]]</f>
        <v>5.7183087174781218E-2</v>
      </c>
      <c r="U135" s="1">
        <f>(Table2[[#This Row],[Close Price]]-Table2[[#This Row],[200D EMA]])/Table2[[#This Row],[200D EMA]]</f>
        <v>0.17743214809182115</v>
      </c>
      <c r="V135">
        <v>0.65428765628510699</v>
      </c>
      <c r="W135">
        <v>1275.05</v>
      </c>
      <c r="X135">
        <v>1354.35</v>
      </c>
      <c r="Y135">
        <v>1262.3499999999999</v>
      </c>
      <c r="Z135">
        <v>1354.35</v>
      </c>
      <c r="AA135">
        <v>1175.4000000000001</v>
      </c>
      <c r="AB135">
        <v>1354.35</v>
      </c>
      <c r="AC135" s="1">
        <f>(Table2[[#This Row],[Close Price]]/Table2[[#This Row],[Day Low]])-1</f>
        <v>5.1488176934237906E-2</v>
      </c>
      <c r="AD135" s="1">
        <f>(Table2[[#This Row],[Day High]]/Table2[[#This Row],[Close Price]])-1</f>
        <v>1.0181248601476733E-2</v>
      </c>
      <c r="AE135" s="1">
        <f>(Table2[[#This Row],[Close Price]]/Table2[[#This Row],[Current Week Low]])-1</f>
        <v>6.2066780211510464E-2</v>
      </c>
      <c r="AF135" s="1">
        <f>(Table2[[#This Row],[Current Week High]]/Table2[[#This Row],[Close Price]])-1</f>
        <v>1.0181248601476733E-2</v>
      </c>
      <c r="AG135" s="1">
        <f>(Table2[[#This Row],[Close Price]]/Table2[[#This Row],[Current Month Low]])-1</f>
        <v>0.14063297600816749</v>
      </c>
      <c r="AH135" s="1">
        <f>(Table2[[#This Row],[Current Month High]]/Table2[[#This Row],[Close Price]])-1</f>
        <v>1.0181248601476733E-2</v>
      </c>
      <c r="AI135">
        <v>15.1413440739911</v>
      </c>
      <c r="AJ135">
        <v>84.288659793814404</v>
      </c>
      <c r="AK135" t="str">
        <f>IF(AND(Table2[[#This Row],[20D EMA]]&gt;Table2[[#This Row],[50D EMA]],Table2[[#This Row],[50D EMA]]&gt;Table2[[#This Row],[200D EMA]]),"Uptrend","Downtrend/NoTrend")</f>
        <v>Downtrend/NoTrend</v>
      </c>
      <c r="AL135">
        <v>0</v>
      </c>
      <c r="AM135" t="s">
        <v>3194</v>
      </c>
      <c r="AN135">
        <v>10.83</v>
      </c>
      <c r="AO135" t="s">
        <v>3193</v>
      </c>
      <c r="AP135">
        <v>0.18659554651681201</v>
      </c>
      <c r="AQ135">
        <f>(Table2[[#This Row],[Sharpe Ratio]]-AVERAGE(Table2[Sharpe Ratio]))/_xlfn.STDEV.P(Table2[Sharpe Ratio])</f>
        <v>1.3932698321704837</v>
      </c>
      <c r="AR1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5">
        <f>_xlfn.RANK.AVG(Table2[[#This Row],[1Y Return vs Nifty Z-Score]],Table2[1Y Return vs Nifty Z-Score])</f>
        <v>290</v>
      </c>
      <c r="AT135">
        <f>_xlfn.RANK.AVG(Table2[[#This Row],[6M Return vs Nifty Z-Score]],Table2[6M Return vs Nifty Z-Score])</f>
        <v>208</v>
      </c>
      <c r="AU135">
        <f>_xlfn.RANK.AVG(Table2[[#This Row],[Sharpe Ratio Z-Score]],Table2[Sharpe Ratio Z-Score])</f>
        <v>64</v>
      </c>
      <c r="AV135">
        <f>(Table2[[#This Row],[Rank 1Y]]+Table2[[#This Row],[Rank 6M]]+Table2[[#This Row],[Rank Sharpe]])/3</f>
        <v>187.33333333333334</v>
      </c>
    </row>
    <row r="136" spans="1:48" x14ac:dyDescent="0.3">
      <c r="A136" t="s">
        <v>798</v>
      </c>
      <c r="B136" t="s">
        <v>799</v>
      </c>
      <c r="C136" t="s">
        <v>3156</v>
      </c>
      <c r="D136" t="s">
        <v>154</v>
      </c>
      <c r="E136">
        <v>20537.841086324999</v>
      </c>
      <c r="F136">
        <v>858.95</v>
      </c>
      <c r="G136">
        <v>124.821571322732</v>
      </c>
      <c r="H136">
        <f>(Table2[[#This Row],[1Y Return vs Nifty]]-AVERAGE(Table2[1Y Return vs Nifty]))/_xlfn.STDEV.P(Table2[1Y Return vs Nifty])</f>
        <v>1.6203189696302456</v>
      </c>
      <c r="I136">
        <v>8.7875116226864805</v>
      </c>
      <c r="J136">
        <f>(Table2[[#This Row],[1M Return vs Nifty]]-AVERAGE(Table2[1M Return vs Nifty]))/_xlfn.STDEV.P(Table2[1M Return vs Nifty])</f>
        <v>0.91538370467667241</v>
      </c>
      <c r="K136">
        <v>-4.6767225864356501</v>
      </c>
      <c r="L136">
        <f>(Table2[[#This Row],[6M Return vs Nifty]]-AVERAGE(Table2[6M Return vs Nifty]))/_xlfn.STDEV.P(Table2[6M Return vs Nifty])</f>
        <v>-0.46728651626387008</v>
      </c>
      <c r="M136">
        <v>9.8010361285680201</v>
      </c>
      <c r="N136">
        <f>(Table2[[#This Row],[1W Return vs Nifty]]-AVERAGE(Table2[1W Return vs Nifty]))/_xlfn.STDEV.P(Table2[1W Return vs Nifty])</f>
        <v>1.6756622821935372</v>
      </c>
      <c r="O136">
        <v>825.9</v>
      </c>
      <c r="P136">
        <v>815.59109294224402</v>
      </c>
      <c r="Q136">
        <v>712.20191848353602</v>
      </c>
      <c r="R136">
        <v>61.416618974576402</v>
      </c>
      <c r="S136" s="1">
        <f>(Table2[[#This Row],[Close Price]]-Table2[[#This Row],[20D EMA]])/Table2[[#This Row],[20D EMA]]</f>
        <v>4.0016951204746423E-2</v>
      </c>
      <c r="T136" s="1">
        <f>(Table2[[#This Row],[Close Price]]-Table2[[#This Row],[50D EMA]])/Table2[[#This Row],[50D EMA]]</f>
        <v>5.3162555884884444E-2</v>
      </c>
      <c r="U136" s="1">
        <f>(Table2[[#This Row],[Close Price]]-Table2[[#This Row],[200D EMA]])/Table2[[#This Row],[200D EMA]]</f>
        <v>0.20604842209485905</v>
      </c>
      <c r="V136">
        <v>0.90499149674898705</v>
      </c>
      <c r="W136">
        <v>850.6</v>
      </c>
      <c r="X136">
        <v>880</v>
      </c>
      <c r="Y136">
        <v>849.25</v>
      </c>
      <c r="Z136">
        <v>880</v>
      </c>
      <c r="AA136">
        <v>737.05</v>
      </c>
      <c r="AB136">
        <v>880</v>
      </c>
      <c r="AC136" s="1">
        <f>(Table2[[#This Row],[Close Price]]/Table2[[#This Row],[Day Low]])-1</f>
        <v>9.8166000470256698E-3</v>
      </c>
      <c r="AD136" s="1">
        <f>(Table2[[#This Row],[Day High]]/Table2[[#This Row],[Close Price]])-1</f>
        <v>2.4506665114383708E-2</v>
      </c>
      <c r="AE136" s="1">
        <f>(Table2[[#This Row],[Close Price]]/Table2[[#This Row],[Current Week Low]])-1</f>
        <v>1.1421842802472826E-2</v>
      </c>
      <c r="AF136" s="1">
        <f>(Table2[[#This Row],[Current Week High]]/Table2[[#This Row],[Close Price]])-1</f>
        <v>2.4506665114383708E-2</v>
      </c>
      <c r="AG136" s="1">
        <f>(Table2[[#This Row],[Close Price]]/Table2[[#This Row],[Current Month Low]])-1</f>
        <v>0.16538905094634027</v>
      </c>
      <c r="AH136" s="1">
        <f>(Table2[[#This Row],[Current Month High]]/Table2[[#This Row],[Close Price]])-1</f>
        <v>2.4506665114383708E-2</v>
      </c>
      <c r="AI136">
        <v>14.092787705919999</v>
      </c>
      <c r="AJ136">
        <v>186.31666666666601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0.1</v>
      </c>
      <c r="AM136" t="s">
        <v>3193</v>
      </c>
      <c r="AN136">
        <v>4.51</v>
      </c>
      <c r="AO136" t="s">
        <v>3193</v>
      </c>
      <c r="AP136">
        <v>0.200446728362733</v>
      </c>
      <c r="AQ136">
        <f>(Table2[[#This Row],[Sharpe Ratio]]-AVERAGE(Table2[Sharpe Ratio]))/_xlfn.STDEV.P(Table2[Sharpe Ratio])</f>
        <v>1.5552145990637993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5.2992930393003848</v>
      </c>
      <c r="AS136">
        <f>_xlfn.RANK.AVG(Table2[[#This Row],[1Y Return vs Nifty Z-Score]],Table2[1Y Return vs Nifty Z-Score])</f>
        <v>50</v>
      </c>
      <c r="AT136">
        <f>_xlfn.RANK.AVG(Table2[[#This Row],[6M Return vs Nifty Z-Score]],Table2[6M Return vs Nifty Z-Score])</f>
        <v>475</v>
      </c>
      <c r="AU136">
        <f>_xlfn.RANK.AVG(Table2[[#This Row],[Sharpe Ratio Z-Score]],Table2[Sharpe Ratio Z-Score])</f>
        <v>41</v>
      </c>
      <c r="AV136">
        <f>(Table2[[#This Row],[Rank 1Y]]+Table2[[#This Row],[Rank 6M]]+Table2[[#This Row],[Rank Sharpe]])/3</f>
        <v>188.66666666666666</v>
      </c>
    </row>
    <row r="137" spans="1:48" x14ac:dyDescent="0.3">
      <c r="A137" t="s">
        <v>851</v>
      </c>
      <c r="B137" t="s">
        <v>852</v>
      </c>
      <c r="C137" t="s">
        <v>3151</v>
      </c>
      <c r="D137" t="s">
        <v>51</v>
      </c>
      <c r="E137">
        <v>19124.375</v>
      </c>
      <c r="F137">
        <v>7649.75</v>
      </c>
      <c r="G137">
        <v>36.413043278039801</v>
      </c>
      <c r="H137">
        <f>(Table2[[#This Row],[1Y Return vs Nifty]]-AVERAGE(Table2[1Y Return vs Nifty]))/_xlfn.STDEV.P(Table2[1Y Return vs Nifty])</f>
        <v>0.16426188847582712</v>
      </c>
      <c r="I137">
        <v>13.7073608698737</v>
      </c>
      <c r="J137">
        <f>(Table2[[#This Row],[1M Return vs Nifty]]-AVERAGE(Table2[1M Return vs Nifty]))/_xlfn.STDEV.P(Table2[1M Return vs Nifty])</f>
        <v>1.442666720506411</v>
      </c>
      <c r="K137">
        <v>31.9938858766251</v>
      </c>
      <c r="L137">
        <f>(Table2[[#This Row],[6M Return vs Nifty]]-AVERAGE(Table2[6M Return vs Nifty]))/_xlfn.STDEV.P(Table2[6M Return vs Nifty])</f>
        <v>0.66690190359052803</v>
      </c>
      <c r="M137">
        <v>-3.0610982756542802</v>
      </c>
      <c r="N137">
        <f>(Table2[[#This Row],[1W Return vs Nifty]]-AVERAGE(Table2[1W Return vs Nifty]))/_xlfn.STDEV.P(Table2[1W Return vs Nifty])</f>
        <v>-0.99253504374709955</v>
      </c>
      <c r="O137">
        <v>7504.04</v>
      </c>
      <c r="P137">
        <v>7162.9599285157501</v>
      </c>
      <c r="Q137">
        <v>6215.5027730226002</v>
      </c>
      <c r="R137">
        <v>52.616404640351</v>
      </c>
      <c r="S137" s="1">
        <f>(Table2[[#This Row],[Close Price]]-Table2[[#This Row],[20D EMA]])/Table2[[#This Row],[20D EMA]]</f>
        <v>1.9417540418228053E-2</v>
      </c>
      <c r="T137" s="1">
        <f>(Table2[[#This Row],[Close Price]]-Table2[[#This Row],[50D EMA]])/Table2[[#This Row],[50D EMA]]</f>
        <v>6.7959345904803709E-2</v>
      </c>
      <c r="U137" s="1">
        <f>(Table2[[#This Row],[Close Price]]-Table2[[#This Row],[200D EMA]])/Table2[[#This Row],[200D EMA]]</f>
        <v>0.23075321166334628</v>
      </c>
      <c r="V137">
        <v>1.7206908184772101</v>
      </c>
      <c r="W137">
        <v>7592.05</v>
      </c>
      <c r="X137">
        <v>7820</v>
      </c>
      <c r="Y137">
        <v>7575</v>
      </c>
      <c r="Z137">
        <v>7914.95</v>
      </c>
      <c r="AA137">
        <v>7374.9</v>
      </c>
      <c r="AB137">
        <v>8139</v>
      </c>
      <c r="AC137" s="1">
        <f>(Table2[[#This Row],[Close Price]]/Table2[[#This Row],[Day Low]])-1</f>
        <v>7.6000553210264776E-3</v>
      </c>
      <c r="AD137" s="1">
        <f>(Table2[[#This Row],[Day High]]/Table2[[#This Row],[Close Price]])-1</f>
        <v>2.2255629268930432E-2</v>
      </c>
      <c r="AE137" s="1">
        <f>(Table2[[#This Row],[Close Price]]/Table2[[#This Row],[Current Week Low]])-1</f>
        <v>9.8679867986799508E-3</v>
      </c>
      <c r="AF137" s="1">
        <f>(Table2[[#This Row],[Current Week High]]/Table2[[#This Row],[Close Price]])-1</f>
        <v>3.4667799601294069E-2</v>
      </c>
      <c r="AG137" s="1">
        <f>(Table2[[#This Row],[Close Price]]/Table2[[#This Row],[Current Month Low]])-1</f>
        <v>3.7268301943077287E-2</v>
      </c>
      <c r="AH137" s="1">
        <f>(Table2[[#This Row],[Current Month High]]/Table2[[#This Row],[Close Price]])-1</f>
        <v>6.395633844243287E-2</v>
      </c>
      <c r="AI137">
        <v>6.3956338442432799</v>
      </c>
      <c r="AJ137">
        <v>70.944134078212301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0.01</v>
      </c>
      <c r="AM137" t="s">
        <v>3193</v>
      </c>
      <c r="AN137">
        <v>6.46</v>
      </c>
      <c r="AO137" t="s">
        <v>3193</v>
      </c>
      <c r="AP137">
        <v>0.11755104881591601</v>
      </c>
      <c r="AQ137">
        <f>(Table2[[#This Row],[Sharpe Ratio]]-AVERAGE(Table2[Sharpe Ratio]))/_xlfn.STDEV.P(Table2[Sharpe Ratio])</f>
        <v>0.58601777167353419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1.8673132404992008</v>
      </c>
      <c r="AS137">
        <f>_xlfn.RANK.AVG(Table2[[#This Row],[1Y Return vs Nifty Z-Score]],Table2[1Y Return vs Nifty Z-Score])</f>
        <v>246</v>
      </c>
      <c r="AT137">
        <f>_xlfn.RANK.AVG(Table2[[#This Row],[6M Return vs Nifty Z-Score]],Table2[6M Return vs Nifty Z-Score])</f>
        <v>130</v>
      </c>
      <c r="AU137">
        <f>_xlfn.RANK.AVG(Table2[[#This Row],[Sharpe Ratio Z-Score]],Table2[Sharpe Ratio Z-Score])</f>
        <v>190</v>
      </c>
      <c r="AV137">
        <f>(Table2[[#This Row],[Rank 1Y]]+Table2[[#This Row],[Rank 6M]]+Table2[[#This Row],[Rank Sharpe]])/3</f>
        <v>188.66666666666666</v>
      </c>
    </row>
    <row r="138" spans="1:48" x14ac:dyDescent="0.3">
      <c r="A138" t="s">
        <v>857</v>
      </c>
      <c r="B138" t="s">
        <v>858</v>
      </c>
      <c r="C138" t="s">
        <v>3156</v>
      </c>
      <c r="D138" t="s">
        <v>119</v>
      </c>
      <c r="E138">
        <v>18926.186157870001</v>
      </c>
      <c r="F138">
        <v>721.65</v>
      </c>
      <c r="G138">
        <v>35.323619312535399</v>
      </c>
      <c r="H138">
        <f>(Table2[[#This Row],[1Y Return vs Nifty]]-AVERAGE(Table2[1Y Return vs Nifty]))/_xlfn.STDEV.P(Table2[1Y Return vs Nifty])</f>
        <v>0.14631946239505214</v>
      </c>
      <c r="I138">
        <v>5.7657506435662498</v>
      </c>
      <c r="J138">
        <f>(Table2[[#This Row],[1M Return vs Nifty]]-AVERAGE(Table2[1M Return vs Nifty]))/_xlfn.STDEV.P(Table2[1M Return vs Nifty])</f>
        <v>0.59152759402489274</v>
      </c>
      <c r="K138">
        <v>18.928006505917001</v>
      </c>
      <c r="L138">
        <f>(Table2[[#This Row],[6M Return vs Nifty]]-AVERAGE(Table2[6M Return vs Nifty]))/_xlfn.STDEV.P(Table2[6M Return vs Nifty])</f>
        <v>0.26278619080110632</v>
      </c>
      <c r="M138">
        <v>3.7382829533357902</v>
      </c>
      <c r="N138">
        <f>(Table2[[#This Row],[1W Return vs Nifty]]-AVERAGE(Table2[1W Return vs Nifty]))/_xlfn.STDEV.P(Table2[1W Return vs Nifty])</f>
        <v>0.41796886198776012</v>
      </c>
      <c r="O138">
        <v>708.85</v>
      </c>
      <c r="P138">
        <v>691.43307988695301</v>
      </c>
      <c r="Q138">
        <v>598.70869198093305</v>
      </c>
      <c r="R138">
        <v>57.877828219731498</v>
      </c>
      <c r="S138" s="1">
        <f>(Table2[[#This Row],[Close Price]]-Table2[[#This Row],[20D EMA]])/Table2[[#This Row],[20D EMA]]</f>
        <v>1.8057416942935677E-2</v>
      </c>
      <c r="T138" s="1">
        <f>(Table2[[#This Row],[Close Price]]-Table2[[#This Row],[50D EMA]])/Table2[[#This Row],[50D EMA]]</f>
        <v>4.3701872230335483E-2</v>
      </c>
      <c r="U138" s="1">
        <f>(Table2[[#This Row],[Close Price]]-Table2[[#This Row],[200D EMA]])/Table2[[#This Row],[200D EMA]]</f>
        <v>0.2053441175411935</v>
      </c>
      <c r="V138">
        <v>0.75977627494198996</v>
      </c>
      <c r="W138">
        <v>708</v>
      </c>
      <c r="X138">
        <v>725.45</v>
      </c>
      <c r="Y138">
        <v>694</v>
      </c>
      <c r="Z138">
        <v>725.45</v>
      </c>
      <c r="AA138">
        <v>662</v>
      </c>
      <c r="AB138">
        <v>794.75</v>
      </c>
      <c r="AC138" s="1">
        <f>(Table2[[#This Row],[Close Price]]/Table2[[#This Row],[Day Low]])-1</f>
        <v>1.9279661016949223E-2</v>
      </c>
      <c r="AD138" s="1">
        <f>(Table2[[#This Row],[Day High]]/Table2[[#This Row],[Close Price]])-1</f>
        <v>5.2657105244926505E-3</v>
      </c>
      <c r="AE138" s="1">
        <f>(Table2[[#This Row],[Close Price]]/Table2[[#This Row],[Current Week Low]])-1</f>
        <v>3.9841498559077815E-2</v>
      </c>
      <c r="AF138" s="1">
        <f>(Table2[[#This Row],[Current Week High]]/Table2[[#This Row],[Close Price]])-1</f>
        <v>5.2657105244926505E-3</v>
      </c>
      <c r="AG138" s="1">
        <f>(Table2[[#This Row],[Close Price]]/Table2[[#This Row],[Current Month Low]])-1</f>
        <v>9.0105740181268823E-2</v>
      </c>
      <c r="AH138" s="1">
        <f>(Table2[[#This Row],[Current Month High]]/Table2[[#This Row],[Close Price]])-1</f>
        <v>0.10129564193168439</v>
      </c>
      <c r="AI138">
        <v>10.129564193168401</v>
      </c>
      <c r="AJ138">
        <v>87.052877138413606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0.09</v>
      </c>
      <c r="AM138" t="s">
        <v>3193</v>
      </c>
      <c r="AN138">
        <v>-2.5499999999999998</v>
      </c>
      <c r="AO138" t="s">
        <v>3192</v>
      </c>
      <c r="AP138">
        <v>0.16777394463783299</v>
      </c>
      <c r="AQ138">
        <f>(Table2[[#This Row],[Sharpe Ratio]]-AVERAGE(Table2[Sharpe Ratio]))/_xlfn.STDEV.P(Table2[Sharpe Ratio])</f>
        <v>1.173212080943453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2.591814190152264</v>
      </c>
      <c r="AS138">
        <f>_xlfn.RANK.AVG(Table2[[#This Row],[1Y Return vs Nifty Z-Score]],Table2[1Y Return vs Nifty Z-Score])</f>
        <v>249</v>
      </c>
      <c r="AT138">
        <f>_xlfn.RANK.AVG(Table2[[#This Row],[6M Return vs Nifty Z-Score]],Table2[6M Return vs Nifty Z-Score])</f>
        <v>230</v>
      </c>
      <c r="AU138">
        <f>_xlfn.RANK.AVG(Table2[[#This Row],[Sharpe Ratio Z-Score]],Table2[Sharpe Ratio Z-Score])</f>
        <v>92</v>
      </c>
      <c r="AV138">
        <f>(Table2[[#This Row],[Rank 1Y]]+Table2[[#This Row],[Rank 6M]]+Table2[[#This Row],[Rank Sharpe]])/3</f>
        <v>190.33333333333334</v>
      </c>
    </row>
    <row r="139" spans="1:48" x14ac:dyDescent="0.3">
      <c r="A139" t="s">
        <v>1006</v>
      </c>
      <c r="B139" t="s">
        <v>1007</v>
      </c>
      <c r="C139" t="s">
        <v>3151</v>
      </c>
      <c r="D139" t="s">
        <v>51</v>
      </c>
      <c r="E139">
        <v>14515.95358512</v>
      </c>
      <c r="F139">
        <v>1909.7</v>
      </c>
      <c r="G139">
        <v>48.1510632829294</v>
      </c>
      <c r="H139">
        <f>(Table2[[#This Row],[1Y Return vs Nifty]]-AVERAGE(Table2[1Y Return vs Nifty]))/_xlfn.STDEV.P(Table2[1Y Return vs Nifty])</f>
        <v>0.35758291219213401</v>
      </c>
      <c r="I139">
        <v>0.84312467707378802</v>
      </c>
      <c r="J139">
        <f>(Table2[[#This Row],[1M Return vs Nifty]]-AVERAGE(Table2[1M Return vs Nifty]))/_xlfn.STDEV.P(Table2[1M Return vs Nifty])</f>
        <v>6.3946984334891488E-2</v>
      </c>
      <c r="K139">
        <v>32.343995847248898</v>
      </c>
      <c r="L139">
        <f>(Table2[[#This Row],[6M Return vs Nifty]]-AVERAGE(Table2[6M Return vs Nifty]))/_xlfn.STDEV.P(Table2[6M Return vs Nifty])</f>
        <v>0.67773048514398315</v>
      </c>
      <c r="M139">
        <v>-1.7550761228524701</v>
      </c>
      <c r="N139">
        <f>(Table2[[#This Row],[1W Return vs Nifty]]-AVERAGE(Table2[1W Return vs Nifty]))/_xlfn.STDEV.P(Table2[1W Return vs Nifty])</f>
        <v>-0.72160607455664538</v>
      </c>
      <c r="O139">
        <v>1924.37</v>
      </c>
      <c r="P139">
        <v>1848.0058337135699</v>
      </c>
      <c r="Q139">
        <v>1538.4605270747099</v>
      </c>
      <c r="R139">
        <v>45.429910588390101</v>
      </c>
      <c r="S139" s="1">
        <f>(Table2[[#This Row],[Close Price]]-Table2[[#This Row],[20D EMA]])/Table2[[#This Row],[20D EMA]]</f>
        <v>-7.6232741104880278E-3</v>
      </c>
      <c r="T139" s="1">
        <f>(Table2[[#This Row],[Close Price]]-Table2[[#This Row],[50D EMA]])/Table2[[#This Row],[50D EMA]]</f>
        <v>3.338418372979679E-2</v>
      </c>
      <c r="U139" s="1">
        <f>(Table2[[#This Row],[Close Price]]-Table2[[#This Row],[200D EMA]])/Table2[[#This Row],[200D EMA]]</f>
        <v>0.24130581603622916</v>
      </c>
      <c r="V139">
        <v>0.78264677786486403</v>
      </c>
      <c r="W139">
        <v>1894</v>
      </c>
      <c r="X139">
        <v>1934.25</v>
      </c>
      <c r="Y139">
        <v>1894</v>
      </c>
      <c r="Z139">
        <v>1945</v>
      </c>
      <c r="AA139">
        <v>1826.3</v>
      </c>
      <c r="AB139">
        <v>2109.9499999999998</v>
      </c>
      <c r="AC139" s="1">
        <f>(Table2[[#This Row],[Close Price]]/Table2[[#This Row],[Day Low]])-1</f>
        <v>8.2893347412882346E-3</v>
      </c>
      <c r="AD139" s="1">
        <f>(Table2[[#This Row],[Day High]]/Table2[[#This Row],[Close Price]])-1</f>
        <v>1.2855422317641585E-2</v>
      </c>
      <c r="AE139" s="1">
        <f>(Table2[[#This Row],[Close Price]]/Table2[[#This Row],[Current Week Low]])-1</f>
        <v>8.2893347412882346E-3</v>
      </c>
      <c r="AF139" s="1">
        <f>(Table2[[#This Row],[Current Week High]]/Table2[[#This Row],[Close Price]])-1</f>
        <v>1.8484578729643486E-2</v>
      </c>
      <c r="AG139" s="1">
        <f>(Table2[[#This Row],[Close Price]]/Table2[[#This Row],[Current Month Low]])-1</f>
        <v>4.5666100859661718E-2</v>
      </c>
      <c r="AH139" s="1">
        <f>(Table2[[#This Row],[Current Month High]]/Table2[[#This Row],[Close Price]])-1</f>
        <v>0.10485940200031396</v>
      </c>
      <c r="AI139">
        <v>13.0439336021364</v>
      </c>
      <c r="AJ139">
        <v>100.17819706498901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0.13</v>
      </c>
      <c r="AM139" t="s">
        <v>3193</v>
      </c>
      <c r="AN139">
        <v>-0.14000000000000001</v>
      </c>
      <c r="AO139" t="s">
        <v>3192</v>
      </c>
      <c r="AP139">
        <v>9.5996414916241002E-2</v>
      </c>
      <c r="AQ139">
        <f>(Table2[[#This Row],[Sharpe Ratio]]-AVERAGE(Table2[Sharpe Ratio]))/_xlfn.STDEV.P(Table2[Sharpe Ratio])</f>
        <v>0.33400605157749175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0.71166035869185496</v>
      </c>
      <c r="AS139">
        <f>_xlfn.RANK.AVG(Table2[[#This Row],[1Y Return vs Nifty Z-Score]],Table2[1Y Return vs Nifty Z-Score])</f>
        <v>191</v>
      </c>
      <c r="AT139">
        <f>_xlfn.RANK.AVG(Table2[[#This Row],[6M Return vs Nifty Z-Score]],Table2[6M Return vs Nifty Z-Score])</f>
        <v>126</v>
      </c>
      <c r="AU139">
        <f>_xlfn.RANK.AVG(Table2[[#This Row],[Sharpe Ratio Z-Score]],Table2[Sharpe Ratio Z-Score])</f>
        <v>256</v>
      </c>
      <c r="AV139">
        <f>(Table2[[#This Row],[Rank 1Y]]+Table2[[#This Row],[Rank 6M]]+Table2[[#This Row],[Rank Sharpe]])/3</f>
        <v>191</v>
      </c>
    </row>
    <row r="140" spans="1:48" x14ac:dyDescent="0.3">
      <c r="A140" t="s">
        <v>343</v>
      </c>
      <c r="B140" t="s">
        <v>344</v>
      </c>
      <c r="C140" t="s">
        <v>3160</v>
      </c>
      <c r="D140" t="s">
        <v>130</v>
      </c>
      <c r="E140">
        <v>73833.070245219904</v>
      </c>
      <c r="F140">
        <v>2030.6</v>
      </c>
      <c r="G140">
        <v>53.0260205880261</v>
      </c>
      <c r="H140">
        <f>(Table2[[#This Row],[1Y Return vs Nifty]]-AVERAGE(Table2[1Y Return vs Nifty]))/_xlfn.STDEV.P(Table2[1Y Return vs Nifty])</f>
        <v>0.43787172890926368</v>
      </c>
      <c r="I140">
        <v>12.8584110547827</v>
      </c>
      <c r="J140">
        <f>(Table2[[#This Row],[1M Return vs Nifty]]-AVERAGE(Table2[1M Return vs Nifty]))/_xlfn.STDEV.P(Table2[1M Return vs Nifty])</f>
        <v>1.3516808393749506</v>
      </c>
      <c r="K140">
        <v>26.272363711691</v>
      </c>
      <c r="L140">
        <f>(Table2[[#This Row],[6M Return vs Nifty]]-AVERAGE(Table2[6M Return vs Nifty]))/_xlfn.STDEV.P(Table2[6M Return vs Nifty])</f>
        <v>0.48994044984357582</v>
      </c>
      <c r="M140">
        <v>14.6600360840579</v>
      </c>
      <c r="N140">
        <f>(Table2[[#This Row],[1W Return vs Nifty]]-AVERAGE(Table2[1W Return vs Nifty]))/_xlfn.STDEV.P(Table2[1W Return vs Nifty])</f>
        <v>2.6836420062841029</v>
      </c>
      <c r="O140">
        <v>1887.88</v>
      </c>
      <c r="P140">
        <v>1832.47888520736</v>
      </c>
      <c r="Q140">
        <v>1638.7844133415699</v>
      </c>
      <c r="R140">
        <v>76.7712793540435</v>
      </c>
      <c r="S140" s="1">
        <f>(Table2[[#This Row],[Close Price]]-Table2[[#This Row],[20D EMA]])/Table2[[#This Row],[20D EMA]]</f>
        <v>7.5598025298217991E-2</v>
      </c>
      <c r="T140" s="1">
        <f>(Table2[[#This Row],[Close Price]]-Table2[[#This Row],[50D EMA]])/Table2[[#This Row],[50D EMA]]</f>
        <v>0.10811645165025782</v>
      </c>
      <c r="U140" s="1">
        <f>(Table2[[#This Row],[Close Price]]-Table2[[#This Row],[200D EMA]])/Table2[[#This Row],[200D EMA]]</f>
        <v>0.23908915868896805</v>
      </c>
      <c r="V140">
        <v>1.26286771405475</v>
      </c>
      <c r="W140">
        <v>1987.5</v>
      </c>
      <c r="X140">
        <v>2054.85</v>
      </c>
      <c r="Y140">
        <v>1925</v>
      </c>
      <c r="Z140">
        <v>2054.85</v>
      </c>
      <c r="AA140">
        <v>1714.05</v>
      </c>
      <c r="AB140">
        <v>2054.85</v>
      </c>
      <c r="AC140" s="1">
        <f>(Table2[[#This Row],[Close Price]]/Table2[[#This Row],[Day Low]])-1</f>
        <v>2.1685534591194822E-2</v>
      </c>
      <c r="AD140" s="1">
        <f>(Table2[[#This Row],[Day High]]/Table2[[#This Row],[Close Price]])-1</f>
        <v>1.1942283069043658E-2</v>
      </c>
      <c r="AE140" s="1">
        <f>(Table2[[#This Row],[Close Price]]/Table2[[#This Row],[Current Week Low]])-1</f>
        <v>5.4857142857142716E-2</v>
      </c>
      <c r="AF140" s="1">
        <f>(Table2[[#This Row],[Current Week High]]/Table2[[#This Row],[Close Price]])-1</f>
        <v>1.1942283069043658E-2</v>
      </c>
      <c r="AG140" s="1">
        <f>(Table2[[#This Row],[Close Price]]/Table2[[#This Row],[Current Month Low]])-1</f>
        <v>0.18467956010618125</v>
      </c>
      <c r="AH140" s="1">
        <f>(Table2[[#This Row],[Current Month High]]/Table2[[#This Row],[Close Price]])-1</f>
        <v>1.1942283069043658E-2</v>
      </c>
      <c r="AI140">
        <v>1.19422830690436</v>
      </c>
      <c r="AJ140">
        <v>93.188088669013396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0.14000000000000001</v>
      </c>
      <c r="AM140" t="s">
        <v>3193</v>
      </c>
      <c r="AN140">
        <v>7.05</v>
      </c>
      <c r="AO140" t="s">
        <v>3193</v>
      </c>
      <c r="AP140">
        <v>0.103255281049961</v>
      </c>
      <c r="AQ140">
        <f>(Table2[[#This Row],[Sharpe Ratio]]-AVERAGE(Table2[Sharpe Ratio]))/_xlfn.STDEV.P(Table2[Sharpe Ratio])</f>
        <v>0.41887501055959109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5.3820100349714846</v>
      </c>
      <c r="AS140">
        <f>_xlfn.RANK.AVG(Table2[[#This Row],[1Y Return vs Nifty Z-Score]],Table2[1Y Return vs Nifty Z-Score])</f>
        <v>178</v>
      </c>
      <c r="AT140">
        <f>_xlfn.RANK.AVG(Table2[[#This Row],[6M Return vs Nifty Z-Score]],Table2[6M Return vs Nifty Z-Score])</f>
        <v>171</v>
      </c>
      <c r="AU140">
        <f>_xlfn.RANK.AVG(Table2[[#This Row],[Sharpe Ratio Z-Score]],Table2[Sharpe Ratio Z-Score])</f>
        <v>229</v>
      </c>
      <c r="AV140">
        <f>(Table2[[#This Row],[Rank 1Y]]+Table2[[#This Row],[Rank 6M]]+Table2[[#This Row],[Rank Sharpe]])/3</f>
        <v>192.66666666666666</v>
      </c>
    </row>
    <row r="141" spans="1:48" x14ac:dyDescent="0.3">
      <c r="A141" t="s">
        <v>633</v>
      </c>
      <c r="B141" t="s">
        <v>634</v>
      </c>
      <c r="C141" t="s">
        <v>3151</v>
      </c>
      <c r="D141" t="s">
        <v>51</v>
      </c>
      <c r="E141">
        <v>30662.169935615999</v>
      </c>
      <c r="F141">
        <v>232.38</v>
      </c>
      <c r="G141">
        <v>113.136657904808</v>
      </c>
      <c r="H141">
        <f>(Table2[[#This Row],[1Y Return vs Nifty]]-AVERAGE(Table2[1Y Return vs Nifty]))/_xlfn.STDEV.P(Table2[1Y Return vs Nifty])</f>
        <v>1.4278725925540019</v>
      </c>
      <c r="I141">
        <v>3.2712561050758802</v>
      </c>
      <c r="J141">
        <f>(Table2[[#This Row],[1M Return vs Nifty]]-AVERAGE(Table2[1M Return vs Nifty]))/_xlfn.STDEV.P(Table2[1M Return vs Nifty])</f>
        <v>0.32418106832026855</v>
      </c>
      <c r="K141">
        <v>51.478212939713899</v>
      </c>
      <c r="L141">
        <f>(Table2[[#This Row],[6M Return vs Nifty]]-AVERAGE(Table2[6M Return vs Nifty]))/_xlfn.STDEV.P(Table2[6M Return vs Nifty])</f>
        <v>1.269534340024512</v>
      </c>
      <c r="M141">
        <v>2.9404085572005298</v>
      </c>
      <c r="N141">
        <f>(Table2[[#This Row],[1W Return vs Nifty]]-AVERAGE(Table2[1W Return vs Nifty]))/_xlfn.STDEV.P(Table2[1W Return vs Nifty])</f>
        <v>0.25245307251616622</v>
      </c>
      <c r="O141">
        <v>223</v>
      </c>
      <c r="P141">
        <v>209.33177318172301</v>
      </c>
      <c r="Q141">
        <v>167.46981543566301</v>
      </c>
      <c r="R141">
        <v>62.680359605459799</v>
      </c>
      <c r="S141" s="1">
        <f>(Table2[[#This Row],[Close Price]]-Table2[[#This Row],[20D EMA]])/Table2[[#This Row],[20D EMA]]</f>
        <v>4.2062780269058277E-2</v>
      </c>
      <c r="T141" s="1">
        <f>(Table2[[#This Row],[Close Price]]-Table2[[#This Row],[50D EMA]])/Table2[[#This Row],[50D EMA]]</f>
        <v>0.11010381495344518</v>
      </c>
      <c r="U141" s="1">
        <f>(Table2[[#This Row],[Close Price]]-Table2[[#This Row],[200D EMA]])/Table2[[#This Row],[200D EMA]]</f>
        <v>0.38759333671848212</v>
      </c>
      <c r="V141">
        <v>0.66770297906921805</v>
      </c>
      <c r="W141">
        <v>227.26</v>
      </c>
      <c r="X141">
        <v>233.5</v>
      </c>
      <c r="Y141">
        <v>218.52</v>
      </c>
      <c r="Z141">
        <v>234.5</v>
      </c>
      <c r="AA141">
        <v>215.75</v>
      </c>
      <c r="AB141">
        <v>234.5</v>
      </c>
      <c r="AC141" s="1">
        <f>(Table2[[#This Row],[Close Price]]/Table2[[#This Row],[Day Low]])-1</f>
        <v>2.2529261638651876E-2</v>
      </c>
      <c r="AD141" s="1">
        <f>(Table2[[#This Row],[Day High]]/Table2[[#This Row],[Close Price]])-1</f>
        <v>4.8196918839831238E-3</v>
      </c>
      <c r="AE141" s="1">
        <f>(Table2[[#This Row],[Close Price]]/Table2[[#This Row],[Current Week Low]])-1</f>
        <v>6.3426688632619355E-2</v>
      </c>
      <c r="AF141" s="1">
        <f>(Table2[[#This Row],[Current Week High]]/Table2[[#This Row],[Close Price]])-1</f>
        <v>9.1229882089680636E-3</v>
      </c>
      <c r="AG141" s="1">
        <f>(Table2[[#This Row],[Close Price]]/Table2[[#This Row],[Current Month Low]])-1</f>
        <v>7.7079953650057931E-2</v>
      </c>
      <c r="AH141" s="1">
        <f>(Table2[[#This Row],[Current Month High]]/Table2[[#This Row],[Close Price]])-1</f>
        <v>9.1229882089680636E-3</v>
      </c>
      <c r="AI141">
        <v>4.9961270333075101</v>
      </c>
      <c r="AJ141">
        <v>165.57714285714201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0.26</v>
      </c>
      <c r="AM141" t="s">
        <v>3193</v>
      </c>
      <c r="AN141">
        <v>4.16</v>
      </c>
      <c r="AO141" t="s">
        <v>3193</v>
      </c>
      <c r="AP141">
        <v>2.7420071897219001E-2</v>
      </c>
      <c r="AQ141">
        <f>(Table2[[#This Row],[Sharpe Ratio]]-AVERAGE(Table2[Sharpe Ratio]))/_xlfn.STDEV.P(Table2[Sharpe Ratio])</f>
        <v>-0.4677724542676267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2.8062686191473221</v>
      </c>
      <c r="AS141">
        <f>_xlfn.RANK.AVG(Table2[[#This Row],[1Y Return vs Nifty Z-Score]],Table2[1Y Return vs Nifty Z-Score])</f>
        <v>61</v>
      </c>
      <c r="AT141">
        <f>_xlfn.RANK.AVG(Table2[[#This Row],[6M Return vs Nifty Z-Score]],Table2[6M Return vs Nifty Z-Score])</f>
        <v>68</v>
      </c>
      <c r="AU141">
        <f>_xlfn.RANK.AVG(Table2[[#This Row],[Sharpe Ratio Z-Score]],Table2[Sharpe Ratio Z-Score])</f>
        <v>457</v>
      </c>
      <c r="AV141">
        <f>(Table2[[#This Row],[Rank 1Y]]+Table2[[#This Row],[Rank 6M]]+Table2[[#This Row],[Rank Sharpe]])/3</f>
        <v>195.33333333333334</v>
      </c>
    </row>
    <row r="142" spans="1:48" x14ac:dyDescent="0.3">
      <c r="A142" t="s">
        <v>1193</v>
      </c>
      <c r="B142" t="s">
        <v>1194</v>
      </c>
      <c r="C142" t="s">
        <v>3150</v>
      </c>
      <c r="D142" t="s">
        <v>922</v>
      </c>
      <c r="E142">
        <v>10518.02875795</v>
      </c>
      <c r="F142">
        <v>1430.45</v>
      </c>
      <c r="G142">
        <v>69.197036573604507</v>
      </c>
      <c r="H142">
        <f>(Table2[[#This Row],[1Y Return vs Nifty]]-AVERAGE(Table2[1Y Return vs Nifty]))/_xlfn.STDEV.P(Table2[1Y Return vs Nifty])</f>
        <v>0.70420262317955207</v>
      </c>
      <c r="I142">
        <v>8.4327252915850597</v>
      </c>
      <c r="J142">
        <f>(Table2[[#This Row],[1M Return vs Nifty]]-AVERAGE(Table2[1M Return vs Nifty]))/_xlfn.STDEV.P(Table2[1M Return vs Nifty])</f>
        <v>0.8773596114089206</v>
      </c>
      <c r="K142">
        <v>30.1327517395288</v>
      </c>
      <c r="L142">
        <f>(Table2[[#This Row],[6M Return vs Nifty]]-AVERAGE(Table2[6M Return vs Nifty]))/_xlfn.STDEV.P(Table2[6M Return vs Nifty])</f>
        <v>0.60933872494251973</v>
      </c>
      <c r="M142">
        <v>9.6865701733621403</v>
      </c>
      <c r="N142">
        <f>(Table2[[#This Row],[1W Return vs Nifty]]-AVERAGE(Table2[1W Return vs Nifty]))/_xlfn.STDEV.P(Table2[1W Return vs Nifty])</f>
        <v>1.6519167866176778</v>
      </c>
      <c r="O142">
        <v>1367.12</v>
      </c>
      <c r="P142">
        <v>1365.8637737394999</v>
      </c>
      <c r="Q142">
        <v>1181.2186296028201</v>
      </c>
      <c r="R142">
        <v>64.728659186558204</v>
      </c>
      <c r="S142" s="1">
        <f>(Table2[[#This Row],[Close Price]]-Table2[[#This Row],[20D EMA]])/Table2[[#This Row],[20D EMA]]</f>
        <v>4.6323658493768037E-2</v>
      </c>
      <c r="T142" s="1">
        <f>(Table2[[#This Row],[Close Price]]-Table2[[#This Row],[50D EMA]])/Table2[[#This Row],[50D EMA]]</f>
        <v>4.7285994037073058E-2</v>
      </c>
      <c r="U142" s="1">
        <f>(Table2[[#This Row],[Close Price]]-Table2[[#This Row],[200D EMA]])/Table2[[#This Row],[200D EMA]]</f>
        <v>0.21099512329989492</v>
      </c>
      <c r="V142">
        <v>0.71784295665737896</v>
      </c>
      <c r="W142">
        <v>1422</v>
      </c>
      <c r="X142">
        <v>1460</v>
      </c>
      <c r="Y142">
        <v>1331</v>
      </c>
      <c r="Z142">
        <v>1460</v>
      </c>
      <c r="AA142">
        <v>1216.95</v>
      </c>
      <c r="AB142">
        <v>1460</v>
      </c>
      <c r="AC142" s="1">
        <f>(Table2[[#This Row],[Close Price]]/Table2[[#This Row],[Day Low]])-1</f>
        <v>5.9423347398031012E-3</v>
      </c>
      <c r="AD142" s="1">
        <f>(Table2[[#This Row],[Day High]]/Table2[[#This Row],[Close Price]])-1</f>
        <v>2.065783494704454E-2</v>
      </c>
      <c r="AE142" s="1">
        <f>(Table2[[#This Row],[Close Price]]/Table2[[#This Row],[Current Week Low]])-1</f>
        <v>7.4718256949661832E-2</v>
      </c>
      <c r="AF142" s="1">
        <f>(Table2[[#This Row],[Current Week High]]/Table2[[#This Row],[Close Price]])-1</f>
        <v>2.065783494704454E-2</v>
      </c>
      <c r="AG142" s="1">
        <f>(Table2[[#This Row],[Close Price]]/Table2[[#This Row],[Current Month Low]])-1</f>
        <v>0.17543859649122817</v>
      </c>
      <c r="AH142" s="1">
        <f>(Table2[[#This Row],[Current Month High]]/Table2[[#This Row],[Close Price]])-1</f>
        <v>2.065783494704454E-2</v>
      </c>
      <c r="AI142">
        <v>11.2412177985948</v>
      </c>
      <c r="AJ142">
        <v>118.056402439024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</v>
      </c>
      <c r="AM142" t="s">
        <v>3194</v>
      </c>
      <c r="AN142">
        <v>3.2</v>
      </c>
      <c r="AO142" t="s">
        <v>3193</v>
      </c>
      <c r="AP142">
        <v>7.7463343314725999E-2</v>
      </c>
      <c r="AQ142">
        <f>(Table2[[#This Row],[Sharpe Ratio]]-AVERAGE(Table2[Sharpe Ratio]))/_xlfn.STDEV.P(Table2[Sharpe Ratio])</f>
        <v>0.11732172862866487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3.9601394747773346</v>
      </c>
      <c r="AS142">
        <f>_xlfn.RANK.AVG(Table2[[#This Row],[1Y Return vs Nifty Z-Score]],Table2[1Y Return vs Nifty Z-Score])</f>
        <v>131</v>
      </c>
      <c r="AT142">
        <f>_xlfn.RANK.AVG(Table2[[#This Row],[6M Return vs Nifty Z-Score]],Table2[6M Return vs Nifty Z-Score])</f>
        <v>147</v>
      </c>
      <c r="AU142">
        <f>_xlfn.RANK.AVG(Table2[[#This Row],[Sharpe Ratio Z-Score]],Table2[Sharpe Ratio Z-Score])</f>
        <v>309</v>
      </c>
      <c r="AV142">
        <f>(Table2[[#This Row],[Rank 1Y]]+Table2[[#This Row],[Rank 6M]]+Table2[[#This Row],[Rank Sharpe]])/3</f>
        <v>195.66666666666666</v>
      </c>
    </row>
    <row r="143" spans="1:48" x14ac:dyDescent="0.3">
      <c r="A143" t="s">
        <v>1606</v>
      </c>
      <c r="B143" t="s">
        <v>1607</v>
      </c>
      <c r="C143" t="s">
        <v>3149</v>
      </c>
      <c r="D143" t="s">
        <v>232</v>
      </c>
      <c r="E143">
        <v>5991.2954127000003</v>
      </c>
      <c r="F143">
        <v>310.5</v>
      </c>
      <c r="G143">
        <v>16.731744121163</v>
      </c>
      <c r="H143">
        <f>(Table2[[#This Row],[1Y Return vs Nifty]]-AVERAGE(Table2[1Y Return vs Nifty]))/_xlfn.STDEV.P(Table2[1Y Return vs Nifty])</f>
        <v>-0.15988212384391476</v>
      </c>
      <c r="I143">
        <v>-1.60094802840908</v>
      </c>
      <c r="J143">
        <f>(Table2[[#This Row],[1M Return vs Nifty]]-AVERAGE(Table2[1M Return vs Nifty]))/_xlfn.STDEV.P(Table2[1M Return vs Nifty])</f>
        <v>-0.19799560014387929</v>
      </c>
      <c r="K143">
        <v>27.654506311416199</v>
      </c>
      <c r="L143">
        <f>(Table2[[#This Row],[6M Return vs Nifty]]-AVERAGE(Table2[6M Return vs Nifty]))/_xlfn.STDEV.P(Table2[6M Return vs Nifty])</f>
        <v>0.53268885781654052</v>
      </c>
      <c r="M143">
        <v>1.18269592600255</v>
      </c>
      <c r="N143">
        <f>(Table2[[#This Row],[1W Return vs Nifty]]-AVERAGE(Table2[1W Return vs Nifty]))/_xlfn.STDEV.P(Table2[1W Return vs Nifty])</f>
        <v>-0.1121772442681889</v>
      </c>
      <c r="O143">
        <v>300.58999999999997</v>
      </c>
      <c r="P143">
        <v>287.12630070588199</v>
      </c>
      <c r="Q143">
        <v>250.25304610819799</v>
      </c>
      <c r="R143">
        <v>62.825146762716997</v>
      </c>
      <c r="S143" s="1">
        <f>(Table2[[#This Row],[Close Price]]-Table2[[#This Row],[20D EMA]])/Table2[[#This Row],[20D EMA]]</f>
        <v>3.2968495292591327E-2</v>
      </c>
      <c r="T143" s="1">
        <f>(Table2[[#This Row],[Close Price]]-Table2[[#This Row],[50D EMA]])/Table2[[#This Row],[50D EMA]]</f>
        <v>8.1405636601924791E-2</v>
      </c>
      <c r="U143" s="1">
        <f>(Table2[[#This Row],[Close Price]]-Table2[[#This Row],[200D EMA]])/Table2[[#This Row],[200D EMA]]</f>
        <v>0.24074413809833897</v>
      </c>
      <c r="V143">
        <v>0.58201811228147304</v>
      </c>
      <c r="W143">
        <v>306.60000000000002</v>
      </c>
      <c r="X143">
        <v>311.95</v>
      </c>
      <c r="Y143">
        <v>305.05</v>
      </c>
      <c r="Z143">
        <v>318</v>
      </c>
      <c r="AA143">
        <v>265.60000000000002</v>
      </c>
      <c r="AB143">
        <v>318</v>
      </c>
      <c r="AC143" s="1">
        <f>(Table2[[#This Row],[Close Price]]/Table2[[#This Row],[Day Low]])-1</f>
        <v>1.2720156555772855E-2</v>
      </c>
      <c r="AD143" s="1">
        <f>(Table2[[#This Row],[Day High]]/Table2[[#This Row],[Close Price]])-1</f>
        <v>4.6698872785828627E-3</v>
      </c>
      <c r="AE143" s="1">
        <f>(Table2[[#This Row],[Close Price]]/Table2[[#This Row],[Current Week Low]])-1</f>
        <v>1.7865923619078794E-2</v>
      </c>
      <c r="AF143" s="1">
        <f>(Table2[[#This Row],[Current Week High]]/Table2[[#This Row],[Close Price]])-1</f>
        <v>2.4154589371980784E-2</v>
      </c>
      <c r="AG143" s="1">
        <f>(Table2[[#This Row],[Close Price]]/Table2[[#This Row],[Current Month Low]])-1</f>
        <v>0.16905120481927693</v>
      </c>
      <c r="AH143" s="1">
        <f>(Table2[[#This Row],[Current Month High]]/Table2[[#This Row],[Close Price]])-1</f>
        <v>2.4154589371980784E-2</v>
      </c>
      <c r="AI143">
        <v>6.2479871175523201</v>
      </c>
      <c r="AJ143">
        <v>75.423728813559293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0.14000000000000001</v>
      </c>
      <c r="AM143" t="s">
        <v>3193</v>
      </c>
      <c r="AN143">
        <v>6.57</v>
      </c>
      <c r="AO143" t="s">
        <v>3193</v>
      </c>
      <c r="AP143">
        <v>0.17585317585629001</v>
      </c>
      <c r="AQ143">
        <f>(Table2[[#This Row],[Sharpe Ratio]]-AVERAGE(Table2[Sharpe Ratio]))/_xlfn.STDEV.P(Table2[Sharpe Ratio])</f>
        <v>1.2676725559342945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1.3303064454948521</v>
      </c>
      <c r="AS143">
        <f>_xlfn.RANK.AVG(Table2[[#This Row],[1Y Return vs Nifty Z-Score]],Table2[1Y Return vs Nifty Z-Score])</f>
        <v>343</v>
      </c>
      <c r="AT143">
        <f>_xlfn.RANK.AVG(Table2[[#This Row],[6M Return vs Nifty Z-Score]],Table2[6M Return vs Nifty Z-Score])</f>
        <v>162</v>
      </c>
      <c r="AU143">
        <f>_xlfn.RANK.AVG(Table2[[#This Row],[Sharpe Ratio Z-Score]],Table2[Sharpe Ratio Z-Score])</f>
        <v>84</v>
      </c>
      <c r="AV143">
        <f>(Table2[[#This Row],[Rank 1Y]]+Table2[[#This Row],[Rank 6M]]+Table2[[#This Row],[Rank Sharpe]])/3</f>
        <v>196.33333333333334</v>
      </c>
    </row>
    <row r="144" spans="1:48" x14ac:dyDescent="0.3">
      <c r="A144" t="s">
        <v>1812</v>
      </c>
      <c r="B144" t="s">
        <v>1813</v>
      </c>
      <c r="C144" t="s">
        <v>3157</v>
      </c>
      <c r="D144" t="s">
        <v>48</v>
      </c>
      <c r="E144">
        <v>4451.0689978</v>
      </c>
      <c r="F144">
        <v>2626.3</v>
      </c>
      <c r="G144">
        <v>23.808217535343701</v>
      </c>
      <c r="H144">
        <f>(Table2[[#This Row],[1Y Return vs Nifty]]-AVERAGE(Table2[1Y Return vs Nifty]))/_xlfn.STDEV.P(Table2[1Y Return vs Nifty])</f>
        <v>-4.3335118117158941E-2</v>
      </c>
      <c r="I144">
        <v>9.9761334818134593</v>
      </c>
      <c r="J144">
        <f>(Table2[[#This Row],[1M Return vs Nifty]]-AVERAGE(Table2[1M Return vs Nifty]))/_xlfn.STDEV.P(Table2[1M Return vs Nifty])</f>
        <v>1.0427738109731091</v>
      </c>
      <c r="K144">
        <v>45.315318720184401</v>
      </c>
      <c r="L144">
        <f>(Table2[[#This Row],[6M Return vs Nifty]]-AVERAGE(Table2[6M Return vs Nifty]))/_xlfn.STDEV.P(Table2[6M Return vs Nifty])</f>
        <v>1.07892165183803</v>
      </c>
      <c r="M144">
        <v>4.3995728558247604</v>
      </c>
      <c r="N144">
        <f>(Table2[[#This Row],[1W Return vs Nifty]]-AVERAGE(Table2[1W Return vs Nifty]))/_xlfn.STDEV.P(Table2[1W Return vs Nifty])</f>
        <v>0.55515075529105118</v>
      </c>
      <c r="O144">
        <v>2192.08</v>
      </c>
      <c r="P144">
        <v>2073.8120545224401</v>
      </c>
      <c r="Q144">
        <v>1836.3446032536799</v>
      </c>
      <c r="R144">
        <v>84.371829336086705</v>
      </c>
      <c r="S144" s="1">
        <f>(Table2[[#This Row],[Close Price]]-Table2[[#This Row],[20D EMA]])/Table2[[#This Row],[20D EMA]]</f>
        <v>0.19808583628334744</v>
      </c>
      <c r="T144" s="1">
        <f>(Table2[[#This Row],[Close Price]]-Table2[[#This Row],[50D EMA]])/Table2[[#This Row],[50D EMA]]</f>
        <v>0.26641177259661925</v>
      </c>
      <c r="U144" s="1">
        <f>(Table2[[#This Row],[Close Price]]-Table2[[#This Row],[200D EMA]])/Table2[[#This Row],[200D EMA]]</f>
        <v>0.43017818951119424</v>
      </c>
      <c r="V144">
        <v>1.32976893196075</v>
      </c>
      <c r="W144">
        <v>2264.0500000000002</v>
      </c>
      <c r="X144">
        <v>2698</v>
      </c>
      <c r="Y144">
        <v>2236.0500000000002</v>
      </c>
      <c r="Z144">
        <v>2698</v>
      </c>
      <c r="AA144">
        <v>2010</v>
      </c>
      <c r="AB144">
        <v>2698</v>
      </c>
      <c r="AC144" s="1">
        <f>(Table2[[#This Row],[Close Price]]/Table2[[#This Row],[Day Low]])-1</f>
        <v>0.16000088337271712</v>
      </c>
      <c r="AD144" s="1">
        <f>(Table2[[#This Row],[Day High]]/Table2[[#This Row],[Close Price]])-1</f>
        <v>2.7300765335262378E-2</v>
      </c>
      <c r="AE144" s="1">
        <f>(Table2[[#This Row],[Close Price]]/Table2[[#This Row],[Current Week Low]])-1</f>
        <v>0.17452650879899823</v>
      </c>
      <c r="AF144" s="1">
        <f>(Table2[[#This Row],[Current Week High]]/Table2[[#This Row],[Close Price]])-1</f>
        <v>2.7300765335262378E-2</v>
      </c>
      <c r="AG144" s="1">
        <f>(Table2[[#This Row],[Close Price]]/Table2[[#This Row],[Current Month Low]])-1</f>
        <v>0.30661691542288572</v>
      </c>
      <c r="AH144" s="1">
        <f>(Table2[[#This Row],[Current Month High]]/Table2[[#This Row],[Close Price]])-1</f>
        <v>2.7300765335262378E-2</v>
      </c>
      <c r="AI144">
        <v>2.7300765335262298</v>
      </c>
      <c r="AJ144">
        <v>85.735502121640707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0.39</v>
      </c>
      <c r="AM144" t="s">
        <v>3193</v>
      </c>
      <c r="AN144">
        <v>29.47</v>
      </c>
      <c r="AO144" t="s">
        <v>3193</v>
      </c>
      <c r="AP144">
        <v>0.10884470377791899</v>
      </c>
      <c r="AQ144">
        <f>(Table2[[#This Row],[Sharpe Ratio]]-AVERAGE(Table2[Sharpe Ratio]))/_xlfn.STDEV.P(Table2[Sharpe Ratio])</f>
        <v>0.48422522910530463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3.1177363290903362</v>
      </c>
      <c r="AS144">
        <f>_xlfn.RANK.AVG(Table2[[#This Row],[1Y Return vs Nifty Z-Score]],Table2[1Y Return vs Nifty Z-Score])</f>
        <v>301</v>
      </c>
      <c r="AT144">
        <f>_xlfn.RANK.AVG(Table2[[#This Row],[6M Return vs Nifty Z-Score]],Table2[6M Return vs Nifty Z-Score])</f>
        <v>81</v>
      </c>
      <c r="AU144">
        <f>_xlfn.RANK.AVG(Table2[[#This Row],[Sharpe Ratio Z-Score]],Table2[Sharpe Ratio Z-Score])</f>
        <v>212</v>
      </c>
      <c r="AV144">
        <f>(Table2[[#This Row],[Rank 1Y]]+Table2[[#This Row],[Rank 6M]]+Table2[[#This Row],[Rank Sharpe]])/3</f>
        <v>198</v>
      </c>
    </row>
    <row r="145" spans="1:48" x14ac:dyDescent="0.3">
      <c r="A145" t="s">
        <v>555</v>
      </c>
      <c r="B145" t="s">
        <v>556</v>
      </c>
      <c r="C145" t="s">
        <v>3152</v>
      </c>
      <c r="D145" t="s">
        <v>149</v>
      </c>
      <c r="E145">
        <v>37057.863375524998</v>
      </c>
      <c r="F145">
        <v>267.25</v>
      </c>
      <c r="G145">
        <v>70.605815420014395</v>
      </c>
      <c r="H145">
        <f>(Table2[[#This Row],[1Y Return vs Nifty]]-AVERAGE(Table2[1Y Return vs Nifty]))/_xlfn.STDEV.P(Table2[1Y Return vs Nifty])</f>
        <v>0.72740471081140035</v>
      </c>
      <c r="I145">
        <v>0.74185621569829197</v>
      </c>
      <c r="J145">
        <f>(Table2[[#This Row],[1M Return vs Nifty]]-AVERAGE(Table2[1M Return vs Nifty]))/_xlfn.STDEV.P(Table2[1M Return vs Nifty])</f>
        <v>5.3093574598193312E-2</v>
      </c>
      <c r="K145">
        <v>5.74020463179294</v>
      </c>
      <c r="L145">
        <f>(Table2[[#This Row],[6M Return vs Nifty]]-AVERAGE(Table2[6M Return vs Nifty]))/_xlfn.STDEV.P(Table2[6M Return vs Nifty])</f>
        <v>-0.14510047363841796</v>
      </c>
      <c r="M145">
        <v>-1.76163384605567</v>
      </c>
      <c r="N145">
        <f>(Table2[[#This Row],[1W Return vs Nifty]]-AVERAGE(Table2[1W Return vs Nifty]))/_xlfn.STDEV.P(Table2[1W Return vs Nifty])</f>
        <v>-0.72296644749049477</v>
      </c>
      <c r="O145">
        <v>272.55</v>
      </c>
      <c r="P145">
        <v>270.87346884595399</v>
      </c>
      <c r="Q145">
        <v>240.13885986825301</v>
      </c>
      <c r="R145">
        <v>42.161518175124698</v>
      </c>
      <c r="S145" s="1">
        <f>(Table2[[#This Row],[Close Price]]-Table2[[#This Row],[20D EMA]])/Table2[[#This Row],[20D EMA]]</f>
        <v>-1.9445973215923725E-2</v>
      </c>
      <c r="T145" s="1">
        <f>(Table2[[#This Row],[Close Price]]-Table2[[#This Row],[50D EMA]])/Table2[[#This Row],[50D EMA]]</f>
        <v>-1.3376979522548457E-2</v>
      </c>
      <c r="U145" s="1">
        <f>(Table2[[#This Row],[Close Price]]-Table2[[#This Row],[200D EMA]])/Table2[[#This Row],[200D EMA]]</f>
        <v>0.11289776318010726</v>
      </c>
      <c r="V145">
        <v>0.54877846136868402</v>
      </c>
      <c r="W145">
        <v>266.10000000000002</v>
      </c>
      <c r="X145">
        <v>271.35000000000002</v>
      </c>
      <c r="Y145">
        <v>264.05</v>
      </c>
      <c r="Z145">
        <v>271.35000000000002</v>
      </c>
      <c r="AA145">
        <v>257.25</v>
      </c>
      <c r="AB145">
        <v>296.8</v>
      </c>
      <c r="AC145" s="1">
        <f>(Table2[[#This Row],[Close Price]]/Table2[[#This Row],[Day Low]])-1</f>
        <v>4.3216835776023199E-3</v>
      </c>
      <c r="AD145" s="1">
        <f>(Table2[[#This Row],[Day High]]/Table2[[#This Row],[Close Price]])-1</f>
        <v>1.534144059869047E-2</v>
      </c>
      <c r="AE145" s="1">
        <f>(Table2[[#This Row],[Close Price]]/Table2[[#This Row],[Current Week Low]])-1</f>
        <v>1.2118916871804553E-2</v>
      </c>
      <c r="AF145" s="1">
        <f>(Table2[[#This Row],[Current Week High]]/Table2[[#This Row],[Close Price]])-1</f>
        <v>1.534144059869047E-2</v>
      </c>
      <c r="AG145" s="1">
        <f>(Table2[[#This Row],[Close Price]]/Table2[[#This Row],[Current Month Low]])-1</f>
        <v>3.8872691933916403E-2</v>
      </c>
      <c r="AH145" s="1">
        <f>(Table2[[#This Row],[Current Month High]]/Table2[[#This Row],[Close Price]])-1</f>
        <v>0.11057062675397566</v>
      </c>
      <c r="AI145">
        <v>16.669784845650099</v>
      </c>
      <c r="AJ145">
        <v>128.80993150684901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-0.02</v>
      </c>
      <c r="AM145" t="s">
        <v>3192</v>
      </c>
      <c r="AN145">
        <v>-7.65</v>
      </c>
      <c r="AO145" t="s">
        <v>3192</v>
      </c>
      <c r="AP145">
        <v>0.162233827287869</v>
      </c>
      <c r="AQ145">
        <f>(Table2[[#This Row],[Sharpe Ratio]]-AVERAGE(Table2[Sharpe Ratio]))/_xlfn.STDEV.P(Table2[Sharpe Ratio])</f>
        <v>1.1084383293039317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1.0208696935846127</v>
      </c>
      <c r="AS145">
        <f>_xlfn.RANK.AVG(Table2[[#This Row],[1Y Return vs Nifty Z-Score]],Table2[1Y Return vs Nifty Z-Score])</f>
        <v>128</v>
      </c>
      <c r="AT145">
        <f>_xlfn.RANK.AVG(Table2[[#This Row],[6M Return vs Nifty Z-Score]],Table2[6M Return vs Nifty Z-Score])</f>
        <v>372</v>
      </c>
      <c r="AU145">
        <f>_xlfn.RANK.AVG(Table2[[#This Row],[Sharpe Ratio Z-Score]],Table2[Sharpe Ratio Z-Score])</f>
        <v>96</v>
      </c>
      <c r="AV145">
        <f>(Table2[[#This Row],[Rank 1Y]]+Table2[[#This Row],[Rank 6M]]+Table2[[#This Row],[Rank Sharpe]])/3</f>
        <v>198.66666666666666</v>
      </c>
    </row>
    <row r="146" spans="1:48" x14ac:dyDescent="0.3">
      <c r="A146" t="s">
        <v>1414</v>
      </c>
      <c r="B146" t="s">
        <v>1415</v>
      </c>
      <c r="C146" t="s">
        <v>3156</v>
      </c>
      <c r="D146" t="s">
        <v>1025</v>
      </c>
      <c r="E146">
        <v>7903.6971909599997</v>
      </c>
      <c r="F146">
        <v>832.45</v>
      </c>
      <c r="G146">
        <v>57.128796553723802</v>
      </c>
      <c r="H146">
        <f>(Table2[[#This Row],[1Y Return vs Nifty]]-AVERAGE(Table2[1Y Return vs Nifty]))/_xlfn.STDEV.P(Table2[1Y Return vs Nifty])</f>
        <v>0.50544299300976303</v>
      </c>
      <c r="I146">
        <v>-7.1118530332744996</v>
      </c>
      <c r="J146">
        <f>(Table2[[#This Row],[1M Return vs Nifty]]-AVERAGE(Table2[1M Return vs Nifty]))/_xlfn.STDEV.P(Table2[1M Return vs Nifty])</f>
        <v>-0.78862479728400492</v>
      </c>
      <c r="K146">
        <v>9.6441839152496893</v>
      </c>
      <c r="L146">
        <f>(Table2[[#This Row],[6M Return vs Nifty]]-AVERAGE(Table2[6M Return vs Nifty]))/_xlfn.STDEV.P(Table2[6M Return vs Nifty])</f>
        <v>-2.4353960825345831E-2</v>
      </c>
      <c r="M146">
        <v>0.48211290319042199</v>
      </c>
      <c r="N146">
        <f>(Table2[[#This Row],[1W Return vs Nifty]]-AVERAGE(Table2[1W Return vs Nifty]))/_xlfn.STDEV.P(Table2[1W Return vs Nifty])</f>
        <v>-0.25751033513163746</v>
      </c>
      <c r="O146">
        <v>855.93</v>
      </c>
      <c r="P146">
        <v>866.81691057485398</v>
      </c>
      <c r="Q146">
        <v>765.27800946376203</v>
      </c>
      <c r="R146">
        <v>40.491173124202398</v>
      </c>
      <c r="S146" s="1">
        <f>(Table2[[#This Row],[Close Price]]-Table2[[#This Row],[20D EMA]])/Table2[[#This Row],[20D EMA]]</f>
        <v>-2.7432149825336073E-2</v>
      </c>
      <c r="T146" s="1">
        <f>(Table2[[#This Row],[Close Price]]-Table2[[#This Row],[50D EMA]])/Table2[[#This Row],[50D EMA]]</f>
        <v>-3.9647254403542442E-2</v>
      </c>
      <c r="U146" s="1">
        <f>(Table2[[#This Row],[Close Price]]-Table2[[#This Row],[200D EMA]])/Table2[[#This Row],[200D EMA]]</f>
        <v>8.7774625306829474E-2</v>
      </c>
      <c r="V146">
        <v>0.60392954864956105</v>
      </c>
      <c r="W146">
        <v>830</v>
      </c>
      <c r="X146">
        <v>847.4</v>
      </c>
      <c r="Y146">
        <v>830</v>
      </c>
      <c r="Z146">
        <v>883.3</v>
      </c>
      <c r="AA146">
        <v>787</v>
      </c>
      <c r="AB146">
        <v>884.9</v>
      </c>
      <c r="AC146" s="1">
        <f>(Table2[[#This Row],[Close Price]]/Table2[[#This Row],[Day Low]])-1</f>
        <v>2.9518072289156372E-3</v>
      </c>
      <c r="AD146" s="1">
        <f>(Table2[[#This Row],[Day High]]/Table2[[#This Row],[Close Price]])-1</f>
        <v>1.7959036578773402E-2</v>
      </c>
      <c r="AE146" s="1">
        <f>(Table2[[#This Row],[Close Price]]/Table2[[#This Row],[Current Week Low]])-1</f>
        <v>2.9518072289156372E-3</v>
      </c>
      <c r="AF146" s="1">
        <f>(Table2[[#This Row],[Current Week High]]/Table2[[#This Row],[Close Price]])-1</f>
        <v>6.1084749834824814E-2</v>
      </c>
      <c r="AG146" s="1">
        <f>(Table2[[#This Row],[Close Price]]/Table2[[#This Row],[Current Month Low]])-1</f>
        <v>5.7750952986022952E-2</v>
      </c>
      <c r="AH146" s="1">
        <f>(Table2[[#This Row],[Current Month High]]/Table2[[#This Row],[Close Price]])-1</f>
        <v>6.3006787194425984E-2</v>
      </c>
      <c r="AI146">
        <v>27.214847738602899</v>
      </c>
      <c r="AJ146">
        <v>92.5853094274147</v>
      </c>
      <c r="AK146" t="str">
        <f>IF(AND(Table2[[#This Row],[20D EMA]]&gt;Table2[[#This Row],[50D EMA]],Table2[[#This Row],[50D EMA]]&gt;Table2[[#This Row],[200D EMA]]),"Uptrend","Downtrend/NoTrend")</f>
        <v>Downtrend/NoTrend</v>
      </c>
      <c r="AL146">
        <v>0</v>
      </c>
      <c r="AM146">
        <v>0</v>
      </c>
      <c r="AN146">
        <v>-1.8</v>
      </c>
      <c r="AO146" t="s">
        <v>3192</v>
      </c>
      <c r="AP146">
        <v>0.157019241313434</v>
      </c>
      <c r="AQ146">
        <f>(Table2[[#This Row],[Sharpe Ratio]]-AVERAGE(Table2[Sharpe Ratio]))/_xlfn.STDEV.P(Table2[Sharpe Ratio])</f>
        <v>1.0474706140960257</v>
      </c>
      <c r="AR1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6">
        <f>_xlfn.RANK.AVG(Table2[[#This Row],[1Y Return vs Nifty Z-Score]],Table2[1Y Return vs Nifty Z-Score])</f>
        <v>166</v>
      </c>
      <c r="AT146">
        <f>_xlfn.RANK.AVG(Table2[[#This Row],[6M Return vs Nifty Z-Score]],Table2[6M Return vs Nifty Z-Score])</f>
        <v>331</v>
      </c>
      <c r="AU146">
        <f>_xlfn.RANK.AVG(Table2[[#This Row],[Sharpe Ratio Z-Score]],Table2[Sharpe Ratio Z-Score])</f>
        <v>107</v>
      </c>
      <c r="AV146">
        <f>(Table2[[#This Row],[Rank 1Y]]+Table2[[#This Row],[Rank 6M]]+Table2[[#This Row],[Rank Sharpe]])/3</f>
        <v>201.33333333333334</v>
      </c>
    </row>
    <row r="147" spans="1:48" x14ac:dyDescent="0.3">
      <c r="A147" t="s">
        <v>157</v>
      </c>
      <c r="B147" t="s">
        <v>158</v>
      </c>
      <c r="C147" t="s">
        <v>3158</v>
      </c>
      <c r="D147" t="s">
        <v>159</v>
      </c>
      <c r="E147">
        <v>181542.144146865</v>
      </c>
      <c r="F147">
        <v>4699.8500000000004</v>
      </c>
      <c r="G147">
        <v>54.6591049552624</v>
      </c>
      <c r="H147">
        <f>(Table2[[#This Row],[1Y Return vs Nifty]]-AVERAGE(Table2[1Y Return vs Nifty]))/_xlfn.STDEV.P(Table2[1Y Return vs Nifty])</f>
        <v>0.46476804886422257</v>
      </c>
      <c r="I147">
        <v>-2.6709594421670499</v>
      </c>
      <c r="J147">
        <f>(Table2[[#This Row],[1M Return vs Nifty]]-AVERAGE(Table2[1M Return vs Nifty]))/_xlfn.STDEV.P(Table2[1M Return vs Nifty])</f>
        <v>-0.3126736760099455</v>
      </c>
      <c r="K147">
        <v>18.8986801234391</v>
      </c>
      <c r="L147">
        <f>(Table2[[#This Row],[6M Return vs Nifty]]-AVERAGE(Table2[6M Return vs Nifty]))/_xlfn.STDEV.P(Table2[6M Return vs Nifty])</f>
        <v>0.26187915258176064</v>
      </c>
      <c r="M147">
        <v>2.1704502475752201</v>
      </c>
      <c r="N147">
        <f>(Table2[[#This Row],[1W Return vs Nifty]]-AVERAGE(Table2[1W Return vs Nifty]))/_xlfn.STDEV.P(Table2[1W Return vs Nifty])</f>
        <v>9.2728361339643434E-2</v>
      </c>
      <c r="O147">
        <v>4732.82</v>
      </c>
      <c r="P147">
        <v>4667.6238673508997</v>
      </c>
      <c r="Q147">
        <v>4024.9851785957799</v>
      </c>
      <c r="R147">
        <v>47.714958529263299</v>
      </c>
      <c r="S147" s="1">
        <f>(Table2[[#This Row],[Close Price]]-Table2[[#This Row],[20D EMA]])/Table2[[#This Row],[20D EMA]]</f>
        <v>-6.9662484522968011E-3</v>
      </c>
      <c r="T147" s="1">
        <f>(Table2[[#This Row],[Close Price]]-Table2[[#This Row],[50D EMA]])/Table2[[#This Row],[50D EMA]]</f>
        <v>6.9041837056571928E-3</v>
      </c>
      <c r="U147" s="1">
        <f>(Table2[[#This Row],[Close Price]]-Table2[[#This Row],[200D EMA]])/Table2[[#This Row],[200D EMA]]</f>
        <v>0.16766889602303195</v>
      </c>
      <c r="V147">
        <v>0.94834518217428798</v>
      </c>
      <c r="W147">
        <v>4683.3999999999996</v>
      </c>
      <c r="X147">
        <v>4788</v>
      </c>
      <c r="Y147">
        <v>4626.1000000000004</v>
      </c>
      <c r="Z147">
        <v>4788</v>
      </c>
      <c r="AA147">
        <v>4430.3</v>
      </c>
      <c r="AB147">
        <v>4915</v>
      </c>
      <c r="AC147" s="1">
        <f>(Table2[[#This Row],[Close Price]]/Table2[[#This Row],[Day Low]])-1</f>
        <v>3.5124055173594293E-3</v>
      </c>
      <c r="AD147" s="1">
        <f>(Table2[[#This Row],[Day High]]/Table2[[#This Row],[Close Price]])-1</f>
        <v>1.8755917742055539E-2</v>
      </c>
      <c r="AE147" s="1">
        <f>(Table2[[#This Row],[Close Price]]/Table2[[#This Row],[Current Week Low]])-1</f>
        <v>1.5942154298437039E-2</v>
      </c>
      <c r="AF147" s="1">
        <f>(Table2[[#This Row],[Current Week High]]/Table2[[#This Row],[Close Price]])-1</f>
        <v>1.8755917742055539E-2</v>
      </c>
      <c r="AG147" s="1">
        <f>(Table2[[#This Row],[Close Price]]/Table2[[#This Row],[Current Month Low]])-1</f>
        <v>6.0842380877141444E-2</v>
      </c>
      <c r="AH147" s="1">
        <f>(Table2[[#This Row],[Current Month High]]/Table2[[#This Row],[Close Price]])-1</f>
        <v>4.5778056746491824E-2</v>
      </c>
      <c r="AI147">
        <v>7.1310786514463098</v>
      </c>
      <c r="AJ147">
        <v>96.741109738995704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0.08</v>
      </c>
      <c r="AM147" t="s">
        <v>3193</v>
      </c>
      <c r="AN147">
        <v>-4.97</v>
      </c>
      <c r="AO147" t="s">
        <v>3192</v>
      </c>
      <c r="AP147">
        <v>0.112338891815475</v>
      </c>
      <c r="AQ147">
        <f>(Table2[[#This Row],[Sharpe Ratio]]-AVERAGE(Table2[Sharpe Ratio]))/_xlfn.STDEV.P(Table2[Sharpe Ratio])</f>
        <v>0.52507845545941967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1.0317803422351006</v>
      </c>
      <c r="AS147">
        <f>_xlfn.RANK.AVG(Table2[[#This Row],[1Y Return vs Nifty Z-Score]],Table2[1Y Return vs Nifty Z-Score])</f>
        <v>173</v>
      </c>
      <c r="AT147">
        <f>_xlfn.RANK.AVG(Table2[[#This Row],[6M Return vs Nifty Z-Score]],Table2[6M Return vs Nifty Z-Score])</f>
        <v>231</v>
      </c>
      <c r="AU147">
        <f>_xlfn.RANK.AVG(Table2[[#This Row],[Sharpe Ratio Z-Score]],Table2[Sharpe Ratio Z-Score])</f>
        <v>203</v>
      </c>
      <c r="AV147">
        <f>(Table2[[#This Row],[Rank 1Y]]+Table2[[#This Row],[Rank 6M]]+Table2[[#This Row],[Rank Sharpe]])/3</f>
        <v>202.33333333333334</v>
      </c>
    </row>
    <row r="148" spans="1:48" x14ac:dyDescent="0.3">
      <c r="A148" t="s">
        <v>1055</v>
      </c>
      <c r="B148" t="s">
        <v>1056</v>
      </c>
      <c r="C148" t="s">
        <v>3149</v>
      </c>
      <c r="D148" t="s">
        <v>1014</v>
      </c>
      <c r="E148">
        <v>13094.534746724999</v>
      </c>
      <c r="F148">
        <v>649.04999999999995</v>
      </c>
      <c r="G148">
        <v>30.924829218729801</v>
      </c>
      <c r="H148">
        <f>(Table2[[#This Row],[1Y Return vs Nifty]]-AVERAGE(Table2[1Y Return vs Nifty]))/_xlfn.STDEV.P(Table2[1Y Return vs Nifty])</f>
        <v>7.3872950658540076E-2</v>
      </c>
      <c r="I148">
        <v>18.5459110547827</v>
      </c>
      <c r="J148">
        <f>(Table2[[#This Row],[1M Return vs Nifty]]-AVERAGE(Table2[1M Return vs Nifty]))/_xlfn.STDEV.P(Table2[1M Return vs Nifty])</f>
        <v>1.9612365395310447</v>
      </c>
      <c r="K148">
        <v>61.096982167425402</v>
      </c>
      <c r="L148">
        <f>(Table2[[#This Row],[6M Return vs Nifty]]-AVERAGE(Table2[6M Return vs Nifty]))/_xlfn.STDEV.P(Table2[6M Return vs Nifty])</f>
        <v>1.5670340851490479</v>
      </c>
      <c r="M148">
        <v>1.2422359726503001</v>
      </c>
      <c r="N148">
        <f>(Table2[[#This Row],[1W Return vs Nifty]]-AVERAGE(Table2[1W Return vs Nifty]))/_xlfn.STDEV.P(Table2[1W Return vs Nifty])</f>
        <v>-9.9825904415935723E-2</v>
      </c>
      <c r="O148">
        <v>634.39</v>
      </c>
      <c r="P148">
        <v>586.92079746627996</v>
      </c>
      <c r="Q148">
        <v>479.85467142079301</v>
      </c>
      <c r="R148">
        <v>53.068453465035503</v>
      </c>
      <c r="S148" s="1">
        <f>(Table2[[#This Row],[Close Price]]-Table2[[#This Row],[20D EMA]])/Table2[[#This Row],[20D EMA]]</f>
        <v>2.3108813190624015E-2</v>
      </c>
      <c r="T148" s="1">
        <f>(Table2[[#This Row],[Close Price]]-Table2[[#This Row],[50D EMA]])/Table2[[#This Row],[50D EMA]]</f>
        <v>0.10585619525143759</v>
      </c>
      <c r="U148" s="1">
        <f>(Table2[[#This Row],[Close Price]]-Table2[[#This Row],[200D EMA]])/Table2[[#This Row],[200D EMA]]</f>
        <v>0.35259702292412731</v>
      </c>
      <c r="V148">
        <v>0.69178178363710596</v>
      </c>
      <c r="W148">
        <v>633.70000000000005</v>
      </c>
      <c r="X148">
        <v>665</v>
      </c>
      <c r="Y148">
        <v>633.70000000000005</v>
      </c>
      <c r="Z148">
        <v>674</v>
      </c>
      <c r="AA148">
        <v>623.1</v>
      </c>
      <c r="AB148">
        <v>691.8</v>
      </c>
      <c r="AC148" s="1">
        <f>(Table2[[#This Row],[Close Price]]/Table2[[#This Row],[Day Low]])-1</f>
        <v>2.422281836831286E-2</v>
      </c>
      <c r="AD148" s="1">
        <f>(Table2[[#This Row],[Day High]]/Table2[[#This Row],[Close Price]])-1</f>
        <v>2.4574377936984915E-2</v>
      </c>
      <c r="AE148" s="1">
        <f>(Table2[[#This Row],[Close Price]]/Table2[[#This Row],[Current Week Low]])-1</f>
        <v>2.422281836831286E-2</v>
      </c>
      <c r="AF148" s="1">
        <f>(Table2[[#This Row],[Current Week High]]/Table2[[#This Row],[Close Price]])-1</f>
        <v>3.8440798089515615E-2</v>
      </c>
      <c r="AG148" s="1">
        <f>(Table2[[#This Row],[Close Price]]/Table2[[#This Row],[Current Month Low]])-1</f>
        <v>4.1646605681270987E-2</v>
      </c>
      <c r="AH148" s="1">
        <f>(Table2[[#This Row],[Current Month High]]/Table2[[#This Row],[Close Price]])-1</f>
        <v>6.5865495724520384E-2</v>
      </c>
      <c r="AI148">
        <v>6.5865495724520304</v>
      </c>
      <c r="AJ148">
        <v>88.951965065502094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0.38</v>
      </c>
      <c r="AM148" t="s">
        <v>3193</v>
      </c>
      <c r="AN148">
        <v>-0.88</v>
      </c>
      <c r="AO148" t="s">
        <v>3192</v>
      </c>
      <c r="AP148">
        <v>8.4157826592161006E-2</v>
      </c>
      <c r="AQ148">
        <f>(Table2[[#This Row],[Sharpe Ratio]]-AVERAGE(Table2[Sharpe Ratio]))/_xlfn.STDEV.P(Table2[Sharpe Ratio])</f>
        <v>0.19559205573109015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3.697909726653787</v>
      </c>
      <c r="AS148">
        <f>_xlfn.RANK.AVG(Table2[[#This Row],[1Y Return vs Nifty Z-Score]],Table2[1Y Return vs Nifty Z-Score])</f>
        <v>268</v>
      </c>
      <c r="AT148">
        <f>_xlfn.RANK.AVG(Table2[[#This Row],[6M Return vs Nifty Z-Score]],Table2[6M Return vs Nifty Z-Score])</f>
        <v>51</v>
      </c>
      <c r="AU148">
        <f>_xlfn.RANK.AVG(Table2[[#This Row],[Sharpe Ratio Z-Score]],Table2[Sharpe Ratio Z-Score])</f>
        <v>288</v>
      </c>
      <c r="AV148">
        <f>(Table2[[#This Row],[Rank 1Y]]+Table2[[#This Row],[Rank 6M]]+Table2[[#This Row],[Rank Sharpe]])/3</f>
        <v>202.33333333333334</v>
      </c>
    </row>
    <row r="149" spans="1:48" x14ac:dyDescent="0.3">
      <c r="A149" t="s">
        <v>1088</v>
      </c>
      <c r="B149" t="s">
        <v>1089</v>
      </c>
      <c r="C149" t="s">
        <v>3156</v>
      </c>
      <c r="D149" t="s">
        <v>458</v>
      </c>
      <c r="E149">
        <v>12337.109882586999</v>
      </c>
      <c r="F149">
        <v>199.57</v>
      </c>
      <c r="G149">
        <v>109.48394318693001</v>
      </c>
      <c r="H149">
        <f>(Table2[[#This Row],[1Y Return vs Nifty]]-AVERAGE(Table2[1Y Return vs Nifty]))/_xlfn.STDEV.P(Table2[1Y Return vs Nifty])</f>
        <v>1.3677136774806213</v>
      </c>
      <c r="I149">
        <v>-13.174796897778499</v>
      </c>
      <c r="J149">
        <f>(Table2[[#This Row],[1M Return vs Nifty]]-AVERAGE(Table2[1M Return vs Nifty]))/_xlfn.STDEV.P(Table2[1M Return vs Nifty])</f>
        <v>-1.438418554178041</v>
      </c>
      <c r="K149">
        <v>-7.4617313024142504</v>
      </c>
      <c r="L149">
        <f>(Table2[[#This Row],[6M Return vs Nifty]]-AVERAGE(Table2[6M Return vs Nifty]))/_xlfn.STDEV.P(Table2[6M Return vs Nifty])</f>
        <v>-0.55342429164434581</v>
      </c>
      <c r="M149">
        <v>-0.50554866133363896</v>
      </c>
      <c r="N149">
        <f>(Table2[[#This Row],[1W Return vs Nifty]]-AVERAGE(Table2[1W Return vs Nifty]))/_xlfn.STDEV.P(Table2[1W Return vs Nifty])</f>
        <v>-0.46239669866803107</v>
      </c>
      <c r="O149">
        <v>205.41</v>
      </c>
      <c r="P149">
        <v>206.73764354871301</v>
      </c>
      <c r="Q149">
        <v>176.846575538791</v>
      </c>
      <c r="R149">
        <v>42.339264285790101</v>
      </c>
      <c r="S149" s="1">
        <f>(Table2[[#This Row],[Close Price]]-Table2[[#This Row],[20D EMA]])/Table2[[#This Row],[20D EMA]]</f>
        <v>-2.8430942992064667E-2</v>
      </c>
      <c r="T149" s="1">
        <f>(Table2[[#This Row],[Close Price]]-Table2[[#This Row],[50D EMA]])/Table2[[#This Row],[50D EMA]]</f>
        <v>-3.4670239176950494E-2</v>
      </c>
      <c r="U149" s="1">
        <f>(Table2[[#This Row],[Close Price]]-Table2[[#This Row],[200D EMA]])/Table2[[#This Row],[200D EMA]]</f>
        <v>0.12849230691619837</v>
      </c>
      <c r="V149">
        <v>0.456458138274347</v>
      </c>
      <c r="W149">
        <v>194</v>
      </c>
      <c r="X149">
        <v>201.8</v>
      </c>
      <c r="Y149">
        <v>194</v>
      </c>
      <c r="Z149">
        <v>209</v>
      </c>
      <c r="AA149">
        <v>186.41</v>
      </c>
      <c r="AB149">
        <v>216</v>
      </c>
      <c r="AC149" s="1">
        <f>(Table2[[#This Row],[Close Price]]/Table2[[#This Row],[Day Low]])-1</f>
        <v>2.8711340206185598E-2</v>
      </c>
      <c r="AD149" s="1">
        <f>(Table2[[#This Row],[Day High]]/Table2[[#This Row],[Close Price]])-1</f>
        <v>1.1174024151926698E-2</v>
      </c>
      <c r="AE149" s="1">
        <f>(Table2[[#This Row],[Close Price]]/Table2[[#This Row],[Current Week Low]])-1</f>
        <v>2.8711340206185598E-2</v>
      </c>
      <c r="AF149" s="1">
        <f>(Table2[[#This Row],[Current Week High]]/Table2[[#This Row],[Close Price]])-1</f>
        <v>4.7251590920479147E-2</v>
      </c>
      <c r="AG149" s="1">
        <f>(Table2[[#This Row],[Close Price]]/Table2[[#This Row],[Current Month Low]])-1</f>
        <v>7.0597070972587384E-2</v>
      </c>
      <c r="AH149" s="1">
        <f>(Table2[[#This Row],[Current Month High]]/Table2[[#This Row],[Close Price]])-1</f>
        <v>8.2327003056571701E-2</v>
      </c>
      <c r="AI149">
        <v>18.5548930199929</v>
      </c>
      <c r="AJ149">
        <v>157.343649258542</v>
      </c>
      <c r="AK149" t="str">
        <f>IF(AND(Table2[[#This Row],[20D EMA]]&gt;Table2[[#This Row],[50D EMA]],Table2[[#This Row],[50D EMA]]&gt;Table2[[#This Row],[200D EMA]]),"Uptrend","Downtrend/NoTrend")</f>
        <v>Downtrend/NoTrend</v>
      </c>
      <c r="AL149">
        <v>-0.03</v>
      </c>
      <c r="AM149" t="s">
        <v>3192</v>
      </c>
      <c r="AN149">
        <v>-7.45</v>
      </c>
      <c r="AO149" t="s">
        <v>3192</v>
      </c>
      <c r="AP149">
        <v>0.19873421927884999</v>
      </c>
      <c r="AQ149">
        <f>(Table2[[#This Row],[Sharpe Ratio]]-AVERAGE(Table2[Sharpe Ratio]))/_xlfn.STDEV.P(Table2[Sharpe Ratio])</f>
        <v>1.5351923448275087</v>
      </c>
      <c r="AR1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9">
        <f>_xlfn.RANK.AVG(Table2[[#This Row],[1Y Return vs Nifty Z-Score]],Table2[1Y Return vs Nifty Z-Score])</f>
        <v>65</v>
      </c>
      <c r="AT149">
        <f>_xlfn.RANK.AVG(Table2[[#This Row],[6M Return vs Nifty Z-Score]],Table2[6M Return vs Nifty Z-Score])</f>
        <v>503</v>
      </c>
      <c r="AU149">
        <f>_xlfn.RANK.AVG(Table2[[#This Row],[Sharpe Ratio Z-Score]],Table2[Sharpe Ratio Z-Score])</f>
        <v>43</v>
      </c>
      <c r="AV149">
        <f>(Table2[[#This Row],[Rank 1Y]]+Table2[[#This Row],[Rank 6M]]+Table2[[#This Row],[Rank Sharpe]])/3</f>
        <v>203.66666666666666</v>
      </c>
    </row>
    <row r="150" spans="1:48" x14ac:dyDescent="0.3">
      <c r="A150" t="s">
        <v>389</v>
      </c>
      <c r="B150" t="s">
        <v>390</v>
      </c>
      <c r="C150" t="s">
        <v>3157</v>
      </c>
      <c r="D150" t="s">
        <v>305</v>
      </c>
      <c r="E150">
        <v>62249.346136200002</v>
      </c>
      <c r="F150">
        <v>1881.3</v>
      </c>
      <c r="G150">
        <v>94.152336960686497</v>
      </c>
      <c r="H150">
        <f>(Table2[[#This Row],[1Y Return vs Nifty]]-AVERAGE(Table2[1Y Return vs Nifty]))/_xlfn.STDEV.P(Table2[1Y Return vs Nifty])</f>
        <v>1.1152075640442798</v>
      </c>
      <c r="I150">
        <v>-4.3677189820023701</v>
      </c>
      <c r="J150">
        <f>(Table2[[#This Row],[1M Return vs Nifty]]-AVERAGE(Table2[1M Return vs Nifty]))/_xlfn.STDEV.P(Table2[1M Return vs Nifty])</f>
        <v>-0.49452324951339177</v>
      </c>
      <c r="K150">
        <v>32.290997534214398</v>
      </c>
      <c r="L150">
        <f>(Table2[[#This Row],[6M Return vs Nifty]]-AVERAGE(Table2[6M Return vs Nifty]))/_xlfn.STDEV.P(Table2[6M Return vs Nifty])</f>
        <v>0.67609129573767435</v>
      </c>
      <c r="M150">
        <v>0.211320804587979</v>
      </c>
      <c r="N150">
        <f>(Table2[[#This Row],[1W Return vs Nifty]]-AVERAGE(Table2[1W Return vs Nifty]))/_xlfn.STDEV.P(Table2[1W Return vs Nifty])</f>
        <v>-0.31368505160324467</v>
      </c>
      <c r="O150">
        <v>1822.6</v>
      </c>
      <c r="P150">
        <v>1757.8582871625199</v>
      </c>
      <c r="Q150">
        <v>1438.45819430135</v>
      </c>
      <c r="R150">
        <v>66.5845630043071</v>
      </c>
      <c r="S150" s="1">
        <f>(Table2[[#This Row],[Close Price]]-Table2[[#This Row],[20D EMA]])/Table2[[#This Row],[20D EMA]]</f>
        <v>3.2206737627565041E-2</v>
      </c>
      <c r="T150" s="1">
        <f>(Table2[[#This Row],[Close Price]]-Table2[[#This Row],[50D EMA]])/Table2[[#This Row],[50D EMA]]</f>
        <v>7.0222789708910965E-2</v>
      </c>
      <c r="U150" s="1">
        <f>(Table2[[#This Row],[Close Price]]-Table2[[#This Row],[200D EMA]])/Table2[[#This Row],[200D EMA]]</f>
        <v>0.30785865550561614</v>
      </c>
      <c r="V150">
        <v>0.81732400653831105</v>
      </c>
      <c r="W150">
        <v>1826.9</v>
      </c>
      <c r="X150">
        <v>1902</v>
      </c>
      <c r="Y150">
        <v>1766.15</v>
      </c>
      <c r="Z150">
        <v>1902</v>
      </c>
      <c r="AA150">
        <v>1750</v>
      </c>
      <c r="AB150">
        <v>1902</v>
      </c>
      <c r="AC150" s="1">
        <f>(Table2[[#This Row],[Close Price]]/Table2[[#This Row],[Day Low]])-1</f>
        <v>2.9777218238546066E-2</v>
      </c>
      <c r="AD150" s="1">
        <f>(Table2[[#This Row],[Day High]]/Table2[[#This Row],[Close Price]])-1</f>
        <v>1.1003029819805388E-2</v>
      </c>
      <c r="AE150" s="1">
        <f>(Table2[[#This Row],[Close Price]]/Table2[[#This Row],[Current Week Low]])-1</f>
        <v>6.5198312714095596E-2</v>
      </c>
      <c r="AF150" s="1">
        <f>(Table2[[#This Row],[Current Week High]]/Table2[[#This Row],[Close Price]])-1</f>
        <v>1.1003029819805388E-2</v>
      </c>
      <c r="AG150" s="1">
        <f>(Table2[[#This Row],[Close Price]]/Table2[[#This Row],[Current Month Low]])-1</f>
        <v>7.5028571428571444E-2</v>
      </c>
      <c r="AH150" s="1">
        <f>(Table2[[#This Row],[Current Month High]]/Table2[[#This Row],[Close Price]])-1</f>
        <v>1.1003029819805388E-2</v>
      </c>
      <c r="AI150">
        <v>3.3806410460851501</v>
      </c>
      <c r="AJ150">
        <v>133.20937151357299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0.18</v>
      </c>
      <c r="AM150" t="s">
        <v>3193</v>
      </c>
      <c r="AN150">
        <v>0.78</v>
      </c>
      <c r="AO150" t="s">
        <v>3193</v>
      </c>
      <c r="AP150">
        <v>5.0215578859638003E-2</v>
      </c>
      <c r="AQ150">
        <f>(Table2[[#This Row],[Sharpe Ratio]]-AVERAGE(Table2[Sharpe Ratio]))/_xlfn.STDEV.P(Table2[Sharpe Ratio])</f>
        <v>-0.20125273758864648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0.7818378210766711</v>
      </c>
      <c r="AS150">
        <f>_xlfn.RANK.AVG(Table2[[#This Row],[1Y Return vs Nifty Z-Score]],Table2[1Y Return vs Nifty Z-Score])</f>
        <v>94</v>
      </c>
      <c r="AT150">
        <f>_xlfn.RANK.AVG(Table2[[#This Row],[6M Return vs Nifty Z-Score]],Table2[6M Return vs Nifty Z-Score])</f>
        <v>128</v>
      </c>
      <c r="AU150">
        <f>_xlfn.RANK.AVG(Table2[[#This Row],[Sharpe Ratio Z-Score]],Table2[Sharpe Ratio Z-Score])</f>
        <v>392</v>
      </c>
      <c r="AV150">
        <f>(Table2[[#This Row],[Rank 1Y]]+Table2[[#This Row],[Rank 6M]]+Table2[[#This Row],[Rank Sharpe]])/3</f>
        <v>204.66666666666666</v>
      </c>
    </row>
    <row r="151" spans="1:48" x14ac:dyDescent="0.3">
      <c r="A151" t="s">
        <v>1173</v>
      </c>
      <c r="B151" t="s">
        <v>1174</v>
      </c>
      <c r="C151" t="s">
        <v>3151</v>
      </c>
      <c r="D151" t="s">
        <v>276</v>
      </c>
      <c r="E151">
        <v>10721.974769599999</v>
      </c>
      <c r="F151">
        <v>1044.8</v>
      </c>
      <c r="G151">
        <v>62.106261884327402</v>
      </c>
      <c r="H151">
        <f>(Table2[[#This Row],[1Y Return vs Nifty]]-AVERAGE(Table2[1Y Return vs Nifty]))/_xlfn.STDEV.P(Table2[1Y Return vs Nifty])</f>
        <v>0.58742008052740891</v>
      </c>
      <c r="I151">
        <v>18.477203404454801</v>
      </c>
      <c r="J151">
        <f>(Table2[[#This Row],[1M Return vs Nifty]]-AVERAGE(Table2[1M Return vs Nifty]))/_xlfn.STDEV.P(Table2[1M Return vs Nifty])</f>
        <v>1.9538728226252509</v>
      </c>
      <c r="K151">
        <v>38.212908338518098</v>
      </c>
      <c r="L151">
        <f>(Table2[[#This Row],[6M Return vs Nifty]]-AVERAGE(Table2[6M Return vs Nifty]))/_xlfn.STDEV.P(Table2[6M Return vs Nifty])</f>
        <v>0.85925058703816282</v>
      </c>
      <c r="M151">
        <v>11.233033096104901</v>
      </c>
      <c r="N151">
        <f>(Table2[[#This Row],[1W Return vs Nifty]]-AVERAGE(Table2[1W Return vs Nifty]))/_xlfn.STDEV.P(Table2[1W Return vs Nifty])</f>
        <v>1.972724212932087</v>
      </c>
      <c r="O151">
        <v>970.32</v>
      </c>
      <c r="P151">
        <v>918.21786728145105</v>
      </c>
      <c r="Q151">
        <v>775.09630032601206</v>
      </c>
      <c r="R151">
        <v>67.189481288939504</v>
      </c>
      <c r="S151" s="1">
        <f>(Table2[[#This Row],[Close Price]]-Table2[[#This Row],[20D EMA]])/Table2[[#This Row],[20D EMA]]</f>
        <v>7.6758182867507518E-2</v>
      </c>
      <c r="T151" s="1">
        <f>(Table2[[#This Row],[Close Price]]-Table2[[#This Row],[50D EMA]])/Table2[[#This Row],[50D EMA]]</f>
        <v>0.13785631627199549</v>
      </c>
      <c r="U151" s="1">
        <f>(Table2[[#This Row],[Close Price]]-Table2[[#This Row],[200D EMA]])/Table2[[#This Row],[200D EMA]]</f>
        <v>0.34796153659944995</v>
      </c>
      <c r="V151">
        <v>1.3626200128091499</v>
      </c>
      <c r="W151">
        <v>1040</v>
      </c>
      <c r="X151">
        <v>1095</v>
      </c>
      <c r="Y151">
        <v>960.4</v>
      </c>
      <c r="Z151">
        <v>1107.6500000000001</v>
      </c>
      <c r="AA151">
        <v>924.05</v>
      </c>
      <c r="AB151">
        <v>1107.6500000000001</v>
      </c>
      <c r="AC151" s="1">
        <f>(Table2[[#This Row],[Close Price]]/Table2[[#This Row],[Day Low]])-1</f>
        <v>4.6153846153844658E-3</v>
      </c>
      <c r="AD151" s="1">
        <f>(Table2[[#This Row],[Day High]]/Table2[[#This Row],[Close Price]])-1</f>
        <v>4.8047473200612645E-2</v>
      </c>
      <c r="AE151" s="1">
        <f>(Table2[[#This Row],[Close Price]]/Table2[[#This Row],[Current Week Low]])-1</f>
        <v>8.7880049979175423E-2</v>
      </c>
      <c r="AF151" s="1">
        <f>(Table2[[#This Row],[Current Week High]]/Table2[[#This Row],[Close Price]])-1</f>
        <v>6.0155053598774932E-2</v>
      </c>
      <c r="AG151" s="1">
        <f>(Table2[[#This Row],[Close Price]]/Table2[[#This Row],[Current Month Low]])-1</f>
        <v>0.13067474703749804</v>
      </c>
      <c r="AH151" s="1">
        <f>(Table2[[#This Row],[Current Month High]]/Table2[[#This Row],[Close Price]])-1</f>
        <v>6.0155053598774932E-2</v>
      </c>
      <c r="AI151">
        <v>6.0155053598774897</v>
      </c>
      <c r="AJ151">
        <v>94.671138438606206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0.21</v>
      </c>
      <c r="AM151" t="s">
        <v>3193</v>
      </c>
      <c r="AN151">
        <v>18.690000000000001</v>
      </c>
      <c r="AO151" t="s">
        <v>3193</v>
      </c>
      <c r="AP151">
        <v>5.7916895408243997E-2</v>
      </c>
      <c r="AQ151">
        <f>(Table2[[#This Row],[Sharpe Ratio]]-AVERAGE(Table2[Sharpe Ratio]))/_xlfn.STDEV.P(Table2[Sharpe Ratio])</f>
        <v>-0.1112107522108491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5.2620569509120605</v>
      </c>
      <c r="AS151">
        <f>_xlfn.RANK.AVG(Table2[[#This Row],[1Y Return vs Nifty Z-Score]],Table2[1Y Return vs Nifty Z-Score])</f>
        <v>148</v>
      </c>
      <c r="AT151">
        <f>_xlfn.RANK.AVG(Table2[[#This Row],[6M Return vs Nifty Z-Score]],Table2[6M Return vs Nifty Z-Score])</f>
        <v>101</v>
      </c>
      <c r="AU151">
        <f>_xlfn.RANK.AVG(Table2[[#This Row],[Sharpe Ratio Z-Score]],Table2[Sharpe Ratio Z-Score])</f>
        <v>370</v>
      </c>
      <c r="AV151">
        <f>(Table2[[#This Row],[Rank 1Y]]+Table2[[#This Row],[Rank 6M]]+Table2[[#This Row],[Rank Sharpe]])/3</f>
        <v>206.33333333333334</v>
      </c>
    </row>
    <row r="152" spans="1:48" x14ac:dyDescent="0.3">
      <c r="A152" t="s">
        <v>1487</v>
      </c>
      <c r="B152" t="s">
        <v>1488</v>
      </c>
      <c r="C152" t="s">
        <v>3157</v>
      </c>
      <c r="D152" t="s">
        <v>305</v>
      </c>
      <c r="E152">
        <v>7063.7837999399899</v>
      </c>
      <c r="F152">
        <v>2597.85</v>
      </c>
      <c r="G152">
        <v>80.437849075973503</v>
      </c>
      <c r="H152">
        <f>(Table2[[#This Row],[1Y Return vs Nifty]]-AVERAGE(Table2[1Y Return vs Nifty]))/_xlfn.STDEV.P(Table2[1Y Return vs Nifty])</f>
        <v>0.88933481578578488</v>
      </c>
      <c r="I152">
        <v>19.772600240720699</v>
      </c>
      <c r="J152">
        <f>(Table2[[#This Row],[1M Return vs Nifty]]-AVERAGE(Table2[1M Return vs Nifty]))/_xlfn.STDEV.P(Table2[1M Return vs Nifty])</f>
        <v>2.0927064974402043</v>
      </c>
      <c r="K152">
        <v>114.009800312999</v>
      </c>
      <c r="L152">
        <f>(Table2[[#This Row],[6M Return vs Nifty]]-AVERAGE(Table2[6M Return vs Nifty]))/_xlfn.STDEV.P(Table2[6M Return vs Nifty])</f>
        <v>3.2035792126460185</v>
      </c>
      <c r="M152">
        <v>10.231921366052999</v>
      </c>
      <c r="N152">
        <f>(Table2[[#This Row],[1W Return vs Nifty]]-AVERAGE(Table2[1W Return vs Nifty]))/_xlfn.STDEV.P(Table2[1W Return vs Nifty])</f>
        <v>1.7650476674113518</v>
      </c>
      <c r="O152">
        <v>2371.36</v>
      </c>
      <c r="P152">
        <v>2193.9916916297602</v>
      </c>
      <c r="Q152">
        <v>1738.1673432682301</v>
      </c>
      <c r="R152">
        <v>71.058981646182602</v>
      </c>
      <c r="S152" s="1">
        <f>(Table2[[#This Row],[Close Price]]-Table2[[#This Row],[20D EMA]])/Table2[[#This Row],[20D EMA]]</f>
        <v>9.5510593077390099E-2</v>
      </c>
      <c r="T152" s="1">
        <f>(Table2[[#This Row],[Close Price]]-Table2[[#This Row],[50D EMA]])/Table2[[#This Row],[50D EMA]]</f>
        <v>0.18407467535587707</v>
      </c>
      <c r="U152" s="1">
        <f>(Table2[[#This Row],[Close Price]]-Table2[[#This Row],[200D EMA]])/Table2[[#This Row],[200D EMA]]</f>
        <v>0.49459142128129696</v>
      </c>
      <c r="V152">
        <v>1.0087868970446201</v>
      </c>
      <c r="W152">
        <v>2561.75</v>
      </c>
      <c r="X152">
        <v>2620.1</v>
      </c>
      <c r="Y152">
        <v>2520</v>
      </c>
      <c r="Z152">
        <v>2620.1</v>
      </c>
      <c r="AA152">
        <v>2152.1</v>
      </c>
      <c r="AB152">
        <v>2620.1</v>
      </c>
      <c r="AC152" s="1">
        <f>(Table2[[#This Row],[Close Price]]/Table2[[#This Row],[Day Low]])-1</f>
        <v>1.4091929345174226E-2</v>
      </c>
      <c r="AD152" s="1">
        <f>(Table2[[#This Row],[Day High]]/Table2[[#This Row],[Close Price]])-1</f>
        <v>8.5647747175547906E-3</v>
      </c>
      <c r="AE152" s="1">
        <f>(Table2[[#This Row],[Close Price]]/Table2[[#This Row],[Current Week Low]])-1</f>
        <v>3.0892857142857055E-2</v>
      </c>
      <c r="AF152" s="1">
        <f>(Table2[[#This Row],[Current Week High]]/Table2[[#This Row],[Close Price]])-1</f>
        <v>8.5647747175547906E-3</v>
      </c>
      <c r="AG152" s="1">
        <f>(Table2[[#This Row],[Close Price]]/Table2[[#This Row],[Current Month Low]])-1</f>
        <v>0.20712327494075544</v>
      </c>
      <c r="AH152" s="1">
        <f>(Table2[[#This Row],[Current Month High]]/Table2[[#This Row],[Close Price]])-1</f>
        <v>8.5647747175547906E-3</v>
      </c>
      <c r="AI152">
        <v>0.85647747175547895</v>
      </c>
      <c r="AJ152">
        <v>173.06984811057899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0.14000000000000001</v>
      </c>
      <c r="AM152" t="s">
        <v>3193</v>
      </c>
      <c r="AN152">
        <v>12.27</v>
      </c>
      <c r="AO152" t="s">
        <v>3193</v>
      </c>
      <c r="AP152">
        <v>1.4203476954204E-2</v>
      </c>
      <c r="AQ152">
        <f>(Table2[[#This Row],[Sharpe Ratio]]-AVERAGE(Table2[Sharpe Ratio]))/_xlfn.STDEV.P(Table2[Sharpe Ratio])</f>
        <v>-0.622297780046975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7.3283704132363852</v>
      </c>
      <c r="AS152">
        <f>_xlfn.RANK.AVG(Table2[[#This Row],[1Y Return vs Nifty Z-Score]],Table2[1Y Return vs Nifty Z-Score])</f>
        <v>113</v>
      </c>
      <c r="AT152">
        <f>_xlfn.RANK.AVG(Table2[[#This Row],[6M Return vs Nifty Z-Score]],Table2[6M Return vs Nifty Z-Score])</f>
        <v>9</v>
      </c>
      <c r="AU152">
        <f>_xlfn.RANK.AVG(Table2[[#This Row],[Sharpe Ratio Z-Score]],Table2[Sharpe Ratio Z-Score])</f>
        <v>497</v>
      </c>
      <c r="AV152">
        <f>(Table2[[#This Row],[Rank 1Y]]+Table2[[#This Row],[Rank 6M]]+Table2[[#This Row],[Rank Sharpe]])/3</f>
        <v>206.33333333333334</v>
      </c>
    </row>
    <row r="153" spans="1:48" x14ac:dyDescent="0.3">
      <c r="A153" t="s">
        <v>280</v>
      </c>
      <c r="B153" t="s">
        <v>281</v>
      </c>
      <c r="C153" t="s">
        <v>3159</v>
      </c>
      <c r="D153" t="s">
        <v>282</v>
      </c>
      <c r="E153">
        <v>100287.917553284</v>
      </c>
      <c r="F153">
        <v>704.55</v>
      </c>
      <c r="G153">
        <v>42.524569481474799</v>
      </c>
      <c r="H153">
        <f>(Table2[[#This Row],[1Y Return vs Nifty]]-AVERAGE(Table2[1Y Return vs Nifty]))/_xlfn.STDEV.P(Table2[1Y Return vs Nifty])</f>
        <v>0.26491655609650994</v>
      </c>
      <c r="I153">
        <v>4.6240634531958698</v>
      </c>
      <c r="J153">
        <f>(Table2[[#This Row],[1M Return vs Nifty]]-AVERAGE(Table2[1M Return vs Nifty]))/_xlfn.STDEV.P(Table2[1M Return vs Nifty])</f>
        <v>0.46916769342085568</v>
      </c>
      <c r="K153">
        <v>7.9665338179207303</v>
      </c>
      <c r="L153">
        <f>(Table2[[#This Row],[6M Return vs Nifty]]-AVERAGE(Table2[6M Return vs Nifty]))/_xlfn.STDEV.P(Table2[6M Return vs Nifty])</f>
        <v>-7.6242145742561482E-2</v>
      </c>
      <c r="M153">
        <v>3.9353265076630199</v>
      </c>
      <c r="N153">
        <f>(Table2[[#This Row],[1W Return vs Nifty]]-AVERAGE(Table2[1W Return vs Nifty]))/_xlfn.STDEV.P(Table2[1W Return vs Nifty])</f>
        <v>0.45884474372144513</v>
      </c>
      <c r="O153">
        <v>692.31</v>
      </c>
      <c r="P153">
        <v>671.710760485008</v>
      </c>
      <c r="Q153">
        <v>590.67833428413201</v>
      </c>
      <c r="R153">
        <v>57.3848034329962</v>
      </c>
      <c r="S153" s="1">
        <f>(Table2[[#This Row],[Close Price]]-Table2[[#This Row],[20D EMA]])/Table2[[#This Row],[20D EMA]]</f>
        <v>1.7679941066863124E-2</v>
      </c>
      <c r="T153" s="1">
        <f>(Table2[[#This Row],[Close Price]]-Table2[[#This Row],[50D EMA]])/Table2[[#This Row],[50D EMA]]</f>
        <v>4.8888958532211729E-2</v>
      </c>
      <c r="U153" s="1">
        <f>(Table2[[#This Row],[Close Price]]-Table2[[#This Row],[200D EMA]])/Table2[[#This Row],[200D EMA]]</f>
        <v>0.19278117903862824</v>
      </c>
      <c r="V153">
        <v>0.75599431850874699</v>
      </c>
      <c r="W153">
        <v>698.8</v>
      </c>
      <c r="X153">
        <v>713.65</v>
      </c>
      <c r="Y153">
        <v>698.8</v>
      </c>
      <c r="Z153">
        <v>714.6</v>
      </c>
      <c r="AA153">
        <v>645.9</v>
      </c>
      <c r="AB153">
        <v>715.4</v>
      </c>
      <c r="AC153" s="1">
        <f>(Table2[[#This Row],[Close Price]]/Table2[[#This Row],[Day Low]])-1</f>
        <v>8.2283915283343223E-3</v>
      </c>
      <c r="AD153" s="1">
        <f>(Table2[[#This Row],[Day High]]/Table2[[#This Row],[Close Price]])-1</f>
        <v>1.2916045702930923E-2</v>
      </c>
      <c r="AE153" s="1">
        <f>(Table2[[#This Row],[Close Price]]/Table2[[#This Row],[Current Week Low]])-1</f>
        <v>8.2283915283343223E-3</v>
      </c>
      <c r="AF153" s="1">
        <f>(Table2[[#This Row],[Current Week High]]/Table2[[#This Row],[Close Price]])-1</f>
        <v>1.426442410048967E-2</v>
      </c>
      <c r="AG153" s="1">
        <f>(Table2[[#This Row],[Close Price]]/Table2[[#This Row],[Current Month Low]])-1</f>
        <v>9.0803529958197737E-2</v>
      </c>
      <c r="AH153" s="1">
        <f>(Table2[[#This Row],[Current Month High]]/Table2[[#This Row],[Close Price]])-1</f>
        <v>1.5399900645802322E-2</v>
      </c>
      <c r="AI153">
        <v>2.2567596338088198</v>
      </c>
      <c r="AJ153">
        <v>89.599031216361595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0.05</v>
      </c>
      <c r="AM153" t="s">
        <v>3193</v>
      </c>
      <c r="AN153">
        <v>-0.81</v>
      </c>
      <c r="AO153" t="s">
        <v>3192</v>
      </c>
      <c r="AP153">
        <v>0.19118204326631999</v>
      </c>
      <c r="AQ153">
        <f>(Table2[[#This Row],[Sharpe Ratio]]-AVERAGE(Table2[Sharpe Ratio]))/_xlfn.STDEV.P(Table2[Sharpe Ratio])</f>
        <v>1.4468940755901709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2.5635809230864206</v>
      </c>
      <c r="AS153">
        <f>_xlfn.RANK.AVG(Table2[[#This Row],[1Y Return vs Nifty Z-Score]],Table2[1Y Return vs Nifty Z-Score])</f>
        <v>215</v>
      </c>
      <c r="AT153">
        <f>_xlfn.RANK.AVG(Table2[[#This Row],[6M Return vs Nifty Z-Score]],Table2[6M Return vs Nifty Z-Score])</f>
        <v>349</v>
      </c>
      <c r="AU153">
        <f>_xlfn.RANK.AVG(Table2[[#This Row],[Sharpe Ratio Z-Score]],Table2[Sharpe Ratio Z-Score])</f>
        <v>59</v>
      </c>
      <c r="AV153">
        <f>(Table2[[#This Row],[Rank 1Y]]+Table2[[#This Row],[Rank 6M]]+Table2[[#This Row],[Rank Sharpe]])/3</f>
        <v>207.66666666666666</v>
      </c>
    </row>
    <row r="154" spans="1:48" x14ac:dyDescent="0.3">
      <c r="A154" t="s">
        <v>829</v>
      </c>
      <c r="B154" t="s">
        <v>830</v>
      </c>
      <c r="C154" t="s">
        <v>3148</v>
      </c>
      <c r="D154" t="s">
        <v>738</v>
      </c>
      <c r="E154">
        <v>19875.013282920001</v>
      </c>
      <c r="F154">
        <v>137.85</v>
      </c>
      <c r="G154">
        <v>55.306254070718197</v>
      </c>
      <c r="H154">
        <f>(Table2[[#This Row],[1Y Return vs Nifty]]-AVERAGE(Table2[1Y Return vs Nifty]))/_xlfn.STDEV.P(Table2[1Y Return vs Nifty])</f>
        <v>0.47542636512581543</v>
      </c>
      <c r="I154">
        <v>-9.3557407585303594</v>
      </c>
      <c r="J154">
        <f>(Table2[[#This Row],[1M Return vs Nifty]]-AVERAGE(Table2[1M Return vs Nifty]))/_xlfn.STDEV.P(Table2[1M Return vs Nifty])</f>
        <v>-1.0291126308558731</v>
      </c>
      <c r="K154">
        <v>33.667359272252199</v>
      </c>
      <c r="L154">
        <f>(Table2[[#This Row],[6M Return vs Nifty]]-AVERAGE(Table2[6M Return vs Nifty]))/_xlfn.STDEV.P(Table2[6M Return vs Nifty])</f>
        <v>0.71866090693967111</v>
      </c>
      <c r="M154">
        <v>-4.8904206652565998</v>
      </c>
      <c r="N154">
        <f>(Table2[[#This Row],[1W Return vs Nifty]]-AVERAGE(Table2[1W Return vs Nifty]))/_xlfn.STDEV.P(Table2[1W Return vs Nifty])</f>
        <v>-1.3720205128631697</v>
      </c>
      <c r="O154">
        <v>142.84</v>
      </c>
      <c r="P154">
        <v>141.70061473778699</v>
      </c>
      <c r="Q154">
        <v>117.415411392089</v>
      </c>
      <c r="R154">
        <v>41.559415265870001</v>
      </c>
      <c r="S154" s="1">
        <f>(Table2[[#This Row],[Close Price]]-Table2[[#This Row],[20D EMA]])/Table2[[#This Row],[20D EMA]]</f>
        <v>-3.4934192103052431E-2</v>
      </c>
      <c r="T154" s="1">
        <f>(Table2[[#This Row],[Close Price]]-Table2[[#This Row],[50D EMA]])/Table2[[#This Row],[50D EMA]]</f>
        <v>-2.717429804318388E-2</v>
      </c>
      <c r="U154" s="1">
        <f>(Table2[[#This Row],[Close Price]]-Table2[[#This Row],[200D EMA]])/Table2[[#This Row],[200D EMA]]</f>
        <v>0.17403668194521013</v>
      </c>
      <c r="V154">
        <v>0.49420778013774402</v>
      </c>
      <c r="W154">
        <v>134.26</v>
      </c>
      <c r="X154">
        <v>138.54</v>
      </c>
      <c r="Y154">
        <v>134.26</v>
      </c>
      <c r="Z154">
        <v>140.77000000000001</v>
      </c>
      <c r="AA154">
        <v>128.81</v>
      </c>
      <c r="AB154">
        <v>152.74</v>
      </c>
      <c r="AC154" s="1">
        <f>(Table2[[#This Row],[Close Price]]/Table2[[#This Row],[Day Low]])-1</f>
        <v>2.6739162818412154E-2</v>
      </c>
      <c r="AD154" s="1">
        <f>(Table2[[#This Row],[Day High]]/Table2[[#This Row],[Close Price]])-1</f>
        <v>5.0054406964090692E-3</v>
      </c>
      <c r="AE154" s="1">
        <f>(Table2[[#This Row],[Close Price]]/Table2[[#This Row],[Current Week Low]])-1</f>
        <v>2.6739162818412154E-2</v>
      </c>
      <c r="AF154" s="1">
        <f>(Table2[[#This Row],[Current Week High]]/Table2[[#This Row],[Close Price]])-1</f>
        <v>2.1182444686253188E-2</v>
      </c>
      <c r="AG154" s="1">
        <f>(Table2[[#This Row],[Close Price]]/Table2[[#This Row],[Current Month Low]])-1</f>
        <v>7.0180886577128954E-2</v>
      </c>
      <c r="AH154" s="1">
        <f>(Table2[[#This Row],[Current Month High]]/Table2[[#This Row],[Close Price]])-1</f>
        <v>0.10801595937613362</v>
      </c>
      <c r="AI154">
        <v>24.047878128400399</v>
      </c>
      <c r="AJ154">
        <v>124.146341463414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0.03</v>
      </c>
      <c r="AM154" t="s">
        <v>3193</v>
      </c>
      <c r="AN154">
        <v>-8.7100000000000009</v>
      </c>
      <c r="AO154" t="s">
        <v>3192</v>
      </c>
      <c r="AP154">
        <v>6.9568239783100005E-2</v>
      </c>
      <c r="AQ154">
        <f>(Table2[[#This Row],[Sharpe Ratio]]-AVERAGE(Table2[Sharpe Ratio]))/_xlfn.STDEV.P(Table2[Sharpe Ratio])</f>
        <v>2.5014031332474408E-2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-1.1820318403210819</v>
      </c>
      <c r="AS154">
        <f>_xlfn.RANK.AVG(Table2[[#This Row],[1Y Return vs Nifty Z-Score]],Table2[1Y Return vs Nifty Z-Score])</f>
        <v>171</v>
      </c>
      <c r="AT154">
        <f>_xlfn.RANK.AVG(Table2[[#This Row],[6M Return vs Nifty Z-Score]],Table2[6M Return vs Nifty Z-Score])</f>
        <v>120</v>
      </c>
      <c r="AU154">
        <f>_xlfn.RANK.AVG(Table2[[#This Row],[Sharpe Ratio Z-Score]],Table2[Sharpe Ratio Z-Score])</f>
        <v>335</v>
      </c>
      <c r="AV154">
        <f>(Table2[[#This Row],[Rank 1Y]]+Table2[[#This Row],[Rank 6M]]+Table2[[#This Row],[Rank Sharpe]])/3</f>
        <v>208.66666666666666</v>
      </c>
    </row>
    <row r="155" spans="1:48" x14ac:dyDescent="0.3">
      <c r="A155" t="s">
        <v>1640</v>
      </c>
      <c r="B155" t="s">
        <v>1641</v>
      </c>
      <c r="C155" t="s">
        <v>3150</v>
      </c>
      <c r="D155" t="s">
        <v>48</v>
      </c>
      <c r="E155">
        <v>5687.0194309600001</v>
      </c>
      <c r="F155">
        <v>751.6</v>
      </c>
      <c r="G155">
        <v>40.4126624593614</v>
      </c>
      <c r="H155">
        <f>(Table2[[#This Row],[1Y Return vs Nifty]]-AVERAGE(Table2[1Y Return vs Nifty]))/_xlfn.STDEV.P(Table2[1Y Return vs Nifty])</f>
        <v>0.23013419694747561</v>
      </c>
      <c r="I155">
        <v>-2.9885436386518398</v>
      </c>
      <c r="J155">
        <f>(Table2[[#This Row],[1M Return vs Nifty]]-AVERAGE(Table2[1M Return vs Nifty]))/_xlfn.STDEV.P(Table2[1M Return vs Nifty])</f>
        <v>-0.3467106443170746</v>
      </c>
      <c r="K155">
        <v>10.022401021162599</v>
      </c>
      <c r="L155">
        <f>(Table2[[#This Row],[6M Return vs Nifty]]-AVERAGE(Table2[6M Return vs Nifty]))/_xlfn.STDEV.P(Table2[6M Return vs Nifty])</f>
        <v>-1.2656051254268524E-2</v>
      </c>
      <c r="M155">
        <v>-0.387823888320045</v>
      </c>
      <c r="N155">
        <f>(Table2[[#This Row],[1W Return vs Nifty]]-AVERAGE(Table2[1W Return vs Nifty]))/_xlfn.STDEV.P(Table2[1W Return vs Nifty])</f>
        <v>-0.43797517462854313</v>
      </c>
      <c r="O155">
        <v>756.68</v>
      </c>
      <c r="P155">
        <v>778.57332367399795</v>
      </c>
      <c r="Q155">
        <v>704.69242943608594</v>
      </c>
      <c r="R155">
        <v>50.985435182114998</v>
      </c>
      <c r="S155" s="1">
        <f>(Table2[[#This Row],[Close Price]]-Table2[[#This Row],[20D EMA]])/Table2[[#This Row],[20D EMA]]</f>
        <v>-6.7135380874344865E-3</v>
      </c>
      <c r="T155" s="1">
        <f>(Table2[[#This Row],[Close Price]]-Table2[[#This Row],[50D EMA]])/Table2[[#This Row],[50D EMA]]</f>
        <v>-3.4644551584061364E-2</v>
      </c>
      <c r="U155" s="1">
        <f>(Table2[[#This Row],[Close Price]]-Table2[[#This Row],[200D EMA]])/Table2[[#This Row],[200D EMA]]</f>
        <v>6.6564601242347379E-2</v>
      </c>
      <c r="V155">
        <v>1.03369047527693</v>
      </c>
      <c r="W155">
        <v>727.45</v>
      </c>
      <c r="X155">
        <v>755.05</v>
      </c>
      <c r="Y155">
        <v>727.45</v>
      </c>
      <c r="Z155">
        <v>759</v>
      </c>
      <c r="AA155">
        <v>708.75</v>
      </c>
      <c r="AB155">
        <v>803</v>
      </c>
      <c r="AC155" s="1">
        <f>(Table2[[#This Row],[Close Price]]/Table2[[#This Row],[Day Low]])-1</f>
        <v>3.319815794899994E-2</v>
      </c>
      <c r="AD155" s="1">
        <f>(Table2[[#This Row],[Day High]]/Table2[[#This Row],[Close Price]])-1</f>
        <v>4.5902075572112899E-3</v>
      </c>
      <c r="AE155" s="1">
        <f>(Table2[[#This Row],[Close Price]]/Table2[[#This Row],[Current Week Low]])-1</f>
        <v>3.319815794899994E-2</v>
      </c>
      <c r="AF155" s="1">
        <f>(Table2[[#This Row],[Current Week High]]/Table2[[#This Row],[Close Price]])-1</f>
        <v>9.8456625864822289E-3</v>
      </c>
      <c r="AG155" s="1">
        <f>(Table2[[#This Row],[Close Price]]/Table2[[#This Row],[Current Month Low]])-1</f>
        <v>6.0458553791887137E-2</v>
      </c>
      <c r="AH155" s="1">
        <f>(Table2[[#This Row],[Current Month High]]/Table2[[#This Row],[Close Price]])-1</f>
        <v>6.8387440127727572E-2</v>
      </c>
      <c r="AI155">
        <v>24.640766365087799</v>
      </c>
      <c r="AJ155">
        <v>90.979545165798498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-0.09</v>
      </c>
      <c r="AM155" t="s">
        <v>3192</v>
      </c>
      <c r="AN155">
        <v>-3.34</v>
      </c>
      <c r="AO155" t="s">
        <v>3192</v>
      </c>
      <c r="AP155">
        <v>0.18094441538294101</v>
      </c>
      <c r="AQ155">
        <f>(Table2[[#This Row],[Sharpe Ratio]]-AVERAGE(Table2[Sharpe Ratio]))/_xlfn.STDEV.P(Table2[Sharpe Ratio])</f>
        <v>1.3271981334274769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231</v>
      </c>
      <c r="AT155">
        <f>_xlfn.RANK.AVG(Table2[[#This Row],[6M Return vs Nifty Z-Score]],Table2[6M Return vs Nifty Z-Score])</f>
        <v>326</v>
      </c>
      <c r="AU155">
        <f>_xlfn.RANK.AVG(Table2[[#This Row],[Sharpe Ratio Z-Score]],Table2[Sharpe Ratio Z-Score])</f>
        <v>70</v>
      </c>
      <c r="AV155">
        <f>(Table2[[#This Row],[Rank 1Y]]+Table2[[#This Row],[Rank 6M]]+Table2[[#This Row],[Rank Sharpe]])/3</f>
        <v>209</v>
      </c>
    </row>
    <row r="156" spans="1:48" x14ac:dyDescent="0.3">
      <c r="A156" t="s">
        <v>413</v>
      </c>
      <c r="B156" t="s">
        <v>414</v>
      </c>
      <c r="C156" t="s">
        <v>3153</v>
      </c>
      <c r="D156" t="s">
        <v>188</v>
      </c>
      <c r="E156">
        <v>57465.188426825</v>
      </c>
      <c r="F156">
        <v>1000.85</v>
      </c>
      <c r="G156">
        <v>40.505017475279701</v>
      </c>
      <c r="H156">
        <f>(Table2[[#This Row],[1Y Return vs Nifty]]-AVERAGE(Table2[1Y Return vs Nifty]))/_xlfn.STDEV.P(Table2[1Y Return vs Nifty])</f>
        <v>0.23165525128331968</v>
      </c>
      <c r="I156">
        <v>-4.8550668802508898</v>
      </c>
      <c r="J156">
        <f>(Table2[[#This Row],[1M Return vs Nifty]]-AVERAGE(Table2[1M Return vs Nifty]))/_xlfn.STDEV.P(Table2[1M Return vs Nifty])</f>
        <v>-0.54675457950661854</v>
      </c>
      <c r="K156">
        <v>23.320312779429099</v>
      </c>
      <c r="L156">
        <f>(Table2[[#This Row],[6M Return vs Nifty]]-AVERAGE(Table2[6M Return vs Nifty]))/_xlfn.STDEV.P(Table2[6M Return vs Nifty])</f>
        <v>0.39863621131247701</v>
      </c>
      <c r="M156">
        <v>-0.14670653995941099</v>
      </c>
      <c r="N156">
        <f>(Table2[[#This Row],[1W Return vs Nifty]]-AVERAGE(Table2[1W Return vs Nifty]))/_xlfn.STDEV.P(Table2[1W Return vs Nifty])</f>
        <v>-0.38795636407074441</v>
      </c>
      <c r="O156">
        <v>1042.3499999999999</v>
      </c>
      <c r="P156">
        <v>1054.7578502449601</v>
      </c>
      <c r="Q156">
        <v>905.76757811669597</v>
      </c>
      <c r="R156">
        <v>37.6183084960348</v>
      </c>
      <c r="S156" s="1">
        <f>(Table2[[#This Row],[Close Price]]-Table2[[#This Row],[20D EMA]])/Table2[[#This Row],[20D EMA]]</f>
        <v>-3.9813882093346659E-2</v>
      </c>
      <c r="T156" s="1">
        <f>(Table2[[#This Row],[Close Price]]-Table2[[#This Row],[50D EMA]])/Table2[[#This Row],[50D EMA]]</f>
        <v>-5.1109219270034673E-2</v>
      </c>
      <c r="U156" s="1">
        <f>(Table2[[#This Row],[Close Price]]-Table2[[#This Row],[200D EMA]])/Table2[[#This Row],[200D EMA]]</f>
        <v>0.10497441526997775</v>
      </c>
      <c r="V156">
        <v>0.988114243574579</v>
      </c>
      <c r="W156">
        <v>987.5</v>
      </c>
      <c r="X156">
        <v>1003.95</v>
      </c>
      <c r="Y156">
        <v>975</v>
      </c>
      <c r="Z156">
        <v>1032.95</v>
      </c>
      <c r="AA156">
        <v>966</v>
      </c>
      <c r="AB156">
        <v>1117.75</v>
      </c>
      <c r="AC156" s="1">
        <f>(Table2[[#This Row],[Close Price]]/Table2[[#This Row],[Day Low]])-1</f>
        <v>1.3518987341772259E-2</v>
      </c>
      <c r="AD156" s="1">
        <f>(Table2[[#This Row],[Day High]]/Table2[[#This Row],[Close Price]])-1</f>
        <v>3.0973672378478145E-3</v>
      </c>
      <c r="AE156" s="1">
        <f>(Table2[[#This Row],[Close Price]]/Table2[[#This Row],[Current Week Low]])-1</f>
        <v>2.6512820512820445E-2</v>
      </c>
      <c r="AF156" s="1">
        <f>(Table2[[#This Row],[Current Week High]]/Table2[[#This Row],[Close Price]])-1</f>
        <v>3.2072738172553406E-2</v>
      </c>
      <c r="AG156" s="1">
        <f>(Table2[[#This Row],[Close Price]]/Table2[[#This Row],[Current Month Low]])-1</f>
        <v>3.6076604554865499E-2</v>
      </c>
      <c r="AH156" s="1">
        <f>(Table2[[#This Row],[Current Month High]]/Table2[[#This Row],[Close Price]])-1</f>
        <v>0.11680071938851966</v>
      </c>
      <c r="AI156">
        <v>25.393415596742699</v>
      </c>
      <c r="AJ156">
        <v>82.437112650382701</v>
      </c>
      <c r="AK156" t="str">
        <f>IF(AND(Table2[[#This Row],[20D EMA]]&gt;Table2[[#This Row],[50D EMA]],Table2[[#This Row],[50D EMA]]&gt;Table2[[#This Row],[200D EMA]]),"Uptrend","Downtrend/NoTrend")</f>
        <v>Downtrend/NoTrend</v>
      </c>
      <c r="AL156">
        <v>-0.04</v>
      </c>
      <c r="AM156" t="s">
        <v>3192</v>
      </c>
      <c r="AN156">
        <v>-10.31</v>
      </c>
      <c r="AO156" t="s">
        <v>3192</v>
      </c>
      <c r="AP156">
        <v>0.11287891858389899</v>
      </c>
      <c r="AQ156">
        <f>(Table2[[#This Row],[Sharpe Ratio]]-AVERAGE(Table2[Sharpe Ratio]))/_xlfn.STDEV.P(Table2[Sharpe Ratio])</f>
        <v>0.53139232167685935</v>
      </c>
      <c r="AR1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6">
        <f>_xlfn.RANK.AVG(Table2[[#This Row],[1Y Return vs Nifty Z-Score]],Table2[1Y Return vs Nifty Z-Score])</f>
        <v>230</v>
      </c>
      <c r="AT156">
        <f>_xlfn.RANK.AVG(Table2[[#This Row],[6M Return vs Nifty Z-Score]],Table2[6M Return vs Nifty Z-Score])</f>
        <v>198</v>
      </c>
      <c r="AU156">
        <f>_xlfn.RANK.AVG(Table2[[#This Row],[Sharpe Ratio Z-Score]],Table2[Sharpe Ratio Z-Score])</f>
        <v>201</v>
      </c>
      <c r="AV156">
        <f>(Table2[[#This Row],[Rank 1Y]]+Table2[[#This Row],[Rank 6M]]+Table2[[#This Row],[Rank Sharpe]])/3</f>
        <v>209.66666666666666</v>
      </c>
    </row>
    <row r="157" spans="1:48" x14ac:dyDescent="0.3">
      <c r="A157" t="s">
        <v>913</v>
      </c>
      <c r="B157" t="s">
        <v>914</v>
      </c>
      <c r="C157" t="s">
        <v>3147</v>
      </c>
      <c r="D157" t="s">
        <v>229</v>
      </c>
      <c r="E157">
        <v>17147.704401114999</v>
      </c>
      <c r="F157">
        <v>4130.95</v>
      </c>
      <c r="G157">
        <v>100.97143173646</v>
      </c>
      <c r="H157">
        <f>(Table2[[#This Row],[1Y Return vs Nifty]]-AVERAGE(Table2[1Y Return vs Nifty]))/_xlfn.STDEV.P(Table2[1Y Return vs Nifty])</f>
        <v>1.2275156349388525</v>
      </c>
      <c r="I157">
        <v>7.4450454777976596</v>
      </c>
      <c r="J157">
        <f>(Table2[[#This Row],[1M Return vs Nifty]]-AVERAGE(Table2[1M Return vs Nifty]))/_xlfn.STDEV.P(Table2[1M Return vs Nifty])</f>
        <v>0.77150539419165132</v>
      </c>
      <c r="K157">
        <v>-11.681229658345901</v>
      </c>
      <c r="L157">
        <f>(Table2[[#This Row],[6M Return vs Nifty]]-AVERAGE(Table2[6M Return vs Nifty]))/_xlfn.STDEV.P(Table2[6M Return vs Nifty])</f>
        <v>-0.68392952113114613</v>
      </c>
      <c r="M157">
        <v>3.5842374595263999</v>
      </c>
      <c r="N157">
        <f>(Table2[[#This Row],[1W Return vs Nifty]]-AVERAGE(Table2[1W Return vs Nifty]))/_xlfn.STDEV.P(Table2[1W Return vs Nifty])</f>
        <v>0.38601275254759654</v>
      </c>
      <c r="O157">
        <v>3982</v>
      </c>
      <c r="P157">
        <v>3904.0663819737802</v>
      </c>
      <c r="Q157">
        <v>3512.3978619600198</v>
      </c>
      <c r="R157">
        <v>70.183034492648105</v>
      </c>
      <c r="S157" s="1">
        <f>(Table2[[#This Row],[Close Price]]-Table2[[#This Row],[20D EMA]])/Table2[[#This Row],[20D EMA]]</f>
        <v>3.7405826217980866E-2</v>
      </c>
      <c r="T157" s="1">
        <f>(Table2[[#This Row],[Close Price]]-Table2[[#This Row],[50D EMA]])/Table2[[#This Row],[50D EMA]]</f>
        <v>5.8114692689091529E-2</v>
      </c>
      <c r="U157" s="1">
        <f>(Table2[[#This Row],[Close Price]]-Table2[[#This Row],[200D EMA]])/Table2[[#This Row],[200D EMA]]</f>
        <v>0.17610537369328941</v>
      </c>
      <c r="V157">
        <v>1.9315140656027501</v>
      </c>
      <c r="W157">
        <v>4062</v>
      </c>
      <c r="X157">
        <v>4215</v>
      </c>
      <c r="Y157">
        <v>4015</v>
      </c>
      <c r="Z157">
        <v>4215</v>
      </c>
      <c r="AA157">
        <v>3806</v>
      </c>
      <c r="AB157">
        <v>4284.55</v>
      </c>
      <c r="AC157" s="1">
        <f>(Table2[[#This Row],[Close Price]]/Table2[[#This Row],[Day Low]])-1</f>
        <v>1.6974396848842943E-2</v>
      </c>
      <c r="AD157" s="1">
        <f>(Table2[[#This Row],[Day High]]/Table2[[#This Row],[Close Price]])-1</f>
        <v>2.034640942156174E-2</v>
      </c>
      <c r="AE157" s="1">
        <f>(Table2[[#This Row],[Close Price]]/Table2[[#This Row],[Current Week Low]])-1</f>
        <v>2.8879202988791874E-2</v>
      </c>
      <c r="AF157" s="1">
        <f>(Table2[[#This Row],[Current Week High]]/Table2[[#This Row],[Close Price]])-1</f>
        <v>2.034640942156174E-2</v>
      </c>
      <c r="AG157" s="1">
        <f>(Table2[[#This Row],[Close Price]]/Table2[[#This Row],[Current Month Low]])-1</f>
        <v>8.5378349973725731E-2</v>
      </c>
      <c r="AH157" s="1">
        <f>(Table2[[#This Row],[Current Month High]]/Table2[[#This Row],[Close Price]])-1</f>
        <v>3.7182730364686112E-2</v>
      </c>
      <c r="AI157">
        <v>4.0910686403853704</v>
      </c>
      <c r="AJ157">
        <v>137.424564630151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0.09</v>
      </c>
      <c r="AM157" t="s">
        <v>3193</v>
      </c>
      <c r="AN157">
        <v>6.61</v>
      </c>
      <c r="AO157" t="s">
        <v>3193</v>
      </c>
      <c r="AP157">
        <v>0.27114745000791302</v>
      </c>
      <c r="AQ157">
        <f>(Table2[[#This Row],[Sharpe Ratio]]-AVERAGE(Table2[Sharpe Ratio]))/_xlfn.STDEV.P(Table2[Sharpe Ratio])</f>
        <v>2.3818308411565008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4.0829351017034554</v>
      </c>
      <c r="AS157">
        <f>_xlfn.RANK.AVG(Table2[[#This Row],[1Y Return vs Nifty Z-Score]],Table2[1Y Return vs Nifty Z-Score])</f>
        <v>79</v>
      </c>
      <c r="AT157">
        <f>_xlfn.RANK.AVG(Table2[[#This Row],[6M Return vs Nifty Z-Score]],Table2[6M Return vs Nifty Z-Score])</f>
        <v>549</v>
      </c>
      <c r="AU157">
        <f>_xlfn.RANK.AVG(Table2[[#This Row],[Sharpe Ratio Z-Score]],Table2[Sharpe Ratio Z-Score])</f>
        <v>4</v>
      </c>
      <c r="AV157">
        <f>(Table2[[#This Row],[Rank 1Y]]+Table2[[#This Row],[Rank 6M]]+Table2[[#This Row],[Rank Sharpe]])/3</f>
        <v>210.66666666666666</v>
      </c>
    </row>
    <row r="158" spans="1:48" x14ac:dyDescent="0.3">
      <c r="A158" t="s">
        <v>1215</v>
      </c>
      <c r="B158" t="s">
        <v>1216</v>
      </c>
      <c r="C158" t="s">
        <v>3153</v>
      </c>
      <c r="D158" t="s">
        <v>188</v>
      </c>
      <c r="E158">
        <v>9975.7433921600004</v>
      </c>
      <c r="F158">
        <v>2264.65</v>
      </c>
      <c r="G158">
        <v>99.673556925148503</v>
      </c>
      <c r="H158">
        <f>(Table2[[#This Row],[1Y Return vs Nifty]]-AVERAGE(Table2[1Y Return vs Nifty]))/_xlfn.STDEV.P(Table2[1Y Return vs Nifty])</f>
        <v>1.2061400974057908</v>
      </c>
      <c r="I158">
        <v>-2.6070019619406102</v>
      </c>
      <c r="J158">
        <f>(Table2[[#This Row],[1M Return vs Nifty]]-AVERAGE(Table2[1M Return vs Nifty]))/_xlfn.STDEV.P(Table2[1M Return vs Nifty])</f>
        <v>-0.30581905682055699</v>
      </c>
      <c r="K158">
        <v>-2.2906741605836101</v>
      </c>
      <c r="L158">
        <f>(Table2[[#This Row],[6M Return vs Nifty]]-AVERAGE(Table2[6M Return vs Nifty]))/_xlfn.STDEV.P(Table2[6M Return vs Nifty])</f>
        <v>-0.39348821819256175</v>
      </c>
      <c r="M158">
        <v>8.8319078613827404</v>
      </c>
      <c r="N158">
        <f>(Table2[[#This Row],[1W Return vs Nifty]]-AVERAGE(Table2[1W Return vs Nifty]))/_xlfn.STDEV.P(Table2[1W Return vs Nifty])</f>
        <v>1.4746205756049022</v>
      </c>
      <c r="O158">
        <v>2177.0100000000002</v>
      </c>
      <c r="P158">
        <v>2134.0537809284801</v>
      </c>
      <c r="Q158">
        <v>1860.55504489791</v>
      </c>
      <c r="R158">
        <v>62.349693347525601</v>
      </c>
      <c r="S158" s="1">
        <f>(Table2[[#This Row],[Close Price]]-Table2[[#This Row],[20D EMA]])/Table2[[#This Row],[20D EMA]]</f>
        <v>4.0257049806845108E-2</v>
      </c>
      <c r="T158" s="1">
        <f>(Table2[[#This Row],[Close Price]]-Table2[[#This Row],[50D EMA]])/Table2[[#This Row],[50D EMA]]</f>
        <v>6.1196311095168557E-2</v>
      </c>
      <c r="U158" s="1">
        <f>(Table2[[#This Row],[Close Price]]-Table2[[#This Row],[200D EMA]])/Table2[[#This Row],[200D EMA]]</f>
        <v>0.21719054010802627</v>
      </c>
      <c r="V158">
        <v>0.52480176969566095</v>
      </c>
      <c r="W158">
        <v>2200</v>
      </c>
      <c r="X158">
        <v>2277</v>
      </c>
      <c r="Y158">
        <v>2117.8000000000002</v>
      </c>
      <c r="Z158">
        <v>2277</v>
      </c>
      <c r="AA158">
        <v>1933</v>
      </c>
      <c r="AB158">
        <v>2277</v>
      </c>
      <c r="AC158" s="1">
        <f>(Table2[[#This Row],[Close Price]]/Table2[[#This Row],[Day Low]])-1</f>
        <v>2.9386363636363599E-2</v>
      </c>
      <c r="AD158" s="1">
        <f>(Table2[[#This Row],[Day High]]/Table2[[#This Row],[Close Price]])-1</f>
        <v>5.4533813172013001E-3</v>
      </c>
      <c r="AE158" s="1">
        <f>(Table2[[#This Row],[Close Price]]/Table2[[#This Row],[Current Week Low]])-1</f>
        <v>6.9340825384833327E-2</v>
      </c>
      <c r="AF158" s="1">
        <f>(Table2[[#This Row],[Current Week High]]/Table2[[#This Row],[Close Price]])-1</f>
        <v>5.4533813172013001E-3</v>
      </c>
      <c r="AG158" s="1">
        <f>(Table2[[#This Row],[Close Price]]/Table2[[#This Row],[Current Month Low]])-1</f>
        <v>0.17157268494568023</v>
      </c>
      <c r="AH158" s="1">
        <f>(Table2[[#This Row],[Current Month High]]/Table2[[#This Row],[Close Price]])-1</f>
        <v>5.4533813172013001E-3</v>
      </c>
      <c r="AI158">
        <v>5.9324840483076802</v>
      </c>
      <c r="AJ158">
        <v>138.660554326061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0.24</v>
      </c>
      <c r="AM158" t="s">
        <v>3193</v>
      </c>
      <c r="AN158">
        <v>0.94</v>
      </c>
      <c r="AO158" t="s">
        <v>3193</v>
      </c>
      <c r="AP158">
        <v>0.162048654636336</v>
      </c>
      <c r="AQ158">
        <f>(Table2[[#This Row],[Sharpe Ratio]]-AVERAGE(Table2[Sharpe Ratio]))/_xlfn.STDEV.P(Table2[Sharpe Ratio])</f>
        <v>1.1062733341272666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3.0877267321248412</v>
      </c>
      <c r="AS158">
        <f>_xlfn.RANK.AVG(Table2[[#This Row],[1Y Return vs Nifty Z-Score]],Table2[1Y Return vs Nifty Z-Score])</f>
        <v>82</v>
      </c>
      <c r="AT158">
        <f>_xlfn.RANK.AVG(Table2[[#This Row],[6M Return vs Nifty Z-Score]],Table2[6M Return vs Nifty Z-Score])</f>
        <v>455</v>
      </c>
      <c r="AU158">
        <f>_xlfn.RANK.AVG(Table2[[#This Row],[Sharpe Ratio Z-Score]],Table2[Sharpe Ratio Z-Score])</f>
        <v>97</v>
      </c>
      <c r="AV158">
        <f>(Table2[[#This Row],[Rank 1Y]]+Table2[[#This Row],[Rank 6M]]+Table2[[#This Row],[Rank Sharpe]])/3</f>
        <v>211.33333333333334</v>
      </c>
    </row>
    <row r="159" spans="1:48" x14ac:dyDescent="0.3">
      <c r="A159" t="s">
        <v>734</v>
      </c>
      <c r="B159" t="s">
        <v>735</v>
      </c>
      <c r="C159" t="s">
        <v>3147</v>
      </c>
      <c r="D159" t="s">
        <v>405</v>
      </c>
      <c r="E159">
        <v>23835.946633215</v>
      </c>
      <c r="F159">
        <v>4836.55</v>
      </c>
      <c r="G159">
        <v>67.233658865390595</v>
      </c>
      <c r="H159">
        <f>(Table2[[#This Row],[1Y Return vs Nifty]]-AVERAGE(Table2[1Y Return vs Nifty]))/_xlfn.STDEV.P(Table2[1Y Return vs Nifty])</f>
        <v>0.67186648911813629</v>
      </c>
      <c r="I159">
        <v>6.7035601289752904</v>
      </c>
      <c r="J159">
        <f>(Table2[[#This Row],[1M Return vs Nifty]]-AVERAGE(Table2[1M Return vs Nifty]))/_xlfn.STDEV.P(Table2[1M Return vs Nifty])</f>
        <v>0.6920369773201076</v>
      </c>
      <c r="K159">
        <v>42.578353951105797</v>
      </c>
      <c r="L159">
        <f>(Table2[[#This Row],[6M Return vs Nifty]]-AVERAGE(Table2[6M Return vs Nifty]))/_xlfn.STDEV.P(Table2[6M Return vs Nifty])</f>
        <v>0.99426983184531315</v>
      </c>
      <c r="M159">
        <v>5.4505301631022203</v>
      </c>
      <c r="N159">
        <f>(Table2[[#This Row],[1W Return vs Nifty]]-AVERAGE(Table2[1W Return vs Nifty]))/_xlfn.STDEV.P(Table2[1W Return vs Nifty])</f>
        <v>0.77316756251979224</v>
      </c>
      <c r="O159">
        <v>4490.1400000000003</v>
      </c>
      <c r="P159">
        <v>4363.5699529455096</v>
      </c>
      <c r="Q159">
        <v>3693.3998695462901</v>
      </c>
      <c r="R159">
        <v>73.611333826062307</v>
      </c>
      <c r="S159" s="1">
        <f>(Table2[[#This Row],[Close Price]]-Table2[[#This Row],[20D EMA]])/Table2[[#This Row],[20D EMA]]</f>
        <v>7.7149042123408146E-2</v>
      </c>
      <c r="T159" s="1">
        <f>(Table2[[#This Row],[Close Price]]-Table2[[#This Row],[50D EMA]])/Table2[[#This Row],[50D EMA]]</f>
        <v>0.10839291042766902</v>
      </c>
      <c r="U159" s="1">
        <f>(Table2[[#This Row],[Close Price]]-Table2[[#This Row],[200D EMA]])/Table2[[#This Row],[200D EMA]]</f>
        <v>0.30951160741610645</v>
      </c>
      <c r="V159">
        <v>0.90756532650139798</v>
      </c>
      <c r="W159">
        <v>4592</v>
      </c>
      <c r="X159">
        <v>4910</v>
      </c>
      <c r="Y159">
        <v>4401.8999999999996</v>
      </c>
      <c r="Z159">
        <v>4910</v>
      </c>
      <c r="AA159">
        <v>4050</v>
      </c>
      <c r="AB159">
        <v>4910</v>
      </c>
      <c r="AC159" s="1">
        <f>(Table2[[#This Row],[Close Price]]/Table2[[#This Row],[Day Low]])-1</f>
        <v>5.3255662020905925E-2</v>
      </c>
      <c r="AD159" s="1">
        <f>(Table2[[#This Row],[Day High]]/Table2[[#This Row],[Close Price]])-1</f>
        <v>1.5186444883232841E-2</v>
      </c>
      <c r="AE159" s="1">
        <f>(Table2[[#This Row],[Close Price]]/Table2[[#This Row],[Current Week Low]])-1</f>
        <v>9.874145255457889E-2</v>
      </c>
      <c r="AF159" s="1">
        <f>(Table2[[#This Row],[Current Week High]]/Table2[[#This Row],[Close Price]])-1</f>
        <v>1.5186444883232841E-2</v>
      </c>
      <c r="AG159" s="1">
        <f>(Table2[[#This Row],[Close Price]]/Table2[[#This Row],[Current Month Low]])-1</f>
        <v>0.19420987654320987</v>
      </c>
      <c r="AH159" s="1">
        <f>(Table2[[#This Row],[Current Month High]]/Table2[[#This Row],[Close Price]])-1</f>
        <v>1.5186444883232841E-2</v>
      </c>
      <c r="AI159">
        <v>1.5186444883232799</v>
      </c>
      <c r="AJ159">
        <v>116.885650224215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0.1</v>
      </c>
      <c r="AM159" t="s">
        <v>3193</v>
      </c>
      <c r="AN159">
        <v>8.57</v>
      </c>
      <c r="AO159" t="s">
        <v>3193</v>
      </c>
      <c r="AP159">
        <v>4.2060742032571E-2</v>
      </c>
      <c r="AQ159">
        <f>(Table2[[#This Row],[Sharpe Ratio]]-AVERAGE(Table2[Sharpe Ratio]))/_xlfn.STDEV.P(Table2[Sharpe Ratio])</f>
        <v>-0.29659717560866289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2.8347436851946863</v>
      </c>
      <c r="AS159">
        <f>_xlfn.RANK.AVG(Table2[[#This Row],[1Y Return vs Nifty Z-Score]],Table2[1Y Return vs Nifty Z-Score])</f>
        <v>137</v>
      </c>
      <c r="AT159">
        <f>_xlfn.RANK.AVG(Table2[[#This Row],[6M Return vs Nifty Z-Score]],Table2[6M Return vs Nifty Z-Score])</f>
        <v>87</v>
      </c>
      <c r="AU159">
        <f>_xlfn.RANK.AVG(Table2[[#This Row],[Sharpe Ratio Z-Score]],Table2[Sharpe Ratio Z-Score])</f>
        <v>416</v>
      </c>
      <c r="AV159">
        <f>(Table2[[#This Row],[Rank 1Y]]+Table2[[#This Row],[Rank 6M]]+Table2[[#This Row],[Rank Sharpe]])/3</f>
        <v>213.33333333333334</v>
      </c>
    </row>
    <row r="160" spans="1:48" x14ac:dyDescent="0.3">
      <c r="A160" t="s">
        <v>55</v>
      </c>
      <c r="B160" t="s">
        <v>56</v>
      </c>
      <c r="C160" t="s">
        <v>3152</v>
      </c>
      <c r="D160" t="s">
        <v>57</v>
      </c>
      <c r="E160">
        <v>411381.06073495001</v>
      </c>
      <c r="F160">
        <v>424.25</v>
      </c>
      <c r="G160">
        <v>47.711858749719603</v>
      </c>
      <c r="H160">
        <f>(Table2[[#This Row],[1Y Return vs Nifty]]-AVERAGE(Table2[1Y Return vs Nifty]))/_xlfn.STDEV.P(Table2[1Y Return vs Nifty])</f>
        <v>0.35034936940164707</v>
      </c>
      <c r="I160">
        <v>7.4415519615890497</v>
      </c>
      <c r="J160">
        <f>(Table2[[#This Row],[1M Return vs Nifty]]-AVERAGE(Table2[1M Return vs Nifty]))/_xlfn.STDEV.P(Table2[1M Return vs Nifty])</f>
        <v>0.77113097788948937</v>
      </c>
      <c r="K160">
        <v>5.3453143558464298</v>
      </c>
      <c r="L160">
        <f>(Table2[[#This Row],[6M Return vs Nifty]]-AVERAGE(Table2[6M Return vs Nifty]))/_xlfn.STDEV.P(Table2[6M Return vs Nifty])</f>
        <v>-0.15731406912709933</v>
      </c>
      <c r="M160">
        <v>0.703319783670038</v>
      </c>
      <c r="N160">
        <f>(Table2[[#This Row],[1W Return vs Nifty]]-AVERAGE(Table2[1W Return vs Nifty]))/_xlfn.STDEV.P(Table2[1W Return vs Nifty])</f>
        <v>-0.21162186993400853</v>
      </c>
      <c r="O160">
        <v>423.34</v>
      </c>
      <c r="P160">
        <v>413.66466616807702</v>
      </c>
      <c r="Q160">
        <v>363.35285820140399</v>
      </c>
      <c r="R160">
        <v>49.282898322837603</v>
      </c>
      <c r="S160" s="1">
        <f>(Table2[[#This Row],[Close Price]]-Table2[[#This Row],[20D EMA]])/Table2[[#This Row],[20D EMA]]</f>
        <v>2.1495724476780485E-3</v>
      </c>
      <c r="T160" s="1">
        <f>(Table2[[#This Row],[Close Price]]-Table2[[#This Row],[50D EMA]])/Table2[[#This Row],[50D EMA]]</f>
        <v>2.5589166050798331E-2</v>
      </c>
      <c r="U160" s="1">
        <f>(Table2[[#This Row],[Close Price]]-Table2[[#This Row],[200D EMA]])/Table2[[#This Row],[200D EMA]]</f>
        <v>0.16759780589049653</v>
      </c>
      <c r="V160">
        <v>0.74106873624787595</v>
      </c>
      <c r="W160">
        <v>421.25</v>
      </c>
      <c r="X160">
        <v>429.4</v>
      </c>
      <c r="Y160">
        <v>420</v>
      </c>
      <c r="Z160">
        <v>429.4</v>
      </c>
      <c r="AA160">
        <v>409.05</v>
      </c>
      <c r="AB160">
        <v>447.75</v>
      </c>
      <c r="AC160" s="1">
        <f>(Table2[[#This Row],[Close Price]]/Table2[[#This Row],[Day Low]])-1</f>
        <v>7.1216617210683175E-3</v>
      </c>
      <c r="AD160" s="1">
        <f>(Table2[[#This Row],[Day High]]/Table2[[#This Row],[Close Price]])-1</f>
        <v>1.2139068945197451E-2</v>
      </c>
      <c r="AE160" s="1">
        <f>(Table2[[#This Row],[Close Price]]/Table2[[#This Row],[Current Week Low]])-1</f>
        <v>1.0119047619047583E-2</v>
      </c>
      <c r="AF160" s="1">
        <f>(Table2[[#This Row],[Current Week High]]/Table2[[#This Row],[Close Price]])-1</f>
        <v>1.2139068945197451E-2</v>
      </c>
      <c r="AG160" s="1">
        <f>(Table2[[#This Row],[Close Price]]/Table2[[#This Row],[Current Month Low]])-1</f>
        <v>3.7159271482703815E-2</v>
      </c>
      <c r="AH160" s="1">
        <f>(Table2[[#This Row],[Current Month High]]/Table2[[#This Row],[Close Price]])-1</f>
        <v>5.539186800235707E-2</v>
      </c>
      <c r="AI160">
        <v>5.7041838538597496</v>
      </c>
      <c r="AJ160">
        <v>86.2788144895719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0.13</v>
      </c>
      <c r="AM160" t="s">
        <v>3193</v>
      </c>
      <c r="AN160">
        <v>-2.9</v>
      </c>
      <c r="AO160" t="s">
        <v>3192</v>
      </c>
      <c r="AP160">
        <v>0.18062280091872501</v>
      </c>
      <c r="AQ160">
        <f>(Table2[[#This Row],[Sharpe Ratio]]-AVERAGE(Table2[Sharpe Ratio]))/_xlfn.STDEV.P(Table2[Sharpe Ratio])</f>
        <v>1.3234378926035275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2.0759823008335561</v>
      </c>
      <c r="AS160">
        <f>_xlfn.RANK.AVG(Table2[[#This Row],[1Y Return vs Nifty Z-Score]],Table2[1Y Return vs Nifty Z-Score])</f>
        <v>194</v>
      </c>
      <c r="AT160">
        <f>_xlfn.RANK.AVG(Table2[[#This Row],[6M Return vs Nifty Z-Score]],Table2[6M Return vs Nifty Z-Score])</f>
        <v>375</v>
      </c>
      <c r="AU160">
        <f>_xlfn.RANK.AVG(Table2[[#This Row],[Sharpe Ratio Z-Score]],Table2[Sharpe Ratio Z-Score])</f>
        <v>72</v>
      </c>
      <c r="AV160">
        <f>(Table2[[#This Row],[Rank 1Y]]+Table2[[#This Row],[Rank 6M]]+Table2[[#This Row],[Rank Sharpe]])/3</f>
        <v>213.66666666666666</v>
      </c>
    </row>
    <row r="161" spans="1:48" x14ac:dyDescent="0.3">
      <c r="A161" t="s">
        <v>289</v>
      </c>
      <c r="B161" t="s">
        <v>290</v>
      </c>
      <c r="C161" t="s">
        <v>3149</v>
      </c>
      <c r="D161" t="s">
        <v>195</v>
      </c>
      <c r="E161">
        <v>95094.337215419902</v>
      </c>
      <c r="F161">
        <v>3496.3</v>
      </c>
      <c r="G161">
        <v>42.007468818865398</v>
      </c>
      <c r="H161">
        <f>(Table2[[#This Row],[1Y Return vs Nifty]]-AVERAGE(Table2[1Y Return vs Nifty]))/_xlfn.STDEV.P(Table2[1Y Return vs Nifty])</f>
        <v>0.25640009169975581</v>
      </c>
      <c r="I161">
        <v>-2.307741301693</v>
      </c>
      <c r="J161">
        <f>(Table2[[#This Row],[1M Return vs Nifty]]-AVERAGE(Table2[1M Return vs Nifty]))/_xlfn.STDEV.P(Table2[1M Return vs Nifty])</f>
        <v>-0.27374590670426563</v>
      </c>
      <c r="K161">
        <v>16.6607811024118</v>
      </c>
      <c r="L161">
        <f>(Table2[[#This Row],[6M Return vs Nifty]]-AVERAGE(Table2[6M Return vs Nifty]))/_xlfn.STDEV.P(Table2[6M Return vs Nifty])</f>
        <v>0.192662980261919</v>
      </c>
      <c r="M161">
        <v>-7.4515082157957204</v>
      </c>
      <c r="N161">
        <f>(Table2[[#This Row],[1W Return vs Nifty]]-AVERAGE(Table2[1W Return vs Nifty]))/_xlfn.STDEV.P(Table2[1W Return vs Nifty])</f>
        <v>-1.9033076802251496</v>
      </c>
      <c r="O161">
        <v>3646.33</v>
      </c>
      <c r="P161">
        <v>3561.592067782</v>
      </c>
      <c r="Q161">
        <v>3022.46541791243</v>
      </c>
      <c r="R161">
        <v>27.745782321276799</v>
      </c>
      <c r="S161" s="1">
        <f>(Table2[[#This Row],[Close Price]]-Table2[[#This Row],[20D EMA]])/Table2[[#This Row],[20D EMA]]</f>
        <v>-4.1145480524253084E-2</v>
      </c>
      <c r="T161" s="1">
        <f>(Table2[[#This Row],[Close Price]]-Table2[[#This Row],[50D EMA]])/Table2[[#This Row],[50D EMA]]</f>
        <v>-1.8332270102640012E-2</v>
      </c>
      <c r="U161" s="1">
        <f>(Table2[[#This Row],[Close Price]]-Table2[[#This Row],[200D EMA]])/Table2[[#This Row],[200D EMA]]</f>
        <v>0.15677088620416388</v>
      </c>
      <c r="V161">
        <v>0.72429839210404801</v>
      </c>
      <c r="W161">
        <v>3430</v>
      </c>
      <c r="X161">
        <v>3507</v>
      </c>
      <c r="Y161">
        <v>3430</v>
      </c>
      <c r="Z161">
        <v>3700</v>
      </c>
      <c r="AA161">
        <v>3430</v>
      </c>
      <c r="AB161">
        <v>3873.25</v>
      </c>
      <c r="AC161" s="1">
        <f>(Table2[[#This Row],[Close Price]]/Table2[[#This Row],[Day Low]])-1</f>
        <v>1.9329446064139999E-2</v>
      </c>
      <c r="AD161" s="1">
        <f>(Table2[[#This Row],[Day High]]/Table2[[#This Row],[Close Price]])-1</f>
        <v>3.0603781140061681E-3</v>
      </c>
      <c r="AE161" s="1">
        <f>(Table2[[#This Row],[Close Price]]/Table2[[#This Row],[Current Week Low]])-1</f>
        <v>1.9329446064139999E-2</v>
      </c>
      <c r="AF161" s="1">
        <f>(Table2[[#This Row],[Current Week High]]/Table2[[#This Row],[Close Price]])-1</f>
        <v>5.826159082458604E-2</v>
      </c>
      <c r="AG161" s="1">
        <f>(Table2[[#This Row],[Close Price]]/Table2[[#This Row],[Current Month Low]])-1</f>
        <v>1.9329446064139999E-2</v>
      </c>
      <c r="AH161" s="1">
        <f>(Table2[[#This Row],[Current Month High]]/Table2[[#This Row],[Close Price]])-1</f>
        <v>0.10781397477333177</v>
      </c>
      <c r="AI161">
        <v>11.2604753596659</v>
      </c>
      <c r="AJ161">
        <v>74.3790523690773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0.09</v>
      </c>
      <c r="AM161" t="s">
        <v>3193</v>
      </c>
      <c r="AN161">
        <v>-7.11</v>
      </c>
      <c r="AO161" t="s">
        <v>3192</v>
      </c>
      <c r="AP161">
        <v>0.12358875988776701</v>
      </c>
      <c r="AQ161">
        <f>(Table2[[#This Row],[Sharpe Ratio]]-AVERAGE(Table2[Sharpe Ratio]))/_xlfn.STDEV.P(Table2[Sharpe Ratio])</f>
        <v>0.65660927231057498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-1.0713812426571656</v>
      </c>
      <c r="AS161">
        <f>_xlfn.RANK.AVG(Table2[[#This Row],[1Y Return vs Nifty Z-Score]],Table2[1Y Return vs Nifty Z-Score])</f>
        <v>221</v>
      </c>
      <c r="AT161">
        <f>_xlfn.RANK.AVG(Table2[[#This Row],[6M Return vs Nifty Z-Score]],Table2[6M Return vs Nifty Z-Score])</f>
        <v>248</v>
      </c>
      <c r="AU161">
        <f>_xlfn.RANK.AVG(Table2[[#This Row],[Sharpe Ratio Z-Score]],Table2[Sharpe Ratio Z-Score])</f>
        <v>174</v>
      </c>
      <c r="AV161">
        <f>(Table2[[#This Row],[Rank 1Y]]+Table2[[#This Row],[Rank 6M]]+Table2[[#This Row],[Rank Sharpe]])/3</f>
        <v>214.33333333333334</v>
      </c>
    </row>
    <row r="162" spans="1:48" x14ac:dyDescent="0.3">
      <c r="A162" t="s">
        <v>818</v>
      </c>
      <c r="B162" t="s">
        <v>819</v>
      </c>
      <c r="C162" t="s">
        <v>3156</v>
      </c>
      <c r="D162" t="s">
        <v>119</v>
      </c>
      <c r="E162">
        <v>20059.370809619999</v>
      </c>
      <c r="F162">
        <v>13398.65</v>
      </c>
      <c r="G162">
        <v>125.50177934118101</v>
      </c>
      <c r="H162">
        <f>(Table2[[#This Row],[1Y Return vs Nifty]]-AVERAGE(Table2[1Y Return vs Nifty]))/_xlfn.STDEV.P(Table2[1Y Return vs Nifty])</f>
        <v>1.6315217542916984</v>
      </c>
      <c r="I162">
        <v>-4.4251121246068896</v>
      </c>
      <c r="J162">
        <f>(Table2[[#This Row],[1M Return vs Nifty]]-AVERAGE(Table2[1M Return vs Nifty]))/_xlfn.STDEV.P(Table2[1M Return vs Nifty])</f>
        <v>-0.50067433825615337</v>
      </c>
      <c r="K162">
        <v>68.501049974330499</v>
      </c>
      <c r="L162">
        <f>(Table2[[#This Row],[6M Return vs Nifty]]-AVERAGE(Table2[6M Return vs Nifty]))/_xlfn.STDEV.P(Table2[6M Return vs Nifty])</f>
        <v>1.7960351385367395</v>
      </c>
      <c r="M162">
        <v>-0.65299239072141801</v>
      </c>
      <c r="N162">
        <f>(Table2[[#This Row],[1W Return vs Nifty]]-AVERAGE(Table2[1W Return vs Nifty]))/_xlfn.STDEV.P(Table2[1W Return vs Nifty])</f>
        <v>-0.49298329900320104</v>
      </c>
      <c r="O162">
        <v>13663.52</v>
      </c>
      <c r="P162">
        <v>13667.1837496551</v>
      </c>
      <c r="Q162">
        <v>10976.6424646742</v>
      </c>
      <c r="R162">
        <v>39.8808142023695</v>
      </c>
      <c r="S162" s="1">
        <f>(Table2[[#This Row],[Close Price]]-Table2[[#This Row],[20D EMA]])/Table2[[#This Row],[20D EMA]]</f>
        <v>-1.9385195030270443E-2</v>
      </c>
      <c r="T162" s="1">
        <f>(Table2[[#This Row],[Close Price]]-Table2[[#This Row],[50D EMA]])/Table2[[#This Row],[50D EMA]]</f>
        <v>-1.9648067559044614E-2</v>
      </c>
      <c r="U162" s="1">
        <f>(Table2[[#This Row],[Close Price]]-Table2[[#This Row],[200D EMA]])/Table2[[#This Row],[200D EMA]]</f>
        <v>0.22065103633651859</v>
      </c>
      <c r="V162">
        <v>0.80737974757168596</v>
      </c>
      <c r="W162">
        <v>13225.45</v>
      </c>
      <c r="X162">
        <v>14040</v>
      </c>
      <c r="Y162">
        <v>13030.55</v>
      </c>
      <c r="Z162">
        <v>14040</v>
      </c>
      <c r="AA162">
        <v>13030.55</v>
      </c>
      <c r="AB162">
        <v>14440</v>
      </c>
      <c r="AC162" s="1">
        <f>(Table2[[#This Row],[Close Price]]/Table2[[#This Row],[Day Low]])-1</f>
        <v>1.3095962708263187E-2</v>
      </c>
      <c r="AD162" s="1">
        <f>(Table2[[#This Row],[Day High]]/Table2[[#This Row],[Close Price]])-1</f>
        <v>4.7866762696241905E-2</v>
      </c>
      <c r="AE162" s="1">
        <f>(Table2[[#This Row],[Close Price]]/Table2[[#This Row],[Current Week Low]])-1</f>
        <v>2.8248999466637947E-2</v>
      </c>
      <c r="AF162" s="1">
        <f>(Table2[[#This Row],[Current Week High]]/Table2[[#This Row],[Close Price]])-1</f>
        <v>4.7866762696241905E-2</v>
      </c>
      <c r="AG162" s="1">
        <f>(Table2[[#This Row],[Close Price]]/Table2[[#This Row],[Current Month Low]])-1</f>
        <v>2.8248999466637947E-2</v>
      </c>
      <c r="AH162" s="1">
        <f>(Table2[[#This Row],[Current Month High]]/Table2[[#This Row],[Close Price]])-1</f>
        <v>7.7720516619211644E-2</v>
      </c>
      <c r="AI162">
        <v>17.191657368466199</v>
      </c>
      <c r="AJ162">
        <v>199.78967858860901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-0.04</v>
      </c>
      <c r="AM162" t="s">
        <v>3192</v>
      </c>
      <c r="AN162">
        <v>-0.9</v>
      </c>
      <c r="AO162" t="s">
        <v>3192</v>
      </c>
      <c r="AQ162">
        <f>(Table2[[#This Row],[Sharpe Ratio]]-AVERAGE(Table2[Sharpe Ratio]))/_xlfn.STDEV.P(Table2[Sharpe Ratio])</f>
        <v>-0.78836149865308947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49</v>
      </c>
      <c r="AT162">
        <f>_xlfn.RANK.AVG(Table2[[#This Row],[6M Return vs Nifty Z-Score]],Table2[6M Return vs Nifty Z-Score])</f>
        <v>44</v>
      </c>
      <c r="AU162">
        <f>_xlfn.RANK.AVG(Table2[[#This Row],[Sharpe Ratio Z-Score]],Table2[Sharpe Ratio Z-Score])</f>
        <v>551.5</v>
      </c>
      <c r="AV162">
        <f>(Table2[[#This Row],[Rank 1Y]]+Table2[[#This Row],[Rank 6M]]+Table2[[#This Row],[Rank Sharpe]])/3</f>
        <v>214.83333333333334</v>
      </c>
    </row>
    <row r="163" spans="1:48" x14ac:dyDescent="0.3">
      <c r="A163" t="s">
        <v>1015</v>
      </c>
      <c r="B163" t="s">
        <v>1016</v>
      </c>
      <c r="C163" t="s">
        <v>3151</v>
      </c>
      <c r="D163" t="s">
        <v>51</v>
      </c>
      <c r="E163">
        <v>14375.063799039999</v>
      </c>
      <c r="F163">
        <v>1173.2</v>
      </c>
      <c r="G163">
        <v>49.101133938740702</v>
      </c>
      <c r="H163">
        <f>(Table2[[#This Row],[1Y Return vs Nifty]]-AVERAGE(Table2[1Y Return vs Nifty]))/_xlfn.STDEV.P(Table2[1Y Return vs Nifty])</f>
        <v>0.37323023871805189</v>
      </c>
      <c r="I163">
        <v>-3.0022380440258498</v>
      </c>
      <c r="J163">
        <f>(Table2[[#This Row],[1M Return vs Nifty]]-AVERAGE(Table2[1M Return vs Nifty]))/_xlfn.STDEV.P(Table2[1M Return vs Nifty])</f>
        <v>-0.34817833712691654</v>
      </c>
      <c r="K163">
        <v>33.902064529820002</v>
      </c>
      <c r="L163">
        <f>(Table2[[#This Row],[6M Return vs Nifty]]-AVERAGE(Table2[6M Return vs Nifty]))/_xlfn.STDEV.P(Table2[6M Return vs Nifty])</f>
        <v>0.72592012614462365</v>
      </c>
      <c r="M163">
        <v>8.4221196990541397E-2</v>
      </c>
      <c r="N163">
        <f>(Table2[[#This Row],[1W Return vs Nifty]]-AVERAGE(Table2[1W Return vs Nifty]))/_xlfn.STDEV.P(Table2[1W Return vs Nifty])</f>
        <v>-0.34005134684334581</v>
      </c>
      <c r="O163">
        <v>1156.1300000000001</v>
      </c>
      <c r="P163">
        <v>1099.3130970018999</v>
      </c>
      <c r="Q163">
        <v>910.54498150163101</v>
      </c>
      <c r="R163">
        <v>52.980521451082403</v>
      </c>
      <c r="S163" s="1">
        <f>(Table2[[#This Row],[Close Price]]-Table2[[#This Row],[20D EMA]])/Table2[[#This Row],[20D EMA]]</f>
        <v>1.4764775587520379E-2</v>
      </c>
      <c r="T163" s="1">
        <f>(Table2[[#This Row],[Close Price]]-Table2[[#This Row],[50D EMA]])/Table2[[#This Row],[50D EMA]]</f>
        <v>6.7211882765345093E-2</v>
      </c>
      <c r="U163" s="1">
        <f>(Table2[[#This Row],[Close Price]]-Table2[[#This Row],[200D EMA]])/Table2[[#This Row],[200D EMA]]</f>
        <v>0.2884591358300716</v>
      </c>
      <c r="V163">
        <v>0.66178018511379699</v>
      </c>
      <c r="W163">
        <v>1160.1500000000001</v>
      </c>
      <c r="X163">
        <v>1216.3499999999999</v>
      </c>
      <c r="Y163">
        <v>1130.2</v>
      </c>
      <c r="Z163">
        <v>1219.9000000000001</v>
      </c>
      <c r="AA163">
        <v>1054.05</v>
      </c>
      <c r="AB163">
        <v>1223.05</v>
      </c>
      <c r="AC163" s="1">
        <f>(Table2[[#This Row],[Close Price]]/Table2[[#This Row],[Day Low]])-1</f>
        <v>1.1248545446709501E-2</v>
      </c>
      <c r="AD163" s="1">
        <f>(Table2[[#This Row],[Day High]]/Table2[[#This Row],[Close Price]])-1</f>
        <v>3.6779747698602039E-2</v>
      </c>
      <c r="AE163" s="1">
        <f>(Table2[[#This Row],[Close Price]]/Table2[[#This Row],[Current Week Low]])-1</f>
        <v>3.8046363475491063E-2</v>
      </c>
      <c r="AF163" s="1">
        <f>(Table2[[#This Row],[Current Week High]]/Table2[[#This Row],[Close Price]])-1</f>
        <v>3.9805659734060805E-2</v>
      </c>
      <c r="AG163" s="1">
        <f>(Table2[[#This Row],[Close Price]]/Table2[[#This Row],[Current Month Low]])-1</f>
        <v>0.1130401783596604</v>
      </c>
      <c r="AH163" s="1">
        <f>(Table2[[#This Row],[Current Month High]]/Table2[[#This Row],[Close Price]])-1</f>
        <v>4.2490623934537952E-2</v>
      </c>
      <c r="AI163">
        <v>13.799863620866001</v>
      </c>
      <c r="AJ163">
        <v>91.950261780104697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0.24</v>
      </c>
      <c r="AM163" t="s">
        <v>3193</v>
      </c>
      <c r="AN163">
        <v>13.87</v>
      </c>
      <c r="AO163" t="s">
        <v>3193</v>
      </c>
      <c r="AP163">
        <v>6.7809521103593007E-2</v>
      </c>
      <c r="AQ163">
        <f>(Table2[[#This Row],[Sharpe Ratio]]-AVERAGE(Table2[Sharpe Ratio]))/_xlfn.STDEV.P(Table2[Sharpe Ratio])</f>
        <v>4.4515053507975964E-3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0.41537218624321082</v>
      </c>
      <c r="AS163">
        <f>_xlfn.RANK.AVG(Table2[[#This Row],[1Y Return vs Nifty Z-Score]],Table2[1Y Return vs Nifty Z-Score])</f>
        <v>188</v>
      </c>
      <c r="AT163">
        <f>_xlfn.RANK.AVG(Table2[[#This Row],[6M Return vs Nifty Z-Score]],Table2[6M Return vs Nifty Z-Score])</f>
        <v>116</v>
      </c>
      <c r="AU163">
        <f>_xlfn.RANK.AVG(Table2[[#This Row],[Sharpe Ratio Z-Score]],Table2[Sharpe Ratio Z-Score])</f>
        <v>342</v>
      </c>
      <c r="AV163">
        <f>(Table2[[#This Row],[Rank 1Y]]+Table2[[#This Row],[Rank 6M]]+Table2[[#This Row],[Rank Sharpe]])/3</f>
        <v>215.33333333333334</v>
      </c>
    </row>
    <row r="164" spans="1:48" x14ac:dyDescent="0.3">
      <c r="A164" t="s">
        <v>1231</v>
      </c>
      <c r="B164" t="s">
        <v>1232</v>
      </c>
      <c r="C164" t="s">
        <v>3156</v>
      </c>
      <c r="D164" t="s">
        <v>252</v>
      </c>
      <c r="E164">
        <v>9815.9986866500003</v>
      </c>
      <c r="F164">
        <v>1519.5</v>
      </c>
      <c r="G164">
        <v>102.338164750861</v>
      </c>
      <c r="H164">
        <f>(Table2[[#This Row],[1Y Return vs Nifty]]-AVERAGE(Table2[1Y Return vs Nifty]))/_xlfn.STDEV.P(Table2[1Y Return vs Nifty])</f>
        <v>1.2500252426393685</v>
      </c>
      <c r="I164">
        <v>19.9961149718002</v>
      </c>
      <c r="J164">
        <f>(Table2[[#This Row],[1M Return vs Nifty]]-AVERAGE(Table2[1M Return vs Nifty]))/_xlfn.STDEV.P(Table2[1M Return vs Nifty])</f>
        <v>2.1166616057300272</v>
      </c>
      <c r="K164">
        <v>91.898529176284597</v>
      </c>
      <c r="L164">
        <f>(Table2[[#This Row],[6M Return vs Nifty]]-AVERAGE(Table2[6M Return vs Nifty]))/_xlfn.STDEV.P(Table2[6M Return vs Nifty])</f>
        <v>2.5196977958218518</v>
      </c>
      <c r="M164">
        <v>20.933028064309902</v>
      </c>
      <c r="N164">
        <f>(Table2[[#This Row],[1W Return vs Nifty]]-AVERAGE(Table2[1W Return vs Nifty]))/_xlfn.STDEV.P(Table2[1W Return vs Nifty])</f>
        <v>3.9849486091649551</v>
      </c>
      <c r="O164">
        <v>1349.24</v>
      </c>
      <c r="P164">
        <v>1313.2906400607999</v>
      </c>
      <c r="Q164">
        <v>1094.1054797162001</v>
      </c>
      <c r="R164">
        <v>77.792940007523796</v>
      </c>
      <c r="S164" s="1">
        <f>(Table2[[#This Row],[Close Price]]-Table2[[#This Row],[20D EMA]])/Table2[[#This Row],[20D EMA]]</f>
        <v>0.12618955856630398</v>
      </c>
      <c r="T164" s="1">
        <f>(Table2[[#This Row],[Close Price]]-Table2[[#This Row],[50D EMA]])/Table2[[#This Row],[50D EMA]]</f>
        <v>0.15701730725017082</v>
      </c>
      <c r="U164" s="1">
        <f>(Table2[[#This Row],[Close Price]]-Table2[[#This Row],[200D EMA]])/Table2[[#This Row],[200D EMA]]</f>
        <v>0.38880576705834885</v>
      </c>
      <c r="V164">
        <v>1.3220456661993401</v>
      </c>
      <c r="W164">
        <v>1490</v>
      </c>
      <c r="X164">
        <v>1548</v>
      </c>
      <c r="Y164">
        <v>1382.55</v>
      </c>
      <c r="Z164">
        <v>1548</v>
      </c>
      <c r="AA164">
        <v>1211.75</v>
      </c>
      <c r="AB164">
        <v>1548</v>
      </c>
      <c r="AC164" s="1">
        <f>(Table2[[#This Row],[Close Price]]/Table2[[#This Row],[Day Low]])-1</f>
        <v>1.9798657718120838E-2</v>
      </c>
      <c r="AD164" s="1">
        <f>(Table2[[#This Row],[Day High]]/Table2[[#This Row],[Close Price]])-1</f>
        <v>1.875616979269501E-2</v>
      </c>
      <c r="AE164" s="1">
        <f>(Table2[[#This Row],[Close Price]]/Table2[[#This Row],[Current Week Low]])-1</f>
        <v>9.905609200390586E-2</v>
      </c>
      <c r="AF164" s="1">
        <f>(Table2[[#This Row],[Current Week High]]/Table2[[#This Row],[Close Price]])-1</f>
        <v>1.875616979269501E-2</v>
      </c>
      <c r="AG164" s="1">
        <f>(Table2[[#This Row],[Close Price]]/Table2[[#This Row],[Current Month Low]])-1</f>
        <v>0.25397152878068918</v>
      </c>
      <c r="AH164" s="1">
        <f>(Table2[[#This Row],[Current Month High]]/Table2[[#This Row],[Close Price]])-1</f>
        <v>1.875616979269501E-2</v>
      </c>
      <c r="AI164">
        <v>1.8756169792695001</v>
      </c>
      <c r="AJ164">
        <v>180.842805655669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0.15</v>
      </c>
      <c r="AM164" t="s">
        <v>3193</v>
      </c>
      <c r="AN164">
        <v>13.05</v>
      </c>
      <c r="AO164" t="s">
        <v>3193</v>
      </c>
      <c r="AQ164">
        <f>(Table2[[#This Row],[Sharpe Ratio]]-AVERAGE(Table2[Sharpe Ratio]))/_xlfn.STDEV.P(Table2[Sharpe Ratio])</f>
        <v>-0.78836149865308947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9.082971754703113</v>
      </c>
      <c r="AS164">
        <f>_xlfn.RANK.AVG(Table2[[#This Row],[1Y Return vs Nifty Z-Score]],Table2[1Y Return vs Nifty Z-Score])</f>
        <v>75</v>
      </c>
      <c r="AT164">
        <f>_xlfn.RANK.AVG(Table2[[#This Row],[6M Return vs Nifty Z-Score]],Table2[6M Return vs Nifty Z-Score])</f>
        <v>20</v>
      </c>
      <c r="AU164">
        <f>_xlfn.RANK.AVG(Table2[[#This Row],[Sharpe Ratio Z-Score]],Table2[Sharpe Ratio Z-Score])</f>
        <v>551.5</v>
      </c>
      <c r="AV164">
        <f>(Table2[[#This Row],[Rank 1Y]]+Table2[[#This Row],[Rank 6M]]+Table2[[#This Row],[Rank Sharpe]])/3</f>
        <v>215.5</v>
      </c>
    </row>
    <row r="165" spans="1:48" x14ac:dyDescent="0.3">
      <c r="A165" t="s">
        <v>874</v>
      </c>
      <c r="B165" t="s">
        <v>875</v>
      </c>
      <c r="C165" t="s">
        <v>3157</v>
      </c>
      <c r="D165" t="s">
        <v>305</v>
      </c>
      <c r="E165">
        <v>18541.186607489999</v>
      </c>
      <c r="F165">
        <v>5491.65</v>
      </c>
      <c r="G165">
        <v>60.424526497698402</v>
      </c>
      <c r="H165">
        <f>(Table2[[#This Row],[1Y Return vs Nifty]]-AVERAGE(Table2[1Y Return vs Nifty]))/_xlfn.STDEV.P(Table2[1Y Return vs Nifty])</f>
        <v>0.55972249554905418</v>
      </c>
      <c r="I165">
        <v>12.848864967311901</v>
      </c>
      <c r="J165">
        <f>(Table2[[#This Row],[1M Return vs Nifty]]-AVERAGE(Table2[1M Return vs Nifty]))/_xlfn.STDEV.P(Table2[1M Return vs Nifty])</f>
        <v>1.3506577409956952</v>
      </c>
      <c r="K165">
        <v>39.202757648438698</v>
      </c>
      <c r="L165">
        <f>(Table2[[#This Row],[6M Return vs Nifty]]-AVERAGE(Table2[6M Return vs Nifty]))/_xlfn.STDEV.P(Table2[6M Return vs Nifty])</f>
        <v>0.88986572193137603</v>
      </c>
      <c r="M165">
        <v>1.3534279441008401</v>
      </c>
      <c r="N165">
        <f>(Table2[[#This Row],[1W Return vs Nifty]]-AVERAGE(Table2[1W Return vs Nifty]))/_xlfn.STDEV.P(Table2[1W Return vs Nifty])</f>
        <v>-7.6759583417687904E-2</v>
      </c>
      <c r="O165">
        <v>4951.16</v>
      </c>
      <c r="P165">
        <v>4679.9699695301297</v>
      </c>
      <c r="Q165">
        <v>4058.6592588457502</v>
      </c>
      <c r="R165">
        <v>75.687479913965305</v>
      </c>
      <c r="S165" s="1">
        <f>(Table2[[#This Row],[Close Price]]-Table2[[#This Row],[20D EMA]])/Table2[[#This Row],[20D EMA]]</f>
        <v>0.10916431704893395</v>
      </c>
      <c r="T165" s="1">
        <f>(Table2[[#This Row],[Close Price]]-Table2[[#This Row],[50D EMA]])/Table2[[#This Row],[50D EMA]]</f>
        <v>0.17343701685149121</v>
      </c>
      <c r="U165" s="1">
        <f>(Table2[[#This Row],[Close Price]]-Table2[[#This Row],[200D EMA]])/Table2[[#This Row],[200D EMA]]</f>
        <v>0.35306997945961605</v>
      </c>
      <c r="V165">
        <v>1.74605730069336</v>
      </c>
      <c r="W165">
        <v>5163.8999999999996</v>
      </c>
      <c r="X165">
        <v>5665.95</v>
      </c>
      <c r="Y165">
        <v>5035</v>
      </c>
      <c r="Z165">
        <v>5665.95</v>
      </c>
      <c r="AA165">
        <v>4703.8</v>
      </c>
      <c r="AB165">
        <v>5665.95</v>
      </c>
      <c r="AC165" s="1">
        <f>(Table2[[#This Row],[Close Price]]/Table2[[#This Row],[Day Low]])-1</f>
        <v>6.3469470748852563E-2</v>
      </c>
      <c r="AD165" s="1">
        <f>(Table2[[#This Row],[Day High]]/Table2[[#This Row],[Close Price]])-1</f>
        <v>3.1739094807571533E-2</v>
      </c>
      <c r="AE165" s="1">
        <f>(Table2[[#This Row],[Close Price]]/Table2[[#This Row],[Current Week Low]])-1</f>
        <v>9.0695134061568927E-2</v>
      </c>
      <c r="AF165" s="1">
        <f>(Table2[[#This Row],[Current Week High]]/Table2[[#This Row],[Close Price]])-1</f>
        <v>3.1739094807571533E-2</v>
      </c>
      <c r="AG165" s="1">
        <f>(Table2[[#This Row],[Close Price]]/Table2[[#This Row],[Current Month Low]])-1</f>
        <v>0.16749224031633991</v>
      </c>
      <c r="AH165" s="1">
        <f>(Table2[[#This Row],[Current Month High]]/Table2[[#This Row],[Close Price]])-1</f>
        <v>3.1739094807571533E-2</v>
      </c>
      <c r="AI165">
        <v>3.1739094807571502</v>
      </c>
      <c r="AJ165">
        <v>101.82098822145799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0.19</v>
      </c>
      <c r="AM165" t="s">
        <v>3193</v>
      </c>
      <c r="AN165">
        <v>17.88</v>
      </c>
      <c r="AO165" t="s">
        <v>3193</v>
      </c>
      <c r="AP165">
        <v>4.5909133768597003E-2</v>
      </c>
      <c r="AQ165">
        <f>(Table2[[#This Row],[Sharpe Ratio]]-AVERAGE(Table2[Sharpe Ratio]))/_xlfn.STDEV.P(Table2[Sharpe Ratio])</f>
        <v>-0.25160268275328063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2.4718836923051568</v>
      </c>
      <c r="AS165">
        <f>_xlfn.RANK.AVG(Table2[[#This Row],[1Y Return vs Nifty Z-Score]],Table2[1Y Return vs Nifty Z-Score])</f>
        <v>150</v>
      </c>
      <c r="AT165">
        <f>_xlfn.RANK.AVG(Table2[[#This Row],[6M Return vs Nifty Z-Score]],Table2[6M Return vs Nifty Z-Score])</f>
        <v>96</v>
      </c>
      <c r="AU165">
        <f>_xlfn.RANK.AVG(Table2[[#This Row],[Sharpe Ratio Z-Score]],Table2[Sharpe Ratio Z-Score])</f>
        <v>404</v>
      </c>
      <c r="AV165">
        <f>(Table2[[#This Row],[Rank 1Y]]+Table2[[#This Row],[Rank 6M]]+Table2[[#This Row],[Rank Sharpe]])/3</f>
        <v>216.66666666666666</v>
      </c>
    </row>
    <row r="166" spans="1:48" x14ac:dyDescent="0.3">
      <c r="A166" t="s">
        <v>986</v>
      </c>
      <c r="B166" t="s">
        <v>987</v>
      </c>
      <c r="C166" t="s">
        <v>3151</v>
      </c>
      <c r="D166" t="s">
        <v>51</v>
      </c>
      <c r="E166">
        <v>14761.4666479799</v>
      </c>
      <c r="F166">
        <v>609.04999999999995</v>
      </c>
      <c r="G166">
        <v>46.226237603344202</v>
      </c>
      <c r="H166">
        <f>(Table2[[#This Row],[1Y Return vs Nifty]]-AVERAGE(Table2[1Y Return vs Nifty]))/_xlfn.STDEV.P(Table2[1Y Return vs Nifty])</f>
        <v>0.32588171636031227</v>
      </c>
      <c r="I166">
        <v>9.3593176398764708</v>
      </c>
      <c r="J166">
        <f>(Table2[[#This Row],[1M Return vs Nifty]]-AVERAGE(Table2[1M Return vs Nifty]))/_xlfn.STDEV.P(Table2[1M Return vs Nifty])</f>
        <v>0.97666680219961088</v>
      </c>
      <c r="K166">
        <v>33.746351962171097</v>
      </c>
      <c r="L166">
        <f>(Table2[[#This Row],[6M Return vs Nifty]]-AVERAGE(Table2[6M Return vs Nifty]))/_xlfn.STDEV.P(Table2[6M Return vs Nifty])</f>
        <v>0.72110407867622439</v>
      </c>
      <c r="M166">
        <v>7.0561045012037704</v>
      </c>
      <c r="N166">
        <f>(Table2[[#This Row],[1W Return vs Nifty]]-AVERAGE(Table2[1W Return vs Nifty]))/_xlfn.STDEV.P(Table2[1W Return vs Nifty])</f>
        <v>1.1062374108736659</v>
      </c>
      <c r="O166">
        <v>587.54</v>
      </c>
      <c r="P166">
        <v>591.79232033251105</v>
      </c>
      <c r="Q166">
        <v>509.90724959003398</v>
      </c>
      <c r="R166">
        <v>63.666728119088503</v>
      </c>
      <c r="S166" s="1">
        <f>(Table2[[#This Row],[Close Price]]-Table2[[#This Row],[20D EMA]])/Table2[[#This Row],[20D EMA]]</f>
        <v>3.6610273343091519E-2</v>
      </c>
      <c r="T166" s="1">
        <f>(Table2[[#This Row],[Close Price]]-Table2[[#This Row],[50D EMA]])/Table2[[#This Row],[50D EMA]]</f>
        <v>2.9161716153721474E-2</v>
      </c>
      <c r="U166" s="1">
        <f>(Table2[[#This Row],[Close Price]]-Table2[[#This Row],[200D EMA]])/Table2[[#This Row],[200D EMA]]</f>
        <v>0.19443291008252356</v>
      </c>
      <c r="V166">
        <v>1.02072482066524</v>
      </c>
      <c r="W166">
        <v>597.15</v>
      </c>
      <c r="X166">
        <v>610.95000000000005</v>
      </c>
      <c r="Y166">
        <v>592.5</v>
      </c>
      <c r="Z166">
        <v>613.9</v>
      </c>
      <c r="AA166">
        <v>537.95000000000005</v>
      </c>
      <c r="AB166">
        <v>613.9</v>
      </c>
      <c r="AC166" s="1">
        <f>(Table2[[#This Row],[Close Price]]/Table2[[#This Row],[Day Low]])-1</f>
        <v>1.9927991291970093E-2</v>
      </c>
      <c r="AD166" s="1">
        <f>(Table2[[#This Row],[Day High]]/Table2[[#This Row],[Close Price]])-1</f>
        <v>3.1196125112882278E-3</v>
      </c>
      <c r="AE166" s="1">
        <f>(Table2[[#This Row],[Close Price]]/Table2[[#This Row],[Current Week Low]])-1</f>
        <v>2.793248945147675E-2</v>
      </c>
      <c r="AF166" s="1">
        <f>(Table2[[#This Row],[Current Week High]]/Table2[[#This Row],[Close Price]])-1</f>
        <v>7.9632214103932952E-3</v>
      </c>
      <c r="AG166" s="1">
        <f>(Table2[[#This Row],[Close Price]]/Table2[[#This Row],[Current Month Low]])-1</f>
        <v>0.13216841713913907</v>
      </c>
      <c r="AH166" s="1">
        <f>(Table2[[#This Row],[Current Month High]]/Table2[[#This Row],[Close Price]])-1</f>
        <v>7.9632214103932952E-3</v>
      </c>
      <c r="AI166">
        <v>18.381085296773598</v>
      </c>
      <c r="AJ166">
        <v>90.954695093274793</v>
      </c>
      <c r="AK166" t="str">
        <f>IF(AND(Table2[[#This Row],[20D EMA]]&gt;Table2[[#This Row],[50D EMA]],Table2[[#This Row],[50D EMA]]&gt;Table2[[#This Row],[200D EMA]]),"Uptrend","Downtrend/NoTrend")</f>
        <v>Downtrend/NoTrend</v>
      </c>
      <c r="AL166">
        <v>0</v>
      </c>
      <c r="AM166" t="s">
        <v>3194</v>
      </c>
      <c r="AN166">
        <v>9.52</v>
      </c>
      <c r="AO166" t="s">
        <v>3193</v>
      </c>
      <c r="AP166">
        <v>7.2473242047573994E-2</v>
      </c>
      <c r="AQ166">
        <f>(Table2[[#This Row],[Sharpe Ratio]]-AVERAGE(Table2[Sharpe Ratio]))/_xlfn.STDEV.P(Table2[Sharpe Ratio])</f>
        <v>5.8978635925643876E-2</v>
      </c>
      <c r="AR1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6">
        <f>_xlfn.RANK.AVG(Table2[[#This Row],[1Y Return vs Nifty Z-Score]],Table2[1Y Return vs Nifty Z-Score])</f>
        <v>204</v>
      </c>
      <c r="AT166">
        <f>_xlfn.RANK.AVG(Table2[[#This Row],[6M Return vs Nifty Z-Score]],Table2[6M Return vs Nifty Z-Score])</f>
        <v>119</v>
      </c>
      <c r="AU166">
        <f>_xlfn.RANK.AVG(Table2[[#This Row],[Sharpe Ratio Z-Score]],Table2[Sharpe Ratio Z-Score])</f>
        <v>328</v>
      </c>
      <c r="AV166">
        <f>(Table2[[#This Row],[Rank 1Y]]+Table2[[#This Row],[Rank 6M]]+Table2[[#This Row],[Rank Sharpe]])/3</f>
        <v>217</v>
      </c>
    </row>
    <row r="167" spans="1:48" x14ac:dyDescent="0.3">
      <c r="A167" t="s">
        <v>831</v>
      </c>
      <c r="B167" t="s">
        <v>832</v>
      </c>
      <c r="C167" t="s">
        <v>3154</v>
      </c>
      <c r="D167" t="s">
        <v>119</v>
      </c>
      <c r="E167">
        <v>19797.680533859999</v>
      </c>
      <c r="F167">
        <v>1085.0999999999999</v>
      </c>
      <c r="G167">
        <v>57.205621584944097</v>
      </c>
      <c r="H167">
        <f>(Table2[[#This Row],[1Y Return vs Nifty]]-AVERAGE(Table2[1Y Return vs Nifty]))/_xlfn.STDEV.P(Table2[1Y Return vs Nifty])</f>
        <v>0.50670827400914431</v>
      </c>
      <c r="I167">
        <v>6.92184745225026</v>
      </c>
      <c r="J167">
        <f>(Table2[[#This Row],[1M Return vs Nifty]]-AVERAGE(Table2[1M Return vs Nifty]))/_xlfn.STDEV.P(Table2[1M Return vs Nifty])</f>
        <v>0.71543184011994465</v>
      </c>
      <c r="K167">
        <v>-4.5301235623312097</v>
      </c>
      <c r="L167">
        <f>(Table2[[#This Row],[6M Return vs Nifty]]-AVERAGE(Table2[6M Return vs Nifty]))/_xlfn.STDEV.P(Table2[6M Return vs Nifty])</f>
        <v>-0.46275234237175428</v>
      </c>
      <c r="M167">
        <v>-0.92555103875907696</v>
      </c>
      <c r="N167">
        <f>(Table2[[#This Row],[1W Return vs Nifty]]-AVERAGE(Table2[1W Return vs Nifty]))/_xlfn.STDEV.P(Table2[1W Return vs Nifty])</f>
        <v>-0.54952447895054657</v>
      </c>
      <c r="O167">
        <v>1091.9100000000001</v>
      </c>
      <c r="P167">
        <v>1044.50168684611</v>
      </c>
      <c r="Q167">
        <v>904.36150339895403</v>
      </c>
      <c r="R167">
        <v>46.332624307269498</v>
      </c>
      <c r="S167" s="1">
        <f>(Table2[[#This Row],[Close Price]]-Table2[[#This Row],[20D EMA]])/Table2[[#This Row],[20D EMA]]</f>
        <v>-6.2367777564086534E-3</v>
      </c>
      <c r="T167" s="1">
        <f>(Table2[[#This Row],[Close Price]]-Table2[[#This Row],[50D EMA]])/Table2[[#This Row],[50D EMA]]</f>
        <v>3.8868595106320174E-2</v>
      </c>
      <c r="U167" s="1">
        <f>(Table2[[#This Row],[Close Price]]-Table2[[#This Row],[200D EMA]])/Table2[[#This Row],[200D EMA]]</f>
        <v>0.19985204580442442</v>
      </c>
      <c r="V167">
        <v>1.0748995999790401</v>
      </c>
      <c r="W167">
        <v>1065.9000000000001</v>
      </c>
      <c r="X167">
        <v>1125</v>
      </c>
      <c r="Y167">
        <v>1065.9000000000001</v>
      </c>
      <c r="Z167">
        <v>1158.95</v>
      </c>
      <c r="AA167">
        <v>972.25</v>
      </c>
      <c r="AB167">
        <v>1177</v>
      </c>
      <c r="AC167" s="1">
        <f>(Table2[[#This Row],[Close Price]]/Table2[[#This Row],[Day Low]])-1</f>
        <v>1.801294680551635E-2</v>
      </c>
      <c r="AD167" s="1">
        <f>(Table2[[#This Row],[Day High]]/Table2[[#This Row],[Close Price]])-1</f>
        <v>3.6770804534144386E-2</v>
      </c>
      <c r="AE167" s="1">
        <f>(Table2[[#This Row],[Close Price]]/Table2[[#This Row],[Current Week Low]])-1</f>
        <v>1.801294680551635E-2</v>
      </c>
      <c r="AF167" s="1">
        <f>(Table2[[#This Row],[Current Week High]]/Table2[[#This Row],[Close Price]])-1</f>
        <v>6.8058243479863778E-2</v>
      </c>
      <c r="AG167" s="1">
        <f>(Table2[[#This Row],[Close Price]]/Table2[[#This Row],[Current Month Low]])-1</f>
        <v>0.11607096940087414</v>
      </c>
      <c r="AH167" s="1">
        <f>(Table2[[#This Row],[Current Month High]]/Table2[[#This Row],[Close Price]])-1</f>
        <v>8.4692655054833699E-2</v>
      </c>
      <c r="AI167">
        <v>21.094829969588002</v>
      </c>
      <c r="AJ167">
        <v>104.909829100179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0.14000000000000001</v>
      </c>
      <c r="AM167" t="s">
        <v>3193</v>
      </c>
      <c r="AN167">
        <v>-1.6</v>
      </c>
      <c r="AO167" t="s">
        <v>3192</v>
      </c>
      <c r="AP167">
        <v>0.24698518061251601</v>
      </c>
      <c r="AQ167">
        <f>(Table2[[#This Row],[Sharpe Ratio]]-AVERAGE(Table2[Sharpe Ratio]))/_xlfn.STDEV.P(Table2[Sharpe Ratio])</f>
        <v>2.0993312589274669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2.3091945517342554</v>
      </c>
      <c r="AS167">
        <f>_xlfn.RANK.AVG(Table2[[#This Row],[1Y Return vs Nifty Z-Score]],Table2[1Y Return vs Nifty Z-Score])</f>
        <v>165</v>
      </c>
      <c r="AT167">
        <f>_xlfn.RANK.AVG(Table2[[#This Row],[6M Return vs Nifty Z-Score]],Table2[6M Return vs Nifty Z-Score])</f>
        <v>473</v>
      </c>
      <c r="AU167">
        <f>_xlfn.RANK.AVG(Table2[[#This Row],[Sharpe Ratio Z-Score]],Table2[Sharpe Ratio Z-Score])</f>
        <v>15</v>
      </c>
      <c r="AV167">
        <f>(Table2[[#This Row],[Rank 1Y]]+Table2[[#This Row],[Rank 6M]]+Table2[[#This Row],[Rank Sharpe]])/3</f>
        <v>217.66666666666666</v>
      </c>
    </row>
    <row r="168" spans="1:48" x14ac:dyDescent="0.3">
      <c r="A168" t="s">
        <v>1000</v>
      </c>
      <c r="B168" t="s">
        <v>1001</v>
      </c>
      <c r="C168" t="s">
        <v>3146</v>
      </c>
      <c r="D168" t="s">
        <v>21</v>
      </c>
      <c r="E168">
        <v>14619.857953479999</v>
      </c>
      <c r="F168">
        <v>2593.6999999999998</v>
      </c>
      <c r="G168">
        <v>161.907420343702</v>
      </c>
      <c r="H168">
        <f>(Table2[[#This Row],[1Y Return vs Nifty]]-AVERAGE(Table2[1Y Return vs Nifty]))/_xlfn.STDEV.P(Table2[1Y Return vs Nifty])</f>
        <v>2.231109741424449</v>
      </c>
      <c r="I168">
        <v>0.127593280199362</v>
      </c>
      <c r="J168">
        <f>(Table2[[#This Row],[1M Return vs Nifty]]-AVERAGE(Table2[1M Return vs Nifty]))/_xlfn.STDEV.P(Table2[1M Return vs Nifty])</f>
        <v>-1.2739827375958411E-2</v>
      </c>
      <c r="K168">
        <v>47.74337076087</v>
      </c>
      <c r="L168">
        <f>(Table2[[#This Row],[6M Return vs Nifty]]-AVERAGE(Table2[6M Return vs Nifty]))/_xlfn.STDEV.P(Table2[6M Return vs Nifty])</f>
        <v>1.1540190833443409</v>
      </c>
      <c r="M168">
        <v>7.4011213454604903</v>
      </c>
      <c r="N168">
        <f>(Table2[[#This Row],[1W Return vs Nifty]]-AVERAGE(Table2[1W Return vs Nifty]))/_xlfn.STDEV.P(Table2[1W Return vs Nifty])</f>
        <v>1.1778097481171685</v>
      </c>
      <c r="O168">
        <v>2565.5300000000002</v>
      </c>
      <c r="P168">
        <v>2542.5171394629101</v>
      </c>
      <c r="Q168">
        <v>2052.2649555824501</v>
      </c>
      <c r="R168">
        <v>54.304860448715203</v>
      </c>
      <c r="S168" s="1">
        <f>(Table2[[#This Row],[Close Price]]-Table2[[#This Row],[20D EMA]])/Table2[[#This Row],[20D EMA]]</f>
        <v>1.09801873297134E-2</v>
      </c>
      <c r="T168" s="1">
        <f>(Table2[[#This Row],[Close Price]]-Table2[[#This Row],[50D EMA]])/Table2[[#This Row],[50D EMA]]</f>
        <v>2.0130782893326631E-2</v>
      </c>
      <c r="U168" s="1">
        <f>(Table2[[#This Row],[Close Price]]-Table2[[#This Row],[200D EMA]])/Table2[[#This Row],[200D EMA]]</f>
        <v>0.2638231691014214</v>
      </c>
      <c r="V168">
        <v>1.3121900692350099</v>
      </c>
      <c r="W168">
        <v>2580.4</v>
      </c>
      <c r="X168">
        <v>2699</v>
      </c>
      <c r="Y168">
        <v>2580.4</v>
      </c>
      <c r="Z168">
        <v>2699.5</v>
      </c>
      <c r="AA168">
        <v>2356</v>
      </c>
      <c r="AB168">
        <v>2699.5</v>
      </c>
      <c r="AC168" s="1">
        <f>(Table2[[#This Row],[Close Price]]/Table2[[#This Row],[Day Low]])-1</f>
        <v>5.1542396527668455E-3</v>
      </c>
      <c r="AD168" s="1">
        <f>(Table2[[#This Row],[Day High]]/Table2[[#This Row],[Close Price]])-1</f>
        <v>4.0598372980684028E-2</v>
      </c>
      <c r="AE168" s="1">
        <f>(Table2[[#This Row],[Close Price]]/Table2[[#This Row],[Current Week Low]])-1</f>
        <v>5.1542396527668455E-3</v>
      </c>
      <c r="AF168" s="1">
        <f>(Table2[[#This Row],[Current Week High]]/Table2[[#This Row],[Close Price]])-1</f>
        <v>4.0791147781162218E-2</v>
      </c>
      <c r="AG168" s="1">
        <f>(Table2[[#This Row],[Close Price]]/Table2[[#This Row],[Current Month Low]])-1</f>
        <v>0.10089134125636656</v>
      </c>
      <c r="AH168" s="1">
        <f>(Table2[[#This Row],[Current Month High]]/Table2[[#This Row],[Close Price]])-1</f>
        <v>4.0791147781162218E-2</v>
      </c>
      <c r="AI168">
        <v>12.7732582796776</v>
      </c>
      <c r="AJ168">
        <v>251.16436501489301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0.05</v>
      </c>
      <c r="AM168" t="s">
        <v>3193</v>
      </c>
      <c r="AN168">
        <v>1.79</v>
      </c>
      <c r="AO168" t="s">
        <v>3193</v>
      </c>
      <c r="AQ168">
        <f>(Table2[[#This Row],[Sharpe Ratio]]-AVERAGE(Table2[Sharpe Ratio]))/_xlfn.STDEV.P(Table2[Sharpe Ratio])</f>
        <v>-0.78836149865308947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3.7618372468569103</v>
      </c>
      <c r="AS168">
        <f>_xlfn.RANK.AVG(Table2[[#This Row],[1Y Return vs Nifty Z-Score]],Table2[1Y Return vs Nifty Z-Score])</f>
        <v>28</v>
      </c>
      <c r="AT168">
        <f>_xlfn.RANK.AVG(Table2[[#This Row],[6M Return vs Nifty Z-Score]],Table2[6M Return vs Nifty Z-Score])</f>
        <v>75</v>
      </c>
      <c r="AU168">
        <f>_xlfn.RANK.AVG(Table2[[#This Row],[Sharpe Ratio Z-Score]],Table2[Sharpe Ratio Z-Score])</f>
        <v>551.5</v>
      </c>
      <c r="AV168">
        <f>(Table2[[#This Row],[Rank 1Y]]+Table2[[#This Row],[Rank 6M]]+Table2[[#This Row],[Rank Sharpe]])/3</f>
        <v>218.16666666666666</v>
      </c>
    </row>
    <row r="169" spans="1:48" x14ac:dyDescent="0.3">
      <c r="A169" t="s">
        <v>1132</v>
      </c>
      <c r="B169" t="s">
        <v>1133</v>
      </c>
      <c r="C169" t="s">
        <v>3155</v>
      </c>
      <c r="D169" t="s">
        <v>77</v>
      </c>
      <c r="E169">
        <v>11253.916854314901</v>
      </c>
      <c r="F169">
        <v>363.15</v>
      </c>
      <c r="G169">
        <v>39.381668069173799</v>
      </c>
      <c r="H169">
        <f>(Table2[[#This Row],[1Y Return vs Nifty]]-AVERAGE(Table2[1Y Return vs Nifty]))/_xlfn.STDEV.P(Table2[1Y Return vs Nifty])</f>
        <v>0.21315408523580612</v>
      </c>
      <c r="I169">
        <v>-0.123345940531096</v>
      </c>
      <c r="J169">
        <f>(Table2[[#This Row],[1M Return vs Nifty]]-AVERAGE(Table2[1M Return vs Nifty]))/_xlfn.STDEV.P(Table2[1M Return vs Nifty])</f>
        <v>-3.9634145158636037E-2</v>
      </c>
      <c r="K169">
        <v>47.265283300474302</v>
      </c>
      <c r="L169">
        <f>(Table2[[#This Row],[6M Return vs Nifty]]-AVERAGE(Table2[6M Return vs Nifty]))/_xlfn.STDEV.P(Table2[6M Return vs Nifty])</f>
        <v>1.1392322749442398</v>
      </c>
      <c r="M169">
        <v>4.2630779422749003E-2</v>
      </c>
      <c r="N169">
        <f>(Table2[[#This Row],[1W Return vs Nifty]]-AVERAGE(Table2[1W Return vs Nifty]))/_xlfn.STDEV.P(Table2[1W Return vs Nifty])</f>
        <v>-0.34867910934773305</v>
      </c>
      <c r="O169">
        <v>363.37</v>
      </c>
      <c r="P169">
        <v>355.15985872753902</v>
      </c>
      <c r="Q169">
        <v>294.62199325392498</v>
      </c>
      <c r="R169">
        <v>49.943150450841799</v>
      </c>
      <c r="S169" s="1">
        <f>(Table2[[#This Row],[Close Price]]-Table2[[#This Row],[20D EMA]])/Table2[[#This Row],[20D EMA]]</f>
        <v>-6.0544348735456219E-4</v>
      </c>
      <c r="T169" s="1">
        <f>(Table2[[#This Row],[Close Price]]-Table2[[#This Row],[50D EMA]])/Table2[[#This Row],[50D EMA]]</f>
        <v>2.2497309524471341E-2</v>
      </c>
      <c r="U169" s="1">
        <f>(Table2[[#This Row],[Close Price]]-Table2[[#This Row],[200D EMA]])/Table2[[#This Row],[200D EMA]]</f>
        <v>0.23259637201291</v>
      </c>
      <c r="V169">
        <v>0.16320099333038601</v>
      </c>
      <c r="W169">
        <v>361.5</v>
      </c>
      <c r="X169">
        <v>363.75</v>
      </c>
      <c r="Y169">
        <v>361.15</v>
      </c>
      <c r="Z169">
        <v>363.75</v>
      </c>
      <c r="AA169">
        <v>358.5</v>
      </c>
      <c r="AB169">
        <v>367.9</v>
      </c>
      <c r="AC169" s="1">
        <f>(Table2[[#This Row],[Close Price]]/Table2[[#This Row],[Day Low]])-1</f>
        <v>4.5643153526970792E-3</v>
      </c>
      <c r="AD169" s="1">
        <f>(Table2[[#This Row],[Day High]]/Table2[[#This Row],[Close Price]])-1</f>
        <v>1.652209830648621E-3</v>
      </c>
      <c r="AE169" s="1">
        <f>(Table2[[#This Row],[Close Price]]/Table2[[#This Row],[Current Week Low]])-1</f>
        <v>5.5378651529836009E-3</v>
      </c>
      <c r="AF169" s="1">
        <f>(Table2[[#This Row],[Current Week High]]/Table2[[#This Row],[Close Price]])-1</f>
        <v>1.652209830648621E-3</v>
      </c>
      <c r="AG169" s="1">
        <f>(Table2[[#This Row],[Close Price]]/Table2[[#This Row],[Current Month Low]])-1</f>
        <v>1.2970711297071169E-2</v>
      </c>
      <c r="AH169" s="1">
        <f>(Table2[[#This Row],[Current Month High]]/Table2[[#This Row],[Close Price]])-1</f>
        <v>1.3079994492633862E-2</v>
      </c>
      <c r="AI169">
        <v>6.0167974666115898</v>
      </c>
      <c r="AJ169">
        <v>110.46073601854501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-0.01</v>
      </c>
      <c r="AM169" t="s">
        <v>3192</v>
      </c>
      <c r="AN169">
        <v>1.1000000000000001</v>
      </c>
      <c r="AO169" t="s">
        <v>3193</v>
      </c>
      <c r="AP169">
        <v>6.6888254335565001E-2</v>
      </c>
      <c r="AQ169">
        <f>(Table2[[#This Row],[Sharpe Ratio]]-AVERAGE(Table2[Sharpe Ratio]))/_xlfn.STDEV.P(Table2[Sharpe Ratio])</f>
        <v>-6.31972945461286E-3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0.95775337621906398</v>
      </c>
      <c r="AS169">
        <f>_xlfn.RANK.AVG(Table2[[#This Row],[1Y Return vs Nifty Z-Score]],Table2[1Y Return vs Nifty Z-Score])</f>
        <v>233</v>
      </c>
      <c r="AT169">
        <f>_xlfn.RANK.AVG(Table2[[#This Row],[6M Return vs Nifty Z-Score]],Table2[6M Return vs Nifty Z-Score])</f>
        <v>77</v>
      </c>
      <c r="AU169">
        <f>_xlfn.RANK.AVG(Table2[[#This Row],[Sharpe Ratio Z-Score]],Table2[Sharpe Ratio Z-Score])</f>
        <v>345</v>
      </c>
      <c r="AV169">
        <f>(Table2[[#This Row],[Rank 1Y]]+Table2[[#This Row],[Rank 6M]]+Table2[[#This Row],[Rank Sharpe]])/3</f>
        <v>218.33333333333334</v>
      </c>
    </row>
    <row r="170" spans="1:48" x14ac:dyDescent="0.3">
      <c r="A170" t="s">
        <v>853</v>
      </c>
      <c r="B170" t="s">
        <v>854</v>
      </c>
      <c r="C170" t="s">
        <v>3147</v>
      </c>
      <c r="D170" t="s">
        <v>481</v>
      </c>
      <c r="E170">
        <v>19023.305909775001</v>
      </c>
      <c r="F170">
        <v>1109.45</v>
      </c>
      <c r="G170">
        <v>115.92232786515299</v>
      </c>
      <c r="H170">
        <f>(Table2[[#This Row],[1Y Return vs Nifty]]-AVERAGE(Table2[1Y Return vs Nifty]))/_xlfn.STDEV.P(Table2[1Y Return vs Nifty])</f>
        <v>1.4737515881806345</v>
      </c>
      <c r="I170">
        <v>7.1969738078192096</v>
      </c>
      <c r="J170">
        <f>(Table2[[#This Row],[1M Return vs Nifty]]-AVERAGE(Table2[1M Return vs Nifty]))/_xlfn.STDEV.P(Table2[1M Return vs Nifty])</f>
        <v>0.74491840509580853</v>
      </c>
      <c r="K170">
        <v>66.615090962606303</v>
      </c>
      <c r="L170">
        <f>(Table2[[#This Row],[6M Return vs Nifty]]-AVERAGE(Table2[6M Return vs Nifty]))/_xlfn.STDEV.P(Table2[6M Return vs Nifty])</f>
        <v>1.7377041491948984</v>
      </c>
      <c r="M170">
        <v>7.2800190687229396</v>
      </c>
      <c r="N170">
        <f>(Table2[[#This Row],[1W Return vs Nifty]]-AVERAGE(Table2[1W Return vs Nifty]))/_xlfn.STDEV.P(Table2[1W Return vs Nifty])</f>
        <v>1.1526875747047696</v>
      </c>
      <c r="O170">
        <v>1052.07</v>
      </c>
      <c r="P170">
        <v>1001.46031435981</v>
      </c>
      <c r="Q170">
        <v>790.590892523344</v>
      </c>
      <c r="R170">
        <v>65.169986575101305</v>
      </c>
      <c r="S170" s="1">
        <f>(Table2[[#This Row],[Close Price]]-Table2[[#This Row],[20D EMA]])/Table2[[#This Row],[20D EMA]]</f>
        <v>5.4540097141825269E-2</v>
      </c>
      <c r="T170" s="1">
        <f>(Table2[[#This Row],[Close Price]]-Table2[[#This Row],[50D EMA]])/Table2[[#This Row],[50D EMA]]</f>
        <v>0.10783221670568457</v>
      </c>
      <c r="U170" s="1">
        <f>(Table2[[#This Row],[Close Price]]-Table2[[#This Row],[200D EMA]])/Table2[[#This Row],[200D EMA]]</f>
        <v>0.40331745595872903</v>
      </c>
      <c r="V170">
        <v>1.1796615352096</v>
      </c>
      <c r="W170">
        <v>1083.6500000000001</v>
      </c>
      <c r="X170">
        <v>1117.9000000000001</v>
      </c>
      <c r="Y170">
        <v>1027</v>
      </c>
      <c r="Z170">
        <v>1120.3499999999999</v>
      </c>
      <c r="AA170">
        <v>981.85</v>
      </c>
      <c r="AB170">
        <v>1164.1500000000001</v>
      </c>
      <c r="AC170" s="1">
        <f>(Table2[[#This Row],[Close Price]]/Table2[[#This Row],[Day Low]])-1</f>
        <v>2.3808425229548291E-2</v>
      </c>
      <c r="AD170" s="1">
        <f>(Table2[[#This Row],[Day High]]/Table2[[#This Row],[Close Price]])-1</f>
        <v>7.6163864978142648E-3</v>
      </c>
      <c r="AE170" s="1">
        <f>(Table2[[#This Row],[Close Price]]/Table2[[#This Row],[Current Week Low]])-1</f>
        <v>8.0282375851996157E-2</v>
      </c>
      <c r="AF170" s="1">
        <f>(Table2[[#This Row],[Current Week High]]/Table2[[#This Row],[Close Price]])-1</f>
        <v>9.8246879084229466E-3</v>
      </c>
      <c r="AG170" s="1">
        <f>(Table2[[#This Row],[Close Price]]/Table2[[#This Row],[Current Month Low]])-1</f>
        <v>0.12995875133676216</v>
      </c>
      <c r="AH170" s="1">
        <f>(Table2[[#This Row],[Current Month High]]/Table2[[#This Row],[Close Price]])-1</f>
        <v>4.9303709045022348E-2</v>
      </c>
      <c r="AI170">
        <v>7.1702194781197699</v>
      </c>
      <c r="AJ170">
        <v>160.70966983903099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0.36</v>
      </c>
      <c r="AM170" t="s">
        <v>3193</v>
      </c>
      <c r="AN170">
        <v>6.22</v>
      </c>
      <c r="AO170" t="s">
        <v>3193</v>
      </c>
      <c r="AQ170">
        <f>(Table2[[#This Row],[Sharpe Ratio]]-AVERAGE(Table2[Sharpe Ratio]))/_xlfn.STDEV.P(Table2[Sharpe Ratio])</f>
        <v>-0.78836149865308947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4.3207002185230214</v>
      </c>
      <c r="AS170">
        <f>_xlfn.RANK.AVG(Table2[[#This Row],[1Y Return vs Nifty Z-Score]],Table2[1Y Return vs Nifty Z-Score])</f>
        <v>59</v>
      </c>
      <c r="AT170">
        <f>_xlfn.RANK.AVG(Table2[[#This Row],[6M Return vs Nifty Z-Score]],Table2[6M Return vs Nifty Z-Score])</f>
        <v>45</v>
      </c>
      <c r="AU170">
        <f>_xlfn.RANK.AVG(Table2[[#This Row],[Sharpe Ratio Z-Score]],Table2[Sharpe Ratio Z-Score])</f>
        <v>551.5</v>
      </c>
      <c r="AV170">
        <f>(Table2[[#This Row],[Rank 1Y]]+Table2[[#This Row],[Rank 6M]]+Table2[[#This Row],[Rank Sharpe]])/3</f>
        <v>218.5</v>
      </c>
    </row>
    <row r="171" spans="1:48" x14ac:dyDescent="0.3">
      <c r="A171" t="s">
        <v>559</v>
      </c>
      <c r="B171" t="s">
        <v>560</v>
      </c>
      <c r="C171" t="s">
        <v>3156</v>
      </c>
      <c r="D171" t="s">
        <v>218</v>
      </c>
      <c r="E171">
        <v>36686.17255625</v>
      </c>
      <c r="F171">
        <v>5731.25</v>
      </c>
      <c r="G171">
        <v>91.621511648823997</v>
      </c>
      <c r="H171">
        <f>(Table2[[#This Row],[1Y Return vs Nifty]]-AVERAGE(Table2[1Y Return vs Nifty]))/_xlfn.STDEV.P(Table2[1Y Return vs Nifty])</f>
        <v>1.0735257693350704</v>
      </c>
      <c r="I171">
        <v>7.0878769254877696</v>
      </c>
      <c r="J171">
        <f>(Table2[[#This Row],[1M Return vs Nifty]]-AVERAGE(Table2[1M Return vs Nifty]))/_xlfn.STDEV.P(Table2[1M Return vs Nifty])</f>
        <v>0.73322598725064148</v>
      </c>
      <c r="K171">
        <v>119.615737750983</v>
      </c>
      <c r="L171">
        <f>(Table2[[#This Row],[6M Return vs Nifty]]-AVERAGE(Table2[6M Return vs Nifty]))/_xlfn.STDEV.P(Table2[6M Return vs Nifty])</f>
        <v>3.376965736379173</v>
      </c>
      <c r="M171">
        <v>8.4539077909388105</v>
      </c>
      <c r="N171">
        <f>(Table2[[#This Row],[1W Return vs Nifty]]-AVERAGE(Table2[1W Return vs Nifty]))/_xlfn.STDEV.P(Table2[1W Return vs Nifty])</f>
        <v>1.3962060026058223</v>
      </c>
      <c r="O171">
        <v>5410.33</v>
      </c>
      <c r="P171">
        <v>5071.3081909544198</v>
      </c>
      <c r="Q171">
        <v>3844.3814862239901</v>
      </c>
      <c r="R171">
        <v>68.194891994802106</v>
      </c>
      <c r="S171" s="1">
        <f>(Table2[[#This Row],[Close Price]]-Table2[[#This Row],[20D EMA]])/Table2[[#This Row],[20D EMA]]</f>
        <v>5.9316160012420696E-2</v>
      </c>
      <c r="T171" s="1">
        <f>(Table2[[#This Row],[Close Price]]-Table2[[#This Row],[50D EMA]])/Table2[[#This Row],[50D EMA]]</f>
        <v>0.13013245975125387</v>
      </c>
      <c r="U171" s="1">
        <f>(Table2[[#This Row],[Close Price]]-Table2[[#This Row],[200D EMA]])/Table2[[#This Row],[200D EMA]]</f>
        <v>0.49081198641119272</v>
      </c>
      <c r="V171">
        <v>0.99891207631746004</v>
      </c>
      <c r="W171">
        <v>5660</v>
      </c>
      <c r="X171">
        <v>5814.95</v>
      </c>
      <c r="Y171">
        <v>5580</v>
      </c>
      <c r="Z171">
        <v>5909.95</v>
      </c>
      <c r="AA171">
        <v>4778.3999999999996</v>
      </c>
      <c r="AB171">
        <v>5909.95</v>
      </c>
      <c r="AC171" s="1">
        <f>(Table2[[#This Row],[Close Price]]/Table2[[#This Row],[Day Low]])-1</f>
        <v>1.258833922261493E-2</v>
      </c>
      <c r="AD171" s="1">
        <f>(Table2[[#This Row],[Day High]]/Table2[[#This Row],[Close Price]])-1</f>
        <v>1.4604143947655412E-2</v>
      </c>
      <c r="AE171" s="1">
        <f>(Table2[[#This Row],[Close Price]]/Table2[[#This Row],[Current Week Low]])-1</f>
        <v>2.7105734767025158E-2</v>
      </c>
      <c r="AF171" s="1">
        <f>(Table2[[#This Row],[Current Week High]]/Table2[[#This Row],[Close Price]])-1</f>
        <v>3.1179934569247614E-2</v>
      </c>
      <c r="AG171" s="1">
        <f>(Table2[[#This Row],[Close Price]]/Table2[[#This Row],[Current Month Low]])-1</f>
        <v>0.19940775154863566</v>
      </c>
      <c r="AH171" s="1">
        <f>(Table2[[#This Row],[Current Month High]]/Table2[[#This Row],[Close Price]])-1</f>
        <v>3.1179934569247614E-2</v>
      </c>
      <c r="AI171">
        <v>3.11799345692476</v>
      </c>
      <c r="AJ171">
        <v>165.581556997219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0.19</v>
      </c>
      <c r="AM171" t="s">
        <v>3193</v>
      </c>
      <c r="AN171">
        <v>3.21</v>
      </c>
      <c r="AO171" t="s">
        <v>3193</v>
      </c>
      <c r="AQ171">
        <f>(Table2[[#This Row],[Sharpe Ratio]]-AVERAGE(Table2[Sharpe Ratio]))/_xlfn.STDEV.P(Table2[Sharpe Ratio])</f>
        <v>-0.78836149865308947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5.7915619969176184</v>
      </c>
      <c r="AS171">
        <f>_xlfn.RANK.AVG(Table2[[#This Row],[1Y Return vs Nifty Z-Score]],Table2[1Y Return vs Nifty Z-Score])</f>
        <v>98</v>
      </c>
      <c r="AT171">
        <f>_xlfn.RANK.AVG(Table2[[#This Row],[6M Return vs Nifty Z-Score]],Table2[6M Return vs Nifty Z-Score])</f>
        <v>8</v>
      </c>
      <c r="AU171">
        <f>_xlfn.RANK.AVG(Table2[[#This Row],[Sharpe Ratio Z-Score]],Table2[Sharpe Ratio Z-Score])</f>
        <v>551.5</v>
      </c>
      <c r="AV171">
        <f>(Table2[[#This Row],[Rank 1Y]]+Table2[[#This Row],[Rank 6M]]+Table2[[#This Row],[Rank Sharpe]])/3</f>
        <v>219.16666666666666</v>
      </c>
    </row>
    <row r="172" spans="1:48" x14ac:dyDescent="0.3">
      <c r="A172" t="s">
        <v>398</v>
      </c>
      <c r="B172" t="s">
        <v>399</v>
      </c>
      <c r="C172" t="s">
        <v>3161</v>
      </c>
      <c r="D172" t="s">
        <v>400</v>
      </c>
      <c r="E172">
        <v>59715.037120590001</v>
      </c>
      <c r="F172">
        <v>922.85</v>
      </c>
      <c r="G172">
        <v>13.739498009296501</v>
      </c>
      <c r="H172">
        <f>(Table2[[#This Row],[1Y Return vs Nifty]]-AVERAGE(Table2[1Y Return vs Nifty]))/_xlfn.STDEV.P(Table2[1Y Return vs Nifty])</f>
        <v>-0.20916335537327022</v>
      </c>
      <c r="I172">
        <v>-5.9515081362817099</v>
      </c>
      <c r="J172">
        <f>(Table2[[#This Row],[1M Return vs Nifty]]-AVERAGE(Table2[1M Return vs Nifty]))/_xlfn.STDEV.P(Table2[1M Return vs Nifty])</f>
        <v>-0.66426526390220431</v>
      </c>
      <c r="K172">
        <v>25.4963907975153</v>
      </c>
      <c r="L172">
        <f>(Table2[[#This Row],[6M Return vs Nifty]]-AVERAGE(Table2[6M Return vs Nifty]))/_xlfn.STDEV.P(Table2[6M Return vs Nifty])</f>
        <v>0.46594031648704054</v>
      </c>
      <c r="M172">
        <v>4.1041762031132096</v>
      </c>
      <c r="N172">
        <f>(Table2[[#This Row],[1W Return vs Nifty]]-AVERAGE(Table2[1W Return vs Nifty]))/_xlfn.STDEV.P(Table2[1W Return vs Nifty])</f>
        <v>0.49387192441535793</v>
      </c>
      <c r="O172">
        <v>935.4</v>
      </c>
      <c r="P172">
        <v>950.57650851644303</v>
      </c>
      <c r="Q172">
        <v>842.52202735737205</v>
      </c>
      <c r="R172">
        <v>47.927944338628002</v>
      </c>
      <c r="S172" s="1">
        <f>(Table2[[#This Row],[Close Price]]-Table2[[#This Row],[20D EMA]])/Table2[[#This Row],[20D EMA]]</f>
        <v>-1.3416720119734825E-2</v>
      </c>
      <c r="T172" s="1">
        <f>(Table2[[#This Row],[Close Price]]-Table2[[#This Row],[50D EMA]])/Table2[[#This Row],[50D EMA]]</f>
        <v>-2.9168097747035153E-2</v>
      </c>
      <c r="U172" s="1">
        <f>(Table2[[#This Row],[Close Price]]-Table2[[#This Row],[200D EMA]])/Table2[[#This Row],[200D EMA]]</f>
        <v>9.5342281903990272E-2</v>
      </c>
      <c r="V172">
        <v>0.68667035005132204</v>
      </c>
      <c r="W172">
        <v>917.7</v>
      </c>
      <c r="X172">
        <v>945</v>
      </c>
      <c r="Y172">
        <v>915</v>
      </c>
      <c r="Z172">
        <v>945</v>
      </c>
      <c r="AA172">
        <v>838.4</v>
      </c>
      <c r="AB172">
        <v>997.05</v>
      </c>
      <c r="AC172" s="1">
        <f>(Table2[[#This Row],[Close Price]]/Table2[[#This Row],[Day Low]])-1</f>
        <v>5.6118557262720969E-3</v>
      </c>
      <c r="AD172" s="1">
        <f>(Table2[[#This Row],[Day High]]/Table2[[#This Row],[Close Price]])-1</f>
        <v>2.4001733759549282E-2</v>
      </c>
      <c r="AE172" s="1">
        <f>(Table2[[#This Row],[Close Price]]/Table2[[#This Row],[Current Week Low]])-1</f>
        <v>8.5792349726776518E-3</v>
      </c>
      <c r="AF172" s="1">
        <f>(Table2[[#This Row],[Current Week High]]/Table2[[#This Row],[Close Price]])-1</f>
        <v>2.4001733759549282E-2</v>
      </c>
      <c r="AG172" s="1">
        <f>(Table2[[#This Row],[Close Price]]/Table2[[#This Row],[Current Month Low]])-1</f>
        <v>0.10072757633587792</v>
      </c>
      <c r="AH172" s="1">
        <f>(Table2[[#This Row],[Current Month High]]/Table2[[#This Row],[Close Price]])-1</f>
        <v>8.0403099095194053E-2</v>
      </c>
      <c r="AI172">
        <v>28.623286557945399</v>
      </c>
      <c r="AJ172">
        <v>69.470204756220696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-0.08</v>
      </c>
      <c r="AM172" t="s">
        <v>3192</v>
      </c>
      <c r="AN172">
        <v>-3.95</v>
      </c>
      <c r="AO172" t="s">
        <v>3192</v>
      </c>
      <c r="AP172">
        <v>0.15137895090008099</v>
      </c>
      <c r="AQ172">
        <f>(Table2[[#This Row],[Sharpe Ratio]]-AVERAGE(Table2[Sharpe Ratio]))/_xlfn.STDEV.P(Table2[Sharpe Ratio])</f>
        <v>0.98152566251270323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362</v>
      </c>
      <c r="AT172">
        <f>_xlfn.RANK.AVG(Table2[[#This Row],[6M Return vs Nifty Z-Score]],Table2[6M Return vs Nifty Z-Score])</f>
        <v>180</v>
      </c>
      <c r="AU172">
        <f>_xlfn.RANK.AVG(Table2[[#This Row],[Sharpe Ratio Z-Score]],Table2[Sharpe Ratio Z-Score])</f>
        <v>118</v>
      </c>
      <c r="AV172">
        <f>(Table2[[#This Row],[Rank 1Y]]+Table2[[#This Row],[Rank 6M]]+Table2[[#This Row],[Rank Sharpe]])/3</f>
        <v>220</v>
      </c>
    </row>
    <row r="173" spans="1:48" x14ac:dyDescent="0.3">
      <c r="A173" t="s">
        <v>1250</v>
      </c>
      <c r="B173" t="s">
        <v>1251</v>
      </c>
      <c r="C173" t="s">
        <v>603</v>
      </c>
      <c r="D173" t="s">
        <v>448</v>
      </c>
      <c r="E173">
        <v>9685.3361903699897</v>
      </c>
      <c r="F173">
        <v>370.05</v>
      </c>
      <c r="G173">
        <v>67.240282719309704</v>
      </c>
      <c r="H173">
        <f>(Table2[[#This Row],[1Y Return vs Nifty]]-AVERAGE(Table2[1Y Return vs Nifty]))/_xlfn.STDEV.P(Table2[1Y Return vs Nifty])</f>
        <v>0.67197558164141158</v>
      </c>
      <c r="I173">
        <v>-7.9635073643238998</v>
      </c>
      <c r="J173">
        <f>(Table2[[#This Row],[1M Return vs Nifty]]-AVERAGE(Table2[1M Return vs Nifty]))/_xlfn.STDEV.P(Table2[1M Return vs Nifty])</f>
        <v>-0.8799005339088467</v>
      </c>
      <c r="K173">
        <v>6.6808203794246301</v>
      </c>
      <c r="L173">
        <f>(Table2[[#This Row],[6M Return vs Nifty]]-AVERAGE(Table2[6M Return vs Nifty]))/_xlfn.STDEV.P(Table2[6M Return vs Nifty])</f>
        <v>-0.11600808785018647</v>
      </c>
      <c r="M173">
        <v>3.3229348762832398</v>
      </c>
      <c r="N173">
        <f>(Table2[[#This Row],[1W Return vs Nifty]]-AVERAGE(Table2[1W Return vs Nifty]))/_xlfn.STDEV.P(Table2[1W Return vs Nifty])</f>
        <v>0.33180659733575973</v>
      </c>
      <c r="O173">
        <v>369.37</v>
      </c>
      <c r="P173">
        <v>378.21013148127997</v>
      </c>
      <c r="Q173">
        <v>335.19381699404101</v>
      </c>
      <c r="R173">
        <v>57.053599494008303</v>
      </c>
      <c r="S173" s="1">
        <f>(Table2[[#This Row],[Close Price]]-Table2[[#This Row],[20D EMA]])/Table2[[#This Row],[20D EMA]]</f>
        <v>1.8409724666323924E-3</v>
      </c>
      <c r="T173" s="1">
        <f>(Table2[[#This Row],[Close Price]]-Table2[[#This Row],[50D EMA]])/Table2[[#This Row],[50D EMA]]</f>
        <v>-2.1575655441382215E-2</v>
      </c>
      <c r="U173" s="1">
        <f>(Table2[[#This Row],[Close Price]]-Table2[[#This Row],[200D EMA]])/Table2[[#This Row],[200D EMA]]</f>
        <v>0.10398814428781263</v>
      </c>
      <c r="V173">
        <v>0.64158673831123703</v>
      </c>
      <c r="W173">
        <v>354</v>
      </c>
      <c r="X173">
        <v>376</v>
      </c>
      <c r="Y173">
        <v>352.35</v>
      </c>
      <c r="Z173">
        <v>376</v>
      </c>
      <c r="AA173">
        <v>327.7</v>
      </c>
      <c r="AB173">
        <v>376</v>
      </c>
      <c r="AC173" s="1">
        <f>(Table2[[#This Row],[Close Price]]/Table2[[#This Row],[Day Low]])-1</f>
        <v>4.5338983050847492E-2</v>
      </c>
      <c r="AD173" s="1">
        <f>(Table2[[#This Row],[Day High]]/Table2[[#This Row],[Close Price]])-1</f>
        <v>1.6078908255641178E-2</v>
      </c>
      <c r="AE173" s="1">
        <f>(Table2[[#This Row],[Close Price]]/Table2[[#This Row],[Current Week Low]])-1</f>
        <v>5.0234142188165132E-2</v>
      </c>
      <c r="AF173" s="1">
        <f>(Table2[[#This Row],[Current Week High]]/Table2[[#This Row],[Close Price]])-1</f>
        <v>1.6078908255641178E-2</v>
      </c>
      <c r="AG173" s="1">
        <f>(Table2[[#This Row],[Close Price]]/Table2[[#This Row],[Current Month Low]])-1</f>
        <v>0.12923405553860245</v>
      </c>
      <c r="AH173" s="1">
        <f>(Table2[[#This Row],[Current Month High]]/Table2[[#This Row],[Close Price]])-1</f>
        <v>1.6078908255641178E-2</v>
      </c>
      <c r="AI173">
        <v>13.849479800027</v>
      </c>
      <c r="AJ173">
        <v>126.26108223784701</v>
      </c>
      <c r="AK173" t="str">
        <f>IF(AND(Table2[[#This Row],[20D EMA]]&gt;Table2[[#This Row],[50D EMA]],Table2[[#This Row],[50D EMA]]&gt;Table2[[#This Row],[200D EMA]]),"Uptrend","Downtrend/NoTrend")</f>
        <v>Downtrend/NoTrend</v>
      </c>
      <c r="AL173">
        <v>-0.06</v>
      </c>
      <c r="AM173" t="s">
        <v>3192</v>
      </c>
      <c r="AN173">
        <v>-2.14</v>
      </c>
      <c r="AO173" t="s">
        <v>3192</v>
      </c>
      <c r="AP173">
        <v>0.12759687907214301</v>
      </c>
      <c r="AQ173">
        <f>(Table2[[#This Row],[Sharpe Ratio]]-AVERAGE(Table2[Sharpe Ratio]))/_xlfn.STDEV.P(Table2[Sharpe Ratio])</f>
        <v>0.70347126099968804</v>
      </c>
      <c r="AR1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3">
        <f>_xlfn.RANK.AVG(Table2[[#This Row],[1Y Return vs Nifty Z-Score]],Table2[1Y Return vs Nifty Z-Score])</f>
        <v>136</v>
      </c>
      <c r="AT173">
        <f>_xlfn.RANK.AVG(Table2[[#This Row],[6M Return vs Nifty Z-Score]],Table2[6M Return vs Nifty Z-Score])</f>
        <v>359</v>
      </c>
      <c r="AU173">
        <f>_xlfn.RANK.AVG(Table2[[#This Row],[Sharpe Ratio Z-Score]],Table2[Sharpe Ratio Z-Score])</f>
        <v>165</v>
      </c>
      <c r="AV173">
        <f>(Table2[[#This Row],[Rank 1Y]]+Table2[[#This Row],[Rank 6M]]+Table2[[#This Row],[Rank Sharpe]])/3</f>
        <v>220</v>
      </c>
    </row>
    <row r="174" spans="1:48" x14ac:dyDescent="0.3">
      <c r="A174" t="s">
        <v>1361</v>
      </c>
      <c r="B174" t="s">
        <v>1362</v>
      </c>
      <c r="C174" t="s">
        <v>3156</v>
      </c>
      <c r="D174" t="s">
        <v>773</v>
      </c>
      <c r="E174">
        <v>8403.5936321739991</v>
      </c>
      <c r="F174">
        <v>210.37</v>
      </c>
      <c r="G174">
        <v>25.557447892416601</v>
      </c>
      <c r="H174">
        <f>(Table2[[#This Row],[1Y Return vs Nifty]]-AVERAGE(Table2[1Y Return vs Nifty]))/_xlfn.STDEV.P(Table2[1Y Return vs Nifty])</f>
        <v>-1.4525914929218503E-2</v>
      </c>
      <c r="I174">
        <v>-7.8850753516306096</v>
      </c>
      <c r="J174">
        <f>(Table2[[#This Row],[1M Return vs Nifty]]-AVERAGE(Table2[1M Return vs Nifty]))/_xlfn.STDEV.P(Table2[1M Return vs Nifty])</f>
        <v>-0.87149461207818102</v>
      </c>
      <c r="K174">
        <v>13.9428203262668</v>
      </c>
      <c r="L174">
        <f>(Table2[[#This Row],[6M Return vs Nifty]]-AVERAGE(Table2[6M Return vs Nifty]))/_xlfn.STDEV.P(Table2[6M Return vs Nifty])</f>
        <v>0.10859893640981344</v>
      </c>
      <c r="M174">
        <v>5.4747295448548403</v>
      </c>
      <c r="N174">
        <f>(Table2[[#This Row],[1W Return vs Nifty]]-AVERAGE(Table2[1W Return vs Nifty]))/_xlfn.STDEV.P(Table2[1W Return vs Nifty])</f>
        <v>0.77818762557095744</v>
      </c>
      <c r="O174">
        <v>207.91</v>
      </c>
      <c r="P174">
        <v>220.54400857486101</v>
      </c>
      <c r="Q174">
        <v>203.05184770395601</v>
      </c>
      <c r="R174">
        <v>59.0100018293655</v>
      </c>
      <c r="S174" s="1">
        <f>(Table2[[#This Row],[Close Price]]-Table2[[#This Row],[20D EMA]])/Table2[[#This Row],[20D EMA]]</f>
        <v>1.183204271078836E-2</v>
      </c>
      <c r="T174" s="1">
        <f>(Table2[[#This Row],[Close Price]]-Table2[[#This Row],[50D EMA]])/Table2[[#This Row],[50D EMA]]</f>
        <v>-4.6131421300468295E-2</v>
      </c>
      <c r="U174" s="1">
        <f>(Table2[[#This Row],[Close Price]]-Table2[[#This Row],[200D EMA]])/Table2[[#This Row],[200D EMA]]</f>
        <v>3.6040806221638792E-2</v>
      </c>
      <c r="V174">
        <v>0.87625104838480805</v>
      </c>
      <c r="W174">
        <v>204.1</v>
      </c>
      <c r="X174">
        <v>215.8</v>
      </c>
      <c r="Y174">
        <v>193.8</v>
      </c>
      <c r="Z174">
        <v>215.8</v>
      </c>
      <c r="AA174">
        <v>184.55</v>
      </c>
      <c r="AB174">
        <v>215.8</v>
      </c>
      <c r="AC174" s="1">
        <f>(Table2[[#This Row],[Close Price]]/Table2[[#This Row],[Day Low]])-1</f>
        <v>3.0720235178834043E-2</v>
      </c>
      <c r="AD174" s="1">
        <f>(Table2[[#This Row],[Day High]]/Table2[[#This Row],[Close Price]])-1</f>
        <v>2.5811665161382447E-2</v>
      </c>
      <c r="AE174" s="1">
        <f>(Table2[[#This Row],[Close Price]]/Table2[[#This Row],[Current Week Low]])-1</f>
        <v>8.550051599587194E-2</v>
      </c>
      <c r="AF174" s="1">
        <f>(Table2[[#This Row],[Current Week High]]/Table2[[#This Row],[Close Price]])-1</f>
        <v>2.5811665161382447E-2</v>
      </c>
      <c r="AG174" s="1">
        <f>(Table2[[#This Row],[Close Price]]/Table2[[#This Row],[Current Month Low]])-1</f>
        <v>0.13990788404226495</v>
      </c>
      <c r="AH174" s="1">
        <f>(Table2[[#This Row],[Current Month High]]/Table2[[#This Row],[Close Price]])-1</f>
        <v>2.5811665161382447E-2</v>
      </c>
      <c r="AI174">
        <v>40.937396016542202</v>
      </c>
      <c r="AJ174">
        <v>90.036133694670198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-0.24</v>
      </c>
      <c r="AM174" t="s">
        <v>3192</v>
      </c>
      <c r="AN174">
        <v>-2.2400000000000002</v>
      </c>
      <c r="AO174" t="s">
        <v>3192</v>
      </c>
      <c r="AP174">
        <v>0.16276889905375899</v>
      </c>
      <c r="AQ174">
        <f>(Table2[[#This Row],[Sharpe Ratio]]-AVERAGE(Table2[Sharpe Ratio]))/_xlfn.STDEV.P(Table2[Sharpe Ratio])</f>
        <v>1.1146942627948178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4">
        <f>_xlfn.RANK.AVG(Table2[[#This Row],[1Y Return vs Nifty Z-Score]],Table2[1Y Return vs Nifty Z-Score])</f>
        <v>292</v>
      </c>
      <c r="AT174">
        <f>_xlfn.RANK.AVG(Table2[[#This Row],[6M Return vs Nifty Z-Score]],Table2[6M Return vs Nifty Z-Score])</f>
        <v>278</v>
      </c>
      <c r="AU174">
        <f>_xlfn.RANK.AVG(Table2[[#This Row],[Sharpe Ratio Z-Score]],Table2[Sharpe Ratio Z-Score])</f>
        <v>95</v>
      </c>
      <c r="AV174">
        <f>(Table2[[#This Row],[Rank 1Y]]+Table2[[#This Row],[Rank 6M]]+Table2[[#This Row],[Rank Sharpe]])/3</f>
        <v>221.66666666666666</v>
      </c>
    </row>
    <row r="175" spans="1:48" x14ac:dyDescent="0.3">
      <c r="A175" t="s">
        <v>1778</v>
      </c>
      <c r="B175" t="s">
        <v>1779</v>
      </c>
      <c r="C175" t="s">
        <v>3151</v>
      </c>
      <c r="D175" t="s">
        <v>51</v>
      </c>
      <c r="E175">
        <v>4608.4451280000003</v>
      </c>
      <c r="F175">
        <v>572.6</v>
      </c>
      <c r="G175">
        <v>109.229501153648</v>
      </c>
      <c r="H175">
        <f>(Table2[[#This Row],[1Y Return vs Nifty]]-AVERAGE(Table2[1Y Return vs Nifty]))/_xlfn.STDEV.P(Table2[1Y Return vs Nifty])</f>
        <v>1.3635231074926637</v>
      </c>
      <c r="I175">
        <v>-8.7004935774325602</v>
      </c>
      <c r="J175">
        <f>(Table2[[#This Row],[1M Return vs Nifty]]-AVERAGE(Table2[1M Return vs Nifty]))/_xlfn.STDEV.P(Table2[1M Return vs Nifty])</f>
        <v>-0.95888675758125763</v>
      </c>
      <c r="K175">
        <v>43.040392648443301</v>
      </c>
      <c r="L175">
        <f>(Table2[[#This Row],[6M Return vs Nifty]]-AVERAGE(Table2[6M Return vs Nifty]))/_xlfn.STDEV.P(Table2[6M Return vs Nifty])</f>
        <v>1.0085602666651412</v>
      </c>
      <c r="M175">
        <v>-2.0249567455533501</v>
      </c>
      <c r="N175">
        <f>(Table2[[#This Row],[1W Return vs Nifty]]-AVERAGE(Table2[1W Return vs Nifty]))/_xlfn.STDEV.P(Table2[1W Return vs Nifty])</f>
        <v>-0.77759170906978614</v>
      </c>
      <c r="O175">
        <v>575.25</v>
      </c>
      <c r="P175">
        <v>549.82239775409505</v>
      </c>
      <c r="Q175">
        <v>434.309340405603</v>
      </c>
      <c r="R175">
        <v>49.3964243276939</v>
      </c>
      <c r="S175" s="1">
        <f>(Table2[[#This Row],[Close Price]]-Table2[[#This Row],[20D EMA]])/Table2[[#This Row],[20D EMA]]</f>
        <v>-4.6066927422859227E-3</v>
      </c>
      <c r="T175" s="1">
        <f>(Table2[[#This Row],[Close Price]]-Table2[[#This Row],[50D EMA]])/Table2[[#This Row],[50D EMA]]</f>
        <v>4.1427199653827358E-2</v>
      </c>
      <c r="U175" s="1">
        <f>(Table2[[#This Row],[Close Price]]-Table2[[#This Row],[200D EMA]])/Table2[[#This Row],[200D EMA]]</f>
        <v>0.31841511735678285</v>
      </c>
      <c r="V175">
        <v>0.43071864025805701</v>
      </c>
      <c r="W175">
        <v>562.79999999999995</v>
      </c>
      <c r="X175">
        <v>577</v>
      </c>
      <c r="Y175">
        <v>552.04999999999995</v>
      </c>
      <c r="Z175">
        <v>577</v>
      </c>
      <c r="AA175">
        <v>527</v>
      </c>
      <c r="AB175">
        <v>593.04999999999995</v>
      </c>
      <c r="AC175" s="1">
        <f>(Table2[[#This Row],[Close Price]]/Table2[[#This Row],[Day Low]])-1</f>
        <v>1.7412935323383172E-2</v>
      </c>
      <c r="AD175" s="1">
        <f>(Table2[[#This Row],[Day High]]/Table2[[#This Row],[Close Price]])-1</f>
        <v>7.6842472930491734E-3</v>
      </c>
      <c r="AE175" s="1">
        <f>(Table2[[#This Row],[Close Price]]/Table2[[#This Row],[Current Week Low]])-1</f>
        <v>3.7224889049904952E-2</v>
      </c>
      <c r="AF175" s="1">
        <f>(Table2[[#This Row],[Current Week High]]/Table2[[#This Row],[Close Price]])-1</f>
        <v>7.6842472930491734E-3</v>
      </c>
      <c r="AG175" s="1">
        <f>(Table2[[#This Row],[Close Price]]/Table2[[#This Row],[Current Month Low]])-1</f>
        <v>8.6527514231499181E-2</v>
      </c>
      <c r="AH175" s="1">
        <f>(Table2[[#This Row],[Current Month High]]/Table2[[#This Row],[Close Price]])-1</f>
        <v>3.5714285714285587E-2</v>
      </c>
      <c r="AI175">
        <v>17.883339154732699</v>
      </c>
      <c r="AJ175">
        <v>143.763303533418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0.3</v>
      </c>
      <c r="AM175" t="s">
        <v>3193</v>
      </c>
      <c r="AN175">
        <v>1.51</v>
      </c>
      <c r="AO175" t="s">
        <v>3193</v>
      </c>
      <c r="AP175">
        <v>4.9856899206409998E-3</v>
      </c>
      <c r="AQ175">
        <f>(Table2[[#This Row],[Sharpe Ratio]]-AVERAGE(Table2[Sharpe Ratio]))/_xlfn.STDEV.P(Table2[Sharpe Ratio])</f>
        <v>-0.73006998237801213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-9.4465074871250998E-2</v>
      </c>
      <c r="AS175">
        <f>_xlfn.RANK.AVG(Table2[[#This Row],[1Y Return vs Nifty Z-Score]],Table2[1Y Return vs Nifty Z-Score])</f>
        <v>66</v>
      </c>
      <c r="AT175">
        <f>_xlfn.RANK.AVG(Table2[[#This Row],[6M Return vs Nifty Z-Score]],Table2[6M Return vs Nifty Z-Score])</f>
        <v>85</v>
      </c>
      <c r="AU175">
        <f>_xlfn.RANK.AVG(Table2[[#This Row],[Sharpe Ratio Z-Score]],Table2[Sharpe Ratio Z-Score])</f>
        <v>514</v>
      </c>
      <c r="AV175">
        <f>(Table2[[#This Row],[Rank 1Y]]+Table2[[#This Row],[Rank 6M]]+Table2[[#This Row],[Rank Sharpe]])/3</f>
        <v>221.66666666666666</v>
      </c>
    </row>
    <row r="176" spans="1:48" x14ac:dyDescent="0.3">
      <c r="A176" t="s">
        <v>49</v>
      </c>
      <c r="B176" t="s">
        <v>50</v>
      </c>
      <c r="C176" t="s">
        <v>3151</v>
      </c>
      <c r="D176" t="s">
        <v>51</v>
      </c>
      <c r="E176">
        <v>455513.74405450001</v>
      </c>
      <c r="F176">
        <v>1898.5</v>
      </c>
      <c r="G176">
        <v>40.670617912107502</v>
      </c>
      <c r="H176">
        <f>(Table2[[#This Row],[1Y Return vs Nifty]]-AVERAGE(Table2[1Y Return vs Nifty]))/_xlfn.STDEV.P(Table2[1Y Return vs Nifty])</f>
        <v>0.23438263170711199</v>
      </c>
      <c r="I176">
        <v>4.0223773013052204</v>
      </c>
      <c r="J176">
        <f>(Table2[[#This Row],[1M Return vs Nifty]]-AVERAGE(Table2[1M Return vs Nifty]))/_xlfn.STDEV.P(Table2[1M Return vs Nifty])</f>
        <v>0.40468220355888984</v>
      </c>
      <c r="K176">
        <v>10.727723857971901</v>
      </c>
      <c r="L176">
        <f>(Table2[[#This Row],[6M Return vs Nifty]]-AVERAGE(Table2[6M Return vs Nifty]))/_xlfn.STDEV.P(Table2[6M Return vs Nifty])</f>
        <v>9.1589397506882872E-3</v>
      </c>
      <c r="M176">
        <v>-0.14401485674969799</v>
      </c>
      <c r="N176">
        <f>(Table2[[#This Row],[1W Return vs Nifty]]-AVERAGE(Table2[1W Return vs Nifty]))/_xlfn.STDEV.P(Table2[1W Return vs Nifty])</f>
        <v>-0.38739798536650089</v>
      </c>
      <c r="O176">
        <v>1890.87</v>
      </c>
      <c r="P176">
        <v>1827.9743445515001</v>
      </c>
      <c r="Q176">
        <v>1599.03522555882</v>
      </c>
      <c r="R176">
        <v>49.353540595402301</v>
      </c>
      <c r="S176" s="1">
        <f>(Table2[[#This Row],[Close Price]]-Table2[[#This Row],[20D EMA]])/Table2[[#This Row],[20D EMA]]</f>
        <v>4.0351795734239315E-3</v>
      </c>
      <c r="T176" s="1">
        <f>(Table2[[#This Row],[Close Price]]-Table2[[#This Row],[50D EMA]])/Table2[[#This Row],[50D EMA]]</f>
        <v>3.8581315792921407E-2</v>
      </c>
      <c r="U176" s="1">
        <f>(Table2[[#This Row],[Close Price]]-Table2[[#This Row],[200D EMA]])/Table2[[#This Row],[200D EMA]]</f>
        <v>0.18727840991528194</v>
      </c>
      <c r="V176">
        <v>0.831954956889285</v>
      </c>
      <c r="W176">
        <v>1887</v>
      </c>
      <c r="X176">
        <v>1914.7</v>
      </c>
      <c r="Y176">
        <v>1887</v>
      </c>
      <c r="Z176">
        <v>1920.4</v>
      </c>
      <c r="AA176">
        <v>1883.9</v>
      </c>
      <c r="AB176">
        <v>1952.25</v>
      </c>
      <c r="AC176" s="1">
        <f>(Table2[[#This Row],[Close Price]]/Table2[[#This Row],[Day Low]])-1</f>
        <v>6.0943296237414568E-3</v>
      </c>
      <c r="AD176" s="1">
        <f>(Table2[[#This Row],[Day High]]/Table2[[#This Row],[Close Price]])-1</f>
        <v>8.5330524097972926E-3</v>
      </c>
      <c r="AE176" s="1">
        <f>(Table2[[#This Row],[Close Price]]/Table2[[#This Row],[Current Week Low]])-1</f>
        <v>6.0943296237414568E-3</v>
      </c>
      <c r="AF176" s="1">
        <f>(Table2[[#This Row],[Current Week High]]/Table2[[#This Row],[Close Price]])-1</f>
        <v>1.1535422702133369E-2</v>
      </c>
      <c r="AG176" s="1">
        <f>(Table2[[#This Row],[Close Price]]/Table2[[#This Row],[Current Month Low]])-1</f>
        <v>7.749880566908951E-3</v>
      </c>
      <c r="AH176" s="1">
        <f>(Table2[[#This Row],[Current Month High]]/Table2[[#This Row],[Close Price]])-1</f>
        <v>2.8311825125098666E-2</v>
      </c>
      <c r="AI176">
        <v>3.2578351329997299</v>
      </c>
      <c r="AJ176">
        <v>77.703935976037798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0.02</v>
      </c>
      <c r="AM176" t="s">
        <v>3193</v>
      </c>
      <c r="AN176">
        <v>-2.58</v>
      </c>
      <c r="AO176" t="s">
        <v>3192</v>
      </c>
      <c r="AP176">
        <v>0.14529069074206599</v>
      </c>
      <c r="AQ176">
        <f>(Table2[[#This Row],[Sharpe Ratio]]-AVERAGE(Table2[Sharpe Ratio]))/_xlfn.STDEV.P(Table2[Sharpe Ratio])</f>
        <v>0.91034315382547859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1.1711689434756678</v>
      </c>
      <c r="AS176">
        <f>_xlfn.RANK.AVG(Table2[[#This Row],[1Y Return vs Nifty Z-Score]],Table2[1Y Return vs Nifty Z-Score])</f>
        <v>229</v>
      </c>
      <c r="AT176">
        <f>_xlfn.RANK.AVG(Table2[[#This Row],[6M Return vs Nifty Z-Score]],Table2[6M Return vs Nifty Z-Score])</f>
        <v>313</v>
      </c>
      <c r="AU176">
        <f>_xlfn.RANK.AVG(Table2[[#This Row],[Sharpe Ratio Z-Score]],Table2[Sharpe Ratio Z-Score])</f>
        <v>127</v>
      </c>
      <c r="AV176">
        <f>(Table2[[#This Row],[Rank 1Y]]+Table2[[#This Row],[Rank 6M]]+Table2[[#This Row],[Rank Sharpe]])/3</f>
        <v>223</v>
      </c>
    </row>
    <row r="177" spans="1:48" x14ac:dyDescent="0.3">
      <c r="A177" t="s">
        <v>1238</v>
      </c>
      <c r="B177" t="s">
        <v>1239</v>
      </c>
      <c r="C177" t="s">
        <v>3160</v>
      </c>
      <c r="D177" t="s">
        <v>130</v>
      </c>
      <c r="E177">
        <v>9774.1243084899997</v>
      </c>
      <c r="F177">
        <v>412.15</v>
      </c>
      <c r="G177">
        <v>172.647547664998</v>
      </c>
      <c r="H177">
        <f>(Table2[[#This Row],[1Y Return vs Nifty]]-AVERAGE(Table2[1Y Return vs Nifty]))/_xlfn.STDEV.P(Table2[1Y Return vs Nifty])</f>
        <v>2.4079958267890604</v>
      </c>
      <c r="I177">
        <v>-12.935402163115301</v>
      </c>
      <c r="J177">
        <f>(Table2[[#This Row],[1M Return vs Nifty]]-AVERAGE(Table2[1M Return vs Nifty]))/_xlfn.STDEV.P(Table2[1M Return vs Nifty])</f>
        <v>-1.4127615124019868</v>
      </c>
      <c r="K177">
        <v>-2.0442019219662</v>
      </c>
      <c r="L177">
        <f>(Table2[[#This Row],[6M Return vs Nifty]]-AVERAGE(Table2[6M Return vs Nifty]))/_xlfn.STDEV.P(Table2[6M Return vs Nifty])</f>
        <v>-0.38586505701330154</v>
      </c>
      <c r="M177">
        <v>3.8963987614736801</v>
      </c>
      <c r="N177">
        <f>(Table2[[#This Row],[1W Return vs Nifty]]-AVERAGE(Table2[1W Return vs Nifty]))/_xlfn.STDEV.P(Table2[1W Return vs Nifty])</f>
        <v>0.45076934153522669</v>
      </c>
      <c r="O177">
        <v>405.15</v>
      </c>
      <c r="P177">
        <v>424.09701258701602</v>
      </c>
      <c r="Q177">
        <v>362.86635348582899</v>
      </c>
      <c r="R177">
        <v>59.570333906241601</v>
      </c>
      <c r="S177" s="1">
        <f>(Table2[[#This Row],[Close Price]]-Table2[[#This Row],[20D EMA]])/Table2[[#This Row],[20D EMA]]</f>
        <v>1.7277551524126869E-2</v>
      </c>
      <c r="T177" s="1">
        <f>(Table2[[#This Row],[Close Price]]-Table2[[#This Row],[50D EMA]])/Table2[[#This Row],[50D EMA]]</f>
        <v>-2.8170470982897492E-2</v>
      </c>
      <c r="U177" s="1">
        <f>(Table2[[#This Row],[Close Price]]-Table2[[#This Row],[200D EMA]])/Table2[[#This Row],[200D EMA]]</f>
        <v>0.13581762552723328</v>
      </c>
      <c r="V177">
        <v>0.85283284680816596</v>
      </c>
      <c r="W177">
        <v>392.7</v>
      </c>
      <c r="X177">
        <v>413.1</v>
      </c>
      <c r="Y177">
        <v>380</v>
      </c>
      <c r="Z177">
        <v>413.1</v>
      </c>
      <c r="AA177">
        <v>348.55</v>
      </c>
      <c r="AB177">
        <v>413.1</v>
      </c>
      <c r="AC177" s="1">
        <f>(Table2[[#This Row],[Close Price]]/Table2[[#This Row],[Day Low]])-1</f>
        <v>4.9528902470078906E-2</v>
      </c>
      <c r="AD177" s="1">
        <f>(Table2[[#This Row],[Day High]]/Table2[[#This Row],[Close Price]])-1</f>
        <v>2.3049860487687202E-3</v>
      </c>
      <c r="AE177" s="1">
        <f>(Table2[[#This Row],[Close Price]]/Table2[[#This Row],[Current Week Low]])-1</f>
        <v>8.4605263157894628E-2</v>
      </c>
      <c r="AF177" s="1">
        <f>(Table2[[#This Row],[Current Week High]]/Table2[[#This Row],[Close Price]])-1</f>
        <v>2.3049860487687202E-3</v>
      </c>
      <c r="AG177" s="1">
        <f>(Table2[[#This Row],[Close Price]]/Table2[[#This Row],[Current Month Low]])-1</f>
        <v>0.18247023382584993</v>
      </c>
      <c r="AH177" s="1">
        <f>(Table2[[#This Row],[Current Month High]]/Table2[[#This Row],[Close Price]])-1</f>
        <v>2.3049860487687202E-3</v>
      </c>
      <c r="AI177">
        <v>38.202110881960401</v>
      </c>
      <c r="AJ177">
        <v>225.03943217665599</v>
      </c>
      <c r="AK177" t="str">
        <f>IF(AND(Table2[[#This Row],[20D EMA]]&gt;Table2[[#This Row],[50D EMA]],Table2[[#This Row],[50D EMA]]&gt;Table2[[#This Row],[200D EMA]]),"Uptrend","Downtrend/NoTrend")</f>
        <v>Downtrend/NoTrend</v>
      </c>
      <c r="AL177">
        <v>-0.11</v>
      </c>
      <c r="AM177" t="s">
        <v>3192</v>
      </c>
      <c r="AN177">
        <v>1.63</v>
      </c>
      <c r="AO177" t="s">
        <v>3193</v>
      </c>
      <c r="AP177">
        <v>0.11501812633140999</v>
      </c>
      <c r="AQ177">
        <f>(Table2[[#This Row],[Sharpe Ratio]]-AVERAGE(Table2[Sharpe Ratio]))/_xlfn.STDEV.P(Table2[Sharpe Ratio])</f>
        <v>0.55640343653050373</v>
      </c>
      <c r="AR1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7">
        <f>_xlfn.RANK.AVG(Table2[[#This Row],[1Y Return vs Nifty Z-Score]],Table2[1Y Return vs Nifty Z-Score])</f>
        <v>23</v>
      </c>
      <c r="AT177">
        <f>_xlfn.RANK.AVG(Table2[[#This Row],[6M Return vs Nifty Z-Score]],Table2[6M Return vs Nifty Z-Score])</f>
        <v>451</v>
      </c>
      <c r="AU177">
        <f>_xlfn.RANK.AVG(Table2[[#This Row],[Sharpe Ratio Z-Score]],Table2[Sharpe Ratio Z-Score])</f>
        <v>195</v>
      </c>
      <c r="AV177">
        <f>(Table2[[#This Row],[Rank 1Y]]+Table2[[#This Row],[Rank 6M]]+Table2[[#This Row],[Rank Sharpe]])/3</f>
        <v>223</v>
      </c>
    </row>
    <row r="178" spans="1:48" x14ac:dyDescent="0.3">
      <c r="A178" t="s">
        <v>759</v>
      </c>
      <c r="B178" t="s">
        <v>760</v>
      </c>
      <c r="C178" t="s">
        <v>3151</v>
      </c>
      <c r="D178" t="s">
        <v>276</v>
      </c>
      <c r="E178">
        <v>22223.716449899999</v>
      </c>
      <c r="F178">
        <v>555.4</v>
      </c>
      <c r="G178">
        <v>17.250145264835702</v>
      </c>
      <c r="H178">
        <f>(Table2[[#This Row],[1Y Return vs Nifty]]-AVERAGE(Table2[1Y Return vs Nifty]))/_xlfn.STDEV.P(Table2[1Y Return vs Nifty])</f>
        <v>-0.15134424098558225</v>
      </c>
      <c r="I178">
        <v>3.38004212636862</v>
      </c>
      <c r="J178">
        <f>(Table2[[#This Row],[1M Return vs Nifty]]-AVERAGE(Table2[1M Return vs Nifty]))/_xlfn.STDEV.P(Table2[1M Return vs Nifty])</f>
        <v>0.33584016974906711</v>
      </c>
      <c r="K178">
        <v>29.4690517011</v>
      </c>
      <c r="L178">
        <f>(Table2[[#This Row],[6M Return vs Nifty]]-AVERAGE(Table2[6M Return vs Nifty]))/_xlfn.STDEV.P(Table2[6M Return vs Nifty])</f>
        <v>0.58881108906756174</v>
      </c>
      <c r="M178">
        <v>3.62530065537165</v>
      </c>
      <c r="N178">
        <f>(Table2[[#This Row],[1W Return vs Nifty]]-AVERAGE(Table2[1W Return vs Nifty]))/_xlfn.STDEV.P(Table2[1W Return vs Nifty])</f>
        <v>0.3945311450558342</v>
      </c>
      <c r="O178">
        <v>543.79</v>
      </c>
      <c r="P178">
        <v>517.61407411641301</v>
      </c>
      <c r="Q178">
        <v>447.20926985523198</v>
      </c>
      <c r="R178">
        <v>58.831770522648704</v>
      </c>
      <c r="S178" s="1">
        <f>(Table2[[#This Row],[Close Price]]-Table2[[#This Row],[20D EMA]])/Table2[[#This Row],[20D EMA]]</f>
        <v>2.1350153551922643E-2</v>
      </c>
      <c r="T178" s="1">
        <f>(Table2[[#This Row],[Close Price]]-Table2[[#This Row],[50D EMA]])/Table2[[#This Row],[50D EMA]]</f>
        <v>7.3000190244225854E-2</v>
      </c>
      <c r="U178" s="1">
        <f>(Table2[[#This Row],[Close Price]]-Table2[[#This Row],[200D EMA]])/Table2[[#This Row],[200D EMA]]</f>
        <v>0.24192416713497661</v>
      </c>
      <c r="V178">
        <v>0.92390264521072596</v>
      </c>
      <c r="W178">
        <v>546.75</v>
      </c>
      <c r="X178">
        <v>563.45000000000005</v>
      </c>
      <c r="Y178">
        <v>542.5</v>
      </c>
      <c r="Z178">
        <v>566.79999999999995</v>
      </c>
      <c r="AA178">
        <v>519.70000000000005</v>
      </c>
      <c r="AB178">
        <v>566.79999999999995</v>
      </c>
      <c r="AC178" s="1">
        <f>(Table2[[#This Row],[Close Price]]/Table2[[#This Row],[Day Low]])-1</f>
        <v>1.5820759030635623E-2</v>
      </c>
      <c r="AD178" s="1">
        <f>(Table2[[#This Row],[Day High]]/Table2[[#This Row],[Close Price]])-1</f>
        <v>1.4494058336334215E-2</v>
      </c>
      <c r="AE178" s="1">
        <f>(Table2[[#This Row],[Close Price]]/Table2[[#This Row],[Current Week Low]])-1</f>
        <v>2.3778801843317821E-2</v>
      </c>
      <c r="AF178" s="1">
        <f>(Table2[[#This Row],[Current Week High]]/Table2[[#This Row],[Close Price]])-1</f>
        <v>2.0525747209218625E-2</v>
      </c>
      <c r="AG178" s="1">
        <f>(Table2[[#This Row],[Close Price]]/Table2[[#This Row],[Current Month Low]])-1</f>
        <v>6.8693477005964843E-2</v>
      </c>
      <c r="AH178" s="1">
        <f>(Table2[[#This Row],[Current Month High]]/Table2[[#This Row],[Close Price]])-1</f>
        <v>2.0525747209218625E-2</v>
      </c>
      <c r="AI178">
        <v>4.4292401872524296</v>
      </c>
      <c r="AJ178">
        <v>58.685714285714198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0.2</v>
      </c>
      <c r="AM178" t="s">
        <v>3193</v>
      </c>
      <c r="AN178">
        <v>1.89</v>
      </c>
      <c r="AO178" t="s">
        <v>3193</v>
      </c>
      <c r="AP178">
        <v>0.121429425845737</v>
      </c>
      <c r="AQ178">
        <f>(Table2[[#This Row],[Sharpe Ratio]]-AVERAGE(Table2[Sharpe Ratio]))/_xlfn.STDEV.P(Table2[Sharpe Ratio])</f>
        <v>0.63136284554560329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1.7992010084324841</v>
      </c>
      <c r="AS178">
        <f>_xlfn.RANK.AVG(Table2[[#This Row],[1Y Return vs Nifty Z-Score]],Table2[1Y Return vs Nifty Z-Score])</f>
        <v>338</v>
      </c>
      <c r="AT178">
        <f>_xlfn.RANK.AVG(Table2[[#This Row],[6M Return vs Nifty Z-Score]],Table2[6M Return vs Nifty Z-Score])</f>
        <v>152</v>
      </c>
      <c r="AU178">
        <f>_xlfn.RANK.AVG(Table2[[#This Row],[Sharpe Ratio Z-Score]],Table2[Sharpe Ratio Z-Score])</f>
        <v>181</v>
      </c>
      <c r="AV178">
        <f>(Table2[[#This Row],[Rank 1Y]]+Table2[[#This Row],[Rank 6M]]+Table2[[#This Row],[Rank Sharpe]])/3</f>
        <v>223.66666666666666</v>
      </c>
    </row>
    <row r="179" spans="1:48" x14ac:dyDescent="0.3">
      <c r="A179" t="s">
        <v>1376</v>
      </c>
      <c r="B179" t="s">
        <v>1377</v>
      </c>
      <c r="C179" t="s">
        <v>3159</v>
      </c>
      <c r="D179" t="s">
        <v>603</v>
      </c>
      <c r="E179">
        <v>8293.4878973550003</v>
      </c>
      <c r="F179">
        <v>622.54999999999995</v>
      </c>
      <c r="G179">
        <v>46.617166691222302</v>
      </c>
      <c r="H179">
        <f>(Table2[[#This Row],[1Y Return vs Nifty]]-AVERAGE(Table2[1Y Return vs Nifty]))/_xlfn.STDEV.P(Table2[1Y Return vs Nifty])</f>
        <v>0.33232017969889871</v>
      </c>
      <c r="I179">
        <v>8.9551445244396302</v>
      </c>
      <c r="J179">
        <f>(Table2[[#This Row],[1M Return vs Nifty]]-AVERAGE(Table2[1M Return vs Nifty]))/_xlfn.STDEV.P(Table2[1M Return vs Nifty])</f>
        <v>0.93334969866301776</v>
      </c>
      <c r="K179">
        <v>27.4976153295496</v>
      </c>
      <c r="L179">
        <f>(Table2[[#This Row],[6M Return vs Nifty]]-AVERAGE(Table2[6M Return vs Nifty]))/_xlfn.STDEV.P(Table2[6M Return vs Nifty])</f>
        <v>0.52783636307291149</v>
      </c>
      <c r="M179">
        <v>6.6151639782796998</v>
      </c>
      <c r="N179">
        <f>(Table2[[#This Row],[1W Return vs Nifty]]-AVERAGE(Table2[1W Return vs Nifty]))/_xlfn.STDEV.P(Table2[1W Return vs Nifty])</f>
        <v>1.01476609770043</v>
      </c>
      <c r="O179">
        <v>596.08000000000004</v>
      </c>
      <c r="P179">
        <v>566.467519228068</v>
      </c>
      <c r="Q179">
        <v>492.84544349813399</v>
      </c>
      <c r="R179">
        <v>65.089743974000996</v>
      </c>
      <c r="S179" s="1">
        <f>(Table2[[#This Row],[Close Price]]-Table2[[#This Row],[20D EMA]])/Table2[[#This Row],[20D EMA]]</f>
        <v>4.4406791034760286E-2</v>
      </c>
      <c r="T179" s="1">
        <f>(Table2[[#This Row],[Close Price]]-Table2[[#This Row],[50D EMA]])/Table2[[#This Row],[50D EMA]]</f>
        <v>9.900387730678048E-2</v>
      </c>
      <c r="U179" s="1">
        <f>(Table2[[#This Row],[Close Price]]-Table2[[#This Row],[200D EMA]])/Table2[[#This Row],[200D EMA]]</f>
        <v>0.26317491256740622</v>
      </c>
      <c r="V179">
        <v>0.78633616887385405</v>
      </c>
      <c r="W179">
        <v>617.1</v>
      </c>
      <c r="X179">
        <v>639.70000000000005</v>
      </c>
      <c r="Y179">
        <v>617.1</v>
      </c>
      <c r="Z179">
        <v>639.70000000000005</v>
      </c>
      <c r="AA179">
        <v>544.45000000000005</v>
      </c>
      <c r="AB179">
        <v>639.70000000000005</v>
      </c>
      <c r="AC179" s="1">
        <f>(Table2[[#This Row],[Close Price]]/Table2[[#This Row],[Day Low]])-1</f>
        <v>8.8316318262842142E-3</v>
      </c>
      <c r="AD179" s="1">
        <f>(Table2[[#This Row],[Day High]]/Table2[[#This Row],[Close Price]])-1</f>
        <v>2.7547988113404642E-2</v>
      </c>
      <c r="AE179" s="1">
        <f>(Table2[[#This Row],[Close Price]]/Table2[[#This Row],[Current Week Low]])-1</f>
        <v>8.8316318262842142E-3</v>
      </c>
      <c r="AF179" s="1">
        <f>(Table2[[#This Row],[Current Week High]]/Table2[[#This Row],[Close Price]])-1</f>
        <v>2.7547988113404642E-2</v>
      </c>
      <c r="AG179" s="1">
        <f>(Table2[[#This Row],[Close Price]]/Table2[[#This Row],[Current Month Low]])-1</f>
        <v>0.14344751584167481</v>
      </c>
      <c r="AH179" s="1">
        <f>(Table2[[#This Row],[Current Month High]]/Table2[[#This Row],[Close Price]])-1</f>
        <v>2.7547988113404642E-2</v>
      </c>
      <c r="AI179">
        <v>2.7547988113404598</v>
      </c>
      <c r="AJ179">
        <v>108.315208298477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0.21</v>
      </c>
      <c r="AM179" t="s">
        <v>3193</v>
      </c>
      <c r="AN179">
        <v>4.33</v>
      </c>
      <c r="AO179" t="s">
        <v>3193</v>
      </c>
      <c r="AP179">
        <v>7.8416478287920005E-2</v>
      </c>
      <c r="AQ179">
        <f>(Table2[[#This Row],[Sharpe Ratio]]-AVERAGE(Table2[Sharpe Ratio]))/_xlfn.STDEV.P(Table2[Sharpe Ratio])</f>
        <v>0.12846555900854148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2.9367378981437993</v>
      </c>
      <c r="AS179">
        <f>_xlfn.RANK.AVG(Table2[[#This Row],[1Y Return vs Nifty Z-Score]],Table2[1Y Return vs Nifty Z-Score])</f>
        <v>202</v>
      </c>
      <c r="AT179">
        <f>_xlfn.RANK.AVG(Table2[[#This Row],[6M Return vs Nifty Z-Score]],Table2[6M Return vs Nifty Z-Score])</f>
        <v>163</v>
      </c>
      <c r="AU179">
        <f>_xlfn.RANK.AVG(Table2[[#This Row],[Sharpe Ratio Z-Score]],Table2[Sharpe Ratio Z-Score])</f>
        <v>306</v>
      </c>
      <c r="AV179">
        <f>(Table2[[#This Row],[Rank 1Y]]+Table2[[#This Row],[Rank 6M]]+Table2[[#This Row],[Rank Sharpe]])/3</f>
        <v>223.66666666666666</v>
      </c>
    </row>
    <row r="180" spans="1:48" x14ac:dyDescent="0.3">
      <c r="A180" t="s">
        <v>1731</v>
      </c>
      <c r="B180" t="s">
        <v>1732</v>
      </c>
      <c r="C180" t="s">
        <v>603</v>
      </c>
      <c r="D180" t="s">
        <v>603</v>
      </c>
      <c r="E180">
        <v>4911.3999219999996</v>
      </c>
      <c r="F180">
        <v>237.8</v>
      </c>
      <c r="G180">
        <v>30.151202843392301</v>
      </c>
      <c r="H180">
        <f>(Table2[[#This Row],[1Y Return vs Nifty]]-AVERAGE(Table2[1Y Return vs Nifty]))/_xlfn.STDEV.P(Table2[1Y Return vs Nifty])</f>
        <v>6.1131598812838563E-2</v>
      </c>
      <c r="I180">
        <v>8.4233290004676409</v>
      </c>
      <c r="J180">
        <f>(Table2[[#This Row],[1M Return vs Nifty]]-AVERAGE(Table2[1M Return vs Nifty]))/_xlfn.STDEV.P(Table2[1M Return vs Nifty])</f>
        <v>0.87635256739820433</v>
      </c>
      <c r="K180">
        <v>29.903534235878801</v>
      </c>
      <c r="L180">
        <f>(Table2[[#This Row],[6M Return vs Nifty]]-AVERAGE(Table2[6M Return vs Nifty]))/_xlfn.STDEV.P(Table2[6M Return vs Nifty])</f>
        <v>0.60224923695298604</v>
      </c>
      <c r="M180">
        <v>2.2926307794227401</v>
      </c>
      <c r="N180">
        <f>(Table2[[#This Row],[1W Return vs Nifty]]-AVERAGE(Table2[1W Return vs Nifty]))/_xlfn.STDEV.P(Table2[1W Return vs Nifty])</f>
        <v>0.11807421437710973</v>
      </c>
      <c r="O180">
        <v>223.09</v>
      </c>
      <c r="P180">
        <v>217.339636015265</v>
      </c>
      <c r="Q180">
        <v>190.450300373494</v>
      </c>
      <c r="R180">
        <v>63.613005160755698</v>
      </c>
      <c r="S180" s="1">
        <f>(Table2[[#This Row],[Close Price]]-Table2[[#This Row],[20D EMA]])/Table2[[#This Row],[20D EMA]]</f>
        <v>6.5937514007799583E-2</v>
      </c>
      <c r="T180" s="1">
        <f>(Table2[[#This Row],[Close Price]]-Table2[[#This Row],[50D EMA]])/Table2[[#This Row],[50D EMA]]</f>
        <v>9.4140049002833348E-2</v>
      </c>
      <c r="U180" s="1">
        <f>(Table2[[#This Row],[Close Price]]-Table2[[#This Row],[200D EMA]])/Table2[[#This Row],[200D EMA]]</f>
        <v>0.24861971618657486</v>
      </c>
      <c r="V180">
        <v>1.5538563985299401</v>
      </c>
      <c r="W180">
        <v>227.7</v>
      </c>
      <c r="X180">
        <v>239.7</v>
      </c>
      <c r="Y180">
        <v>218.26</v>
      </c>
      <c r="Z180">
        <v>241.5</v>
      </c>
      <c r="AA180">
        <v>208.91</v>
      </c>
      <c r="AB180">
        <v>241.5</v>
      </c>
      <c r="AC180" s="1">
        <f>(Table2[[#This Row],[Close Price]]/Table2[[#This Row],[Day Low]])-1</f>
        <v>4.4356609574000894E-2</v>
      </c>
      <c r="AD180" s="1">
        <f>(Table2[[#This Row],[Day High]]/Table2[[#This Row],[Close Price]])-1</f>
        <v>7.989907485281611E-3</v>
      </c>
      <c r="AE180" s="1">
        <f>(Table2[[#This Row],[Close Price]]/Table2[[#This Row],[Current Week Low]])-1</f>
        <v>8.952625309264195E-2</v>
      </c>
      <c r="AF180" s="1">
        <f>(Table2[[#This Row],[Current Week High]]/Table2[[#This Row],[Close Price]])-1</f>
        <v>1.5559293523969675E-2</v>
      </c>
      <c r="AG180" s="1">
        <f>(Table2[[#This Row],[Close Price]]/Table2[[#This Row],[Current Month Low]])-1</f>
        <v>0.13828921545162998</v>
      </c>
      <c r="AH180" s="1">
        <f>(Table2[[#This Row],[Current Month High]]/Table2[[#This Row],[Close Price]])-1</f>
        <v>1.5559293523969675E-2</v>
      </c>
      <c r="AI180">
        <v>2.2708158116063699</v>
      </c>
      <c r="AJ180">
        <v>77.330350484712895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-0.01</v>
      </c>
      <c r="AM180" t="s">
        <v>3192</v>
      </c>
      <c r="AN180">
        <v>11.24</v>
      </c>
      <c r="AO180" t="s">
        <v>3193</v>
      </c>
      <c r="AP180">
        <v>9.6453197806714006E-2</v>
      </c>
      <c r="AQ180">
        <f>(Table2[[#This Row],[Sharpe Ratio]]-AVERAGE(Table2[Sharpe Ratio]))/_xlfn.STDEV.P(Table2[Sharpe Ratio])</f>
        <v>0.3393466499135312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1.9971542674546698</v>
      </c>
      <c r="AS180">
        <f>_xlfn.RANK.AVG(Table2[[#This Row],[1Y Return vs Nifty Z-Score]],Table2[1Y Return vs Nifty Z-Score])</f>
        <v>274</v>
      </c>
      <c r="AT180">
        <f>_xlfn.RANK.AVG(Table2[[#This Row],[6M Return vs Nifty Z-Score]],Table2[6M Return vs Nifty Z-Score])</f>
        <v>148</v>
      </c>
      <c r="AU180">
        <f>_xlfn.RANK.AVG(Table2[[#This Row],[Sharpe Ratio Z-Score]],Table2[Sharpe Ratio Z-Score])</f>
        <v>254</v>
      </c>
      <c r="AV180">
        <f>(Table2[[#This Row],[Rank 1Y]]+Table2[[#This Row],[Rank 6M]]+Table2[[#This Row],[Rank Sharpe]])/3</f>
        <v>225.33333333333334</v>
      </c>
    </row>
    <row r="181" spans="1:48" x14ac:dyDescent="0.3">
      <c r="A181" t="s">
        <v>543</v>
      </c>
      <c r="B181" t="s">
        <v>544</v>
      </c>
      <c r="C181" t="s">
        <v>3156</v>
      </c>
      <c r="D181" t="s">
        <v>545</v>
      </c>
      <c r="E181">
        <v>39569.065734240001</v>
      </c>
      <c r="F181">
        <v>4384.8</v>
      </c>
      <c r="G181">
        <v>36.786817322448798</v>
      </c>
      <c r="H181">
        <f>(Table2[[#This Row],[1Y Return vs Nifty]]-AVERAGE(Table2[1Y Return vs Nifty]))/_xlfn.STDEV.P(Table2[1Y Return vs Nifty])</f>
        <v>0.17041781433671604</v>
      </c>
      <c r="I181">
        <v>6.1181140843272397</v>
      </c>
      <c r="J181">
        <f>(Table2[[#This Row],[1M Return vs Nifty]]-AVERAGE(Table2[1M Return vs Nifty]))/_xlfn.STDEV.P(Table2[1M Return vs Nifty])</f>
        <v>0.62929201492027309</v>
      </c>
      <c r="K181">
        <v>1.1666441827348899</v>
      </c>
      <c r="L181">
        <f>(Table2[[#This Row],[6M Return vs Nifty]]-AVERAGE(Table2[6M Return vs Nifty]))/_xlfn.STDEV.P(Table2[6M Return vs Nifty])</f>
        <v>-0.28655652021727418</v>
      </c>
      <c r="M181">
        <v>11.1059920523308</v>
      </c>
      <c r="N181">
        <f>(Table2[[#This Row],[1W Return vs Nifty]]-AVERAGE(Table2[1W Return vs Nifty]))/_xlfn.STDEV.P(Table2[1W Return vs Nifty])</f>
        <v>1.9463700665182937</v>
      </c>
      <c r="O181">
        <v>4401.58</v>
      </c>
      <c r="P181">
        <v>4379.2026025517098</v>
      </c>
      <c r="Q181">
        <v>3928.7382236705198</v>
      </c>
      <c r="R181">
        <v>47.609778829711203</v>
      </c>
      <c r="S181" s="1">
        <f>(Table2[[#This Row],[Close Price]]-Table2[[#This Row],[20D EMA]])/Table2[[#This Row],[20D EMA]]</f>
        <v>-3.8122674130652507E-3</v>
      </c>
      <c r="T181" s="1">
        <f>(Table2[[#This Row],[Close Price]]-Table2[[#This Row],[50D EMA]])/Table2[[#This Row],[50D EMA]]</f>
        <v>1.2781773204621446E-3</v>
      </c>
      <c r="U181" s="1">
        <f>(Table2[[#This Row],[Close Price]]-Table2[[#This Row],[200D EMA]])/Table2[[#This Row],[200D EMA]]</f>
        <v>0.11608352360605831</v>
      </c>
      <c r="V181">
        <v>1.6677524347570201</v>
      </c>
      <c r="W181">
        <v>4151.3999999999996</v>
      </c>
      <c r="X181">
        <v>4590</v>
      </c>
      <c r="Y181">
        <v>4151.3999999999996</v>
      </c>
      <c r="Z181">
        <v>4725</v>
      </c>
      <c r="AA181">
        <v>4022.55</v>
      </c>
      <c r="AB181">
        <v>4725</v>
      </c>
      <c r="AC181" s="1">
        <f>(Table2[[#This Row],[Close Price]]/Table2[[#This Row],[Day Low]])-1</f>
        <v>5.6221997398468115E-2</v>
      </c>
      <c r="AD181" s="1">
        <f>(Table2[[#This Row],[Day High]]/Table2[[#This Row],[Close Price]])-1</f>
        <v>4.6798029556650134E-2</v>
      </c>
      <c r="AE181" s="1">
        <f>(Table2[[#This Row],[Close Price]]/Table2[[#This Row],[Current Week Low]])-1</f>
        <v>5.6221997398468115E-2</v>
      </c>
      <c r="AF181" s="1">
        <f>(Table2[[#This Row],[Current Week High]]/Table2[[#This Row],[Close Price]])-1</f>
        <v>7.7586206896551602E-2</v>
      </c>
      <c r="AG181" s="1">
        <f>(Table2[[#This Row],[Close Price]]/Table2[[#This Row],[Current Month Low]])-1</f>
        <v>9.0054815974941249E-2</v>
      </c>
      <c r="AH181" s="1">
        <f>(Table2[[#This Row],[Current Month High]]/Table2[[#This Row],[Close Price]])-1</f>
        <v>7.7586206896551602E-2</v>
      </c>
      <c r="AI181">
        <v>14.9356869184455</v>
      </c>
      <c r="AJ181">
        <v>88.910430399379607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-0.04</v>
      </c>
      <c r="AM181" t="s">
        <v>3192</v>
      </c>
      <c r="AN181">
        <v>4.4000000000000004</v>
      </c>
      <c r="AO181" t="s">
        <v>3193</v>
      </c>
      <c r="AP181">
        <v>0.21727502151150399</v>
      </c>
      <c r="AQ181">
        <f>(Table2[[#This Row],[Sharpe Ratio]]-AVERAGE(Table2[Sharpe Ratio]))/_xlfn.STDEV.P(Table2[Sharpe Ratio])</f>
        <v>1.7519670525010236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4.2114904280590322</v>
      </c>
      <c r="AS181">
        <f>_xlfn.RANK.AVG(Table2[[#This Row],[1Y Return vs Nifty Z-Score]],Table2[1Y Return vs Nifty Z-Score])</f>
        <v>244</v>
      </c>
      <c r="AT181">
        <f>_xlfn.RANK.AVG(Table2[[#This Row],[6M Return vs Nifty Z-Score]],Table2[6M Return vs Nifty Z-Score])</f>
        <v>410</v>
      </c>
      <c r="AU181">
        <f>_xlfn.RANK.AVG(Table2[[#This Row],[Sharpe Ratio Z-Score]],Table2[Sharpe Ratio Z-Score])</f>
        <v>23</v>
      </c>
      <c r="AV181">
        <f>(Table2[[#This Row],[Rank 1Y]]+Table2[[#This Row],[Rank 6M]]+Table2[[#This Row],[Rank Sharpe]])/3</f>
        <v>225.66666666666666</v>
      </c>
    </row>
    <row r="182" spans="1:48" x14ac:dyDescent="0.3">
      <c r="A182" t="s">
        <v>451</v>
      </c>
      <c r="B182" t="s">
        <v>452</v>
      </c>
      <c r="C182" t="s">
        <v>3161</v>
      </c>
      <c r="D182" t="s">
        <v>453</v>
      </c>
      <c r="E182">
        <v>51356.522749999996</v>
      </c>
      <c r="F182">
        <v>4675.1499999999996</v>
      </c>
      <c r="G182">
        <v>42.0810083786306</v>
      </c>
      <c r="H182">
        <f>(Table2[[#This Row],[1Y Return vs Nifty]]-AVERAGE(Table2[1Y Return vs Nifty]))/_xlfn.STDEV.P(Table2[1Y Return vs Nifty])</f>
        <v>0.25761126215026903</v>
      </c>
      <c r="I182">
        <v>6.5148367479691904</v>
      </c>
      <c r="J182">
        <f>(Table2[[#This Row],[1M Return vs Nifty]]-AVERAGE(Table2[1M Return vs Nifty]))/_xlfn.STDEV.P(Table2[1M Return vs Nifty])</f>
        <v>0.67181061905285511</v>
      </c>
      <c r="K182">
        <v>19.897366766985002</v>
      </c>
      <c r="L182">
        <f>(Table2[[#This Row],[6M Return vs Nifty]]-AVERAGE(Table2[6M Return vs Nifty]))/_xlfn.STDEV.P(Table2[6M Return vs Nifty])</f>
        <v>0.29276761813078522</v>
      </c>
      <c r="M182">
        <v>11.401666924001001</v>
      </c>
      <c r="N182">
        <f>(Table2[[#This Row],[1W Return vs Nifty]]-AVERAGE(Table2[1W Return vs Nifty]))/_xlfn.STDEV.P(Table2[1W Return vs Nifty])</f>
        <v>2.007706612782286</v>
      </c>
      <c r="O182">
        <v>4334.88</v>
      </c>
      <c r="P182">
        <v>3991.0377041439501</v>
      </c>
      <c r="Q182">
        <v>3516.9181574014301</v>
      </c>
      <c r="R182">
        <v>69.601799289959899</v>
      </c>
      <c r="S182" s="1">
        <f>(Table2[[#This Row],[Close Price]]-Table2[[#This Row],[20D EMA]])/Table2[[#This Row],[20D EMA]]</f>
        <v>7.8495829180969146E-2</v>
      </c>
      <c r="T182" s="1">
        <f>(Table2[[#This Row],[Close Price]]-Table2[[#This Row],[50D EMA]])/Table2[[#This Row],[50D EMA]]</f>
        <v>0.17141213553200116</v>
      </c>
      <c r="U182" s="1">
        <f>(Table2[[#This Row],[Close Price]]-Table2[[#This Row],[200D EMA]])/Table2[[#This Row],[200D EMA]]</f>
        <v>0.32933147453575101</v>
      </c>
      <c r="V182">
        <v>0.97715311175018205</v>
      </c>
      <c r="W182">
        <v>4553</v>
      </c>
      <c r="X182">
        <v>4720</v>
      </c>
      <c r="Y182">
        <v>4527</v>
      </c>
      <c r="Z182">
        <v>4749</v>
      </c>
      <c r="AA182">
        <v>3883.05</v>
      </c>
      <c r="AB182">
        <v>4749</v>
      </c>
      <c r="AC182" s="1">
        <f>(Table2[[#This Row],[Close Price]]/Table2[[#This Row],[Day Low]])-1</f>
        <v>2.68284647485173E-2</v>
      </c>
      <c r="AD182" s="1">
        <f>(Table2[[#This Row],[Day High]]/Table2[[#This Row],[Close Price]])-1</f>
        <v>9.5932750820830748E-3</v>
      </c>
      <c r="AE182" s="1">
        <f>(Table2[[#This Row],[Close Price]]/Table2[[#This Row],[Current Week Low]])-1</f>
        <v>3.2725867020101607E-2</v>
      </c>
      <c r="AF182" s="1">
        <f>(Table2[[#This Row],[Current Week High]]/Table2[[#This Row],[Close Price]])-1</f>
        <v>1.5796284611188982E-2</v>
      </c>
      <c r="AG182" s="1">
        <f>(Table2[[#This Row],[Close Price]]/Table2[[#This Row],[Current Month Low]])-1</f>
        <v>0.20398913225428439</v>
      </c>
      <c r="AH182" s="1">
        <f>(Table2[[#This Row],[Current Month High]]/Table2[[#This Row],[Close Price]])-1</f>
        <v>1.5796284611188982E-2</v>
      </c>
      <c r="AI182">
        <v>1.57962846111889</v>
      </c>
      <c r="AJ182">
        <v>88.818659127625097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0.45</v>
      </c>
      <c r="AM182" t="s">
        <v>3193</v>
      </c>
      <c r="AN182">
        <v>8.73</v>
      </c>
      <c r="AO182" t="s">
        <v>3193</v>
      </c>
      <c r="AP182">
        <v>0.100395632221758</v>
      </c>
      <c r="AQ182">
        <f>(Table2[[#This Row],[Sharpe Ratio]]-AVERAGE(Table2[Sharpe Ratio]))/_xlfn.STDEV.P(Table2[Sharpe Ratio])</f>
        <v>0.3854406676976167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3.6153367798138119</v>
      </c>
      <c r="AS182">
        <f>_xlfn.RANK.AVG(Table2[[#This Row],[1Y Return vs Nifty Z-Score]],Table2[1Y Return vs Nifty Z-Score])</f>
        <v>220</v>
      </c>
      <c r="AT182">
        <f>_xlfn.RANK.AVG(Table2[[#This Row],[6M Return vs Nifty Z-Score]],Table2[6M Return vs Nifty Z-Score])</f>
        <v>224</v>
      </c>
      <c r="AU182">
        <f>_xlfn.RANK.AVG(Table2[[#This Row],[Sharpe Ratio Z-Score]],Table2[Sharpe Ratio Z-Score])</f>
        <v>239</v>
      </c>
      <c r="AV182">
        <f>(Table2[[#This Row],[Rank 1Y]]+Table2[[#This Row],[Rank 6M]]+Table2[[#This Row],[Rank Sharpe]])/3</f>
        <v>227.66666666666666</v>
      </c>
    </row>
    <row r="183" spans="1:48" x14ac:dyDescent="0.3">
      <c r="A183" t="s">
        <v>988</v>
      </c>
      <c r="B183" t="s">
        <v>989</v>
      </c>
      <c r="C183" t="s">
        <v>3156</v>
      </c>
      <c r="D183" t="s">
        <v>48</v>
      </c>
      <c r="E183">
        <v>14759.27190096</v>
      </c>
      <c r="F183">
        <v>802.95</v>
      </c>
      <c r="G183">
        <v>9.1941938151629596</v>
      </c>
      <c r="H183">
        <f>(Table2[[#This Row],[1Y Return vs Nifty]]-AVERAGE(Table2[1Y Return vs Nifty]))/_xlfn.STDEV.P(Table2[1Y Return vs Nifty])</f>
        <v>-0.28402290234506672</v>
      </c>
      <c r="I183">
        <v>12.6148427524264</v>
      </c>
      <c r="J183">
        <f>(Table2[[#This Row],[1M Return vs Nifty]]-AVERAGE(Table2[1M Return vs Nifty]))/_xlfn.STDEV.P(Table2[1M Return vs Nifty])</f>
        <v>1.3255764970314559</v>
      </c>
      <c r="K183">
        <v>45.1731973845746</v>
      </c>
      <c r="L183">
        <f>(Table2[[#This Row],[6M Return vs Nifty]]-AVERAGE(Table2[6M Return vs Nifty]))/_xlfn.STDEV.P(Table2[6M Return vs Nifty])</f>
        <v>1.0745259687605253</v>
      </c>
      <c r="M183">
        <v>7.9305703780716597</v>
      </c>
      <c r="N183">
        <f>(Table2[[#This Row],[1W Return vs Nifty]]-AVERAGE(Table2[1W Return vs Nifty]))/_xlfn.STDEV.P(Table2[1W Return vs Nifty])</f>
        <v>1.2876417906567983</v>
      </c>
      <c r="O183">
        <v>769.23</v>
      </c>
      <c r="P183">
        <v>745.48641459415501</v>
      </c>
      <c r="Q183">
        <v>641.76931587566003</v>
      </c>
      <c r="R183">
        <v>62.9523489003438</v>
      </c>
      <c r="S183" s="1">
        <f>(Table2[[#This Row],[Close Price]]-Table2[[#This Row],[20D EMA]])/Table2[[#This Row],[20D EMA]]</f>
        <v>4.3836043836043871E-2</v>
      </c>
      <c r="T183" s="1">
        <f>(Table2[[#This Row],[Close Price]]-Table2[[#This Row],[50D EMA]])/Table2[[#This Row],[50D EMA]]</f>
        <v>7.7082002141016057E-2</v>
      </c>
      <c r="U183" s="1">
        <f>(Table2[[#This Row],[Close Price]]-Table2[[#This Row],[200D EMA]])/Table2[[#This Row],[200D EMA]]</f>
        <v>0.25115049931051558</v>
      </c>
      <c r="V183">
        <v>0.76109769622444601</v>
      </c>
      <c r="W183">
        <v>800</v>
      </c>
      <c r="X183">
        <v>824</v>
      </c>
      <c r="Y183">
        <v>763</v>
      </c>
      <c r="Z183">
        <v>824</v>
      </c>
      <c r="AA183">
        <v>710.75</v>
      </c>
      <c r="AB183">
        <v>824</v>
      </c>
      <c r="AC183" s="1">
        <f>(Table2[[#This Row],[Close Price]]/Table2[[#This Row],[Day Low]])-1</f>
        <v>3.6875000000000657E-3</v>
      </c>
      <c r="AD183" s="1">
        <f>(Table2[[#This Row],[Day High]]/Table2[[#This Row],[Close Price]])-1</f>
        <v>2.6215829130082691E-2</v>
      </c>
      <c r="AE183" s="1">
        <f>(Table2[[#This Row],[Close Price]]/Table2[[#This Row],[Current Week Low]])-1</f>
        <v>5.2359108781127262E-2</v>
      </c>
      <c r="AF183" s="1">
        <f>(Table2[[#This Row],[Current Week High]]/Table2[[#This Row],[Close Price]])-1</f>
        <v>2.6215829130082691E-2</v>
      </c>
      <c r="AG183" s="1">
        <f>(Table2[[#This Row],[Close Price]]/Table2[[#This Row],[Current Month Low]])-1</f>
        <v>0.12972212451635601</v>
      </c>
      <c r="AH183" s="1">
        <f>(Table2[[#This Row],[Current Month High]]/Table2[[#This Row],[Close Price]])-1</f>
        <v>2.6215829130082691E-2</v>
      </c>
      <c r="AI183">
        <v>2.9578429541067202</v>
      </c>
      <c r="AJ183">
        <v>79.229910714285694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0.16</v>
      </c>
      <c r="AM183" t="s">
        <v>3193</v>
      </c>
      <c r="AN183">
        <v>0.17</v>
      </c>
      <c r="AO183" t="s">
        <v>3193</v>
      </c>
      <c r="AP183">
        <v>0.108731328653504</v>
      </c>
      <c r="AQ183">
        <f>(Table2[[#This Row],[Sharpe Ratio]]-AVERAGE(Table2[Sharpe Ratio]))/_xlfn.STDEV.P(Table2[Sharpe Ratio])</f>
        <v>0.48289967376287057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3.8866210278665836</v>
      </c>
      <c r="AS183">
        <f>_xlfn.RANK.AVG(Table2[[#This Row],[1Y Return vs Nifty Z-Score]],Table2[1Y Return vs Nifty Z-Score])</f>
        <v>393</v>
      </c>
      <c r="AT183">
        <f>_xlfn.RANK.AVG(Table2[[#This Row],[6M Return vs Nifty Z-Score]],Table2[6M Return vs Nifty Z-Score])</f>
        <v>83</v>
      </c>
      <c r="AU183">
        <f>_xlfn.RANK.AVG(Table2[[#This Row],[Sharpe Ratio Z-Score]],Table2[Sharpe Ratio Z-Score])</f>
        <v>213</v>
      </c>
      <c r="AV183">
        <f>(Table2[[#This Row],[Rank 1Y]]+Table2[[#This Row],[Rank 6M]]+Table2[[#This Row],[Rank Sharpe]])/3</f>
        <v>229.66666666666666</v>
      </c>
    </row>
    <row r="184" spans="1:48" x14ac:dyDescent="0.3">
      <c r="A184" t="s">
        <v>486</v>
      </c>
      <c r="B184" t="s">
        <v>487</v>
      </c>
      <c r="C184" t="s">
        <v>3151</v>
      </c>
      <c r="D184" t="s">
        <v>51</v>
      </c>
      <c r="E184">
        <v>45271.221495990001</v>
      </c>
      <c r="F184">
        <v>2672.35</v>
      </c>
      <c r="G184">
        <v>47.2574778731937</v>
      </c>
      <c r="H184">
        <f>(Table2[[#This Row],[1Y Return vs Nifty]]-AVERAGE(Table2[1Y Return vs Nifty]))/_xlfn.STDEV.P(Table2[1Y Return vs Nifty])</f>
        <v>0.34286587762275172</v>
      </c>
      <c r="I184">
        <v>-5.6796683257673699</v>
      </c>
      <c r="J184">
        <f>(Table2[[#This Row],[1M Return vs Nifty]]-AVERAGE(Table2[1M Return vs Nifty]))/_xlfn.STDEV.P(Table2[1M Return vs Nifty])</f>
        <v>-0.63513093317194169</v>
      </c>
      <c r="K184">
        <v>27.990952248378999</v>
      </c>
      <c r="L184">
        <f>(Table2[[#This Row],[6M Return vs Nifty]]-AVERAGE(Table2[6M Return vs Nifty]))/_xlfn.STDEV.P(Table2[6M Return vs Nifty])</f>
        <v>0.54309482329144287</v>
      </c>
      <c r="M184">
        <v>-0.36267504224268898</v>
      </c>
      <c r="N184">
        <f>(Table2[[#This Row],[1W Return vs Nifty]]-AVERAGE(Table2[1W Return vs Nifty]))/_xlfn.STDEV.P(Table2[1W Return vs Nifty])</f>
        <v>-0.43275814907545407</v>
      </c>
      <c r="O184">
        <v>2740.14</v>
      </c>
      <c r="P184">
        <v>2743.0936804049002</v>
      </c>
      <c r="Q184">
        <v>2411.6944058382801</v>
      </c>
      <c r="R184">
        <v>39.963382574341999</v>
      </c>
      <c r="S184" s="1">
        <f>(Table2[[#This Row],[Close Price]]-Table2[[#This Row],[20D EMA]])/Table2[[#This Row],[20D EMA]]</f>
        <v>-2.4739611844650261E-2</v>
      </c>
      <c r="T184" s="1">
        <f>(Table2[[#This Row],[Close Price]]-Table2[[#This Row],[50D EMA]])/Table2[[#This Row],[50D EMA]]</f>
        <v>-2.5789742767537559E-2</v>
      </c>
      <c r="U184" s="1">
        <f>(Table2[[#This Row],[Close Price]]-Table2[[#This Row],[200D EMA]])/Table2[[#This Row],[200D EMA]]</f>
        <v>0.10807986017246601</v>
      </c>
      <c r="V184">
        <v>0.64662013138458097</v>
      </c>
      <c r="W184">
        <v>2643.05</v>
      </c>
      <c r="X184">
        <v>2757.15</v>
      </c>
      <c r="Y184">
        <v>2643.05</v>
      </c>
      <c r="Z184">
        <v>2812.1</v>
      </c>
      <c r="AA184">
        <v>2586.0500000000002</v>
      </c>
      <c r="AB184">
        <v>2889.9</v>
      </c>
      <c r="AC184" s="1">
        <f>(Table2[[#This Row],[Close Price]]/Table2[[#This Row],[Day Low]])-1</f>
        <v>1.1085677531639471E-2</v>
      </c>
      <c r="AD184" s="1">
        <f>(Table2[[#This Row],[Day High]]/Table2[[#This Row],[Close Price]])-1</f>
        <v>3.1732370385615827E-2</v>
      </c>
      <c r="AE184" s="1">
        <f>(Table2[[#This Row],[Close Price]]/Table2[[#This Row],[Current Week Low]])-1</f>
        <v>1.1085677531639471E-2</v>
      </c>
      <c r="AF184" s="1">
        <f>(Table2[[#This Row],[Current Week High]]/Table2[[#This Row],[Close Price]])-1</f>
        <v>5.2294796714502212E-2</v>
      </c>
      <c r="AG184" s="1">
        <f>(Table2[[#This Row],[Close Price]]/Table2[[#This Row],[Current Month Low]])-1</f>
        <v>3.3371357862376883E-2</v>
      </c>
      <c r="AH184" s="1">
        <f>(Table2[[#This Row],[Current Month High]]/Table2[[#This Row],[Close Price]])-1</f>
        <v>8.1407749733380719E-2</v>
      </c>
      <c r="AI184">
        <v>15.5537261212041</v>
      </c>
      <c r="AJ184">
        <v>92.942493050792294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-0.1</v>
      </c>
      <c r="AM184" t="s">
        <v>3192</v>
      </c>
      <c r="AN184">
        <v>-0.93</v>
      </c>
      <c r="AO184" t="s">
        <v>3192</v>
      </c>
      <c r="AP184">
        <v>6.9836139545707998E-2</v>
      </c>
      <c r="AQ184">
        <f>(Table2[[#This Row],[Sharpe Ratio]]-AVERAGE(Table2[Sharpe Ratio]))/_xlfn.STDEV.P(Table2[Sharpe Ratio])</f>
        <v>2.8146252473524713E-2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198</v>
      </c>
      <c r="AT184">
        <f>_xlfn.RANK.AVG(Table2[[#This Row],[6M Return vs Nifty Z-Score]],Table2[6M Return vs Nifty Z-Score])</f>
        <v>160</v>
      </c>
      <c r="AU184">
        <f>_xlfn.RANK.AVG(Table2[[#This Row],[Sharpe Ratio Z-Score]],Table2[Sharpe Ratio Z-Score])</f>
        <v>332</v>
      </c>
      <c r="AV184">
        <f>(Table2[[#This Row],[Rank 1Y]]+Table2[[#This Row],[Rank 6M]]+Table2[[#This Row],[Rank Sharpe]])/3</f>
        <v>230</v>
      </c>
    </row>
    <row r="185" spans="1:48" x14ac:dyDescent="0.3">
      <c r="A185" t="s">
        <v>1331</v>
      </c>
      <c r="B185" t="s">
        <v>1332</v>
      </c>
      <c r="C185" t="s">
        <v>3159</v>
      </c>
      <c r="D185" t="s">
        <v>114</v>
      </c>
      <c r="E185">
        <v>8728.2521995200004</v>
      </c>
      <c r="F185">
        <v>4411.2</v>
      </c>
      <c r="G185">
        <v>101.544756496742</v>
      </c>
      <c r="H185">
        <f>(Table2[[#This Row],[1Y Return vs Nifty]]-AVERAGE(Table2[1Y Return vs Nifty]))/_xlfn.STDEV.P(Table2[1Y Return vs Nifty])</f>
        <v>1.2369580902706248</v>
      </c>
      <c r="I185">
        <v>21.444690652297801</v>
      </c>
      <c r="J185">
        <f>(Table2[[#This Row],[1M Return vs Nifty]]-AVERAGE(Table2[1M Return vs Nifty]))/_xlfn.STDEV.P(Table2[1M Return vs Nifty])</f>
        <v>2.2719121662847184</v>
      </c>
      <c r="K185">
        <v>98.026845331119603</v>
      </c>
      <c r="L185">
        <f>(Table2[[#This Row],[6M Return vs Nifty]]-AVERAGE(Table2[6M Return vs Nifty]))/_xlfn.STDEV.P(Table2[6M Return vs Nifty])</f>
        <v>2.7092410160556275</v>
      </c>
      <c r="M185">
        <v>-0.94422255846354897</v>
      </c>
      <c r="N185">
        <f>(Table2[[#This Row],[1W Return vs Nifty]]-AVERAGE(Table2[1W Return vs Nifty]))/_xlfn.STDEV.P(Table2[1W Return vs Nifty])</f>
        <v>-0.55339780956434925</v>
      </c>
      <c r="O185">
        <v>4189.9799999999996</v>
      </c>
      <c r="P185">
        <v>3863.45988766036</v>
      </c>
      <c r="Q185">
        <v>3003.6567282000901</v>
      </c>
      <c r="R185">
        <v>61.867516133914997</v>
      </c>
      <c r="S185" s="1">
        <f>(Table2[[#This Row],[Close Price]]-Table2[[#This Row],[20D EMA]])/Table2[[#This Row],[20D EMA]]</f>
        <v>5.2797388054358324E-2</v>
      </c>
      <c r="T185" s="1">
        <f>(Table2[[#This Row],[Close Price]]-Table2[[#This Row],[50D EMA]])/Table2[[#This Row],[50D EMA]]</f>
        <v>0.14177450478755743</v>
      </c>
      <c r="U185" s="1">
        <f>(Table2[[#This Row],[Close Price]]-Table2[[#This Row],[200D EMA]])/Table2[[#This Row],[200D EMA]]</f>
        <v>0.46860989759084931</v>
      </c>
      <c r="V185">
        <v>1.8442979111576101</v>
      </c>
      <c r="W185">
        <v>4133.7</v>
      </c>
      <c r="X185">
        <v>4448</v>
      </c>
      <c r="Y185">
        <v>4133.7</v>
      </c>
      <c r="Z185">
        <v>4500</v>
      </c>
      <c r="AA185">
        <v>4060.5</v>
      </c>
      <c r="AB185">
        <v>4500</v>
      </c>
      <c r="AC185" s="1">
        <f>(Table2[[#This Row],[Close Price]]/Table2[[#This Row],[Day Low]])-1</f>
        <v>6.7131141592278176E-2</v>
      </c>
      <c r="AD185" s="1">
        <f>(Table2[[#This Row],[Day High]]/Table2[[#This Row],[Close Price]])-1</f>
        <v>8.342401160681856E-3</v>
      </c>
      <c r="AE185" s="1">
        <f>(Table2[[#This Row],[Close Price]]/Table2[[#This Row],[Current Week Low]])-1</f>
        <v>6.7131141592278176E-2</v>
      </c>
      <c r="AF185" s="1">
        <f>(Table2[[#This Row],[Current Week High]]/Table2[[#This Row],[Close Price]])-1</f>
        <v>2.0130576713819348E-2</v>
      </c>
      <c r="AG185" s="1">
        <f>(Table2[[#This Row],[Close Price]]/Table2[[#This Row],[Current Month Low]])-1</f>
        <v>8.6368673808644214E-2</v>
      </c>
      <c r="AH185" s="1">
        <f>(Table2[[#This Row],[Current Month High]]/Table2[[#This Row],[Close Price]])-1</f>
        <v>2.0130576713819348E-2</v>
      </c>
      <c r="AI185">
        <v>2.0130576713819299</v>
      </c>
      <c r="AJ185">
        <v>176.56426332288399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0.23</v>
      </c>
      <c r="AM185" t="s">
        <v>3193</v>
      </c>
      <c r="AN185">
        <v>10.27</v>
      </c>
      <c r="AO185" t="s">
        <v>3193</v>
      </c>
      <c r="AP185">
        <v>-8.4295480313750001E-3</v>
      </c>
      <c r="AQ185">
        <f>(Table2[[#This Row],[Sharpe Ratio]]-AVERAGE(Table2[Sharpe Ratio]))/_xlfn.STDEV.P(Table2[Sharpe Ratio])</f>
        <v>-0.88691779559168193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4.7777956674549396</v>
      </c>
      <c r="AS185">
        <f>_xlfn.RANK.AVG(Table2[[#This Row],[1Y Return vs Nifty Z-Score]],Table2[1Y Return vs Nifty Z-Score])</f>
        <v>78</v>
      </c>
      <c r="AT185">
        <f>_xlfn.RANK.AVG(Table2[[#This Row],[6M Return vs Nifty Z-Score]],Table2[6M Return vs Nifty Z-Score])</f>
        <v>17</v>
      </c>
      <c r="AU185">
        <f>_xlfn.RANK.AVG(Table2[[#This Row],[Sharpe Ratio Z-Score]],Table2[Sharpe Ratio Z-Score])</f>
        <v>596</v>
      </c>
      <c r="AV185">
        <f>(Table2[[#This Row],[Rank 1Y]]+Table2[[#This Row],[Rank 6M]]+Table2[[#This Row],[Rank Sharpe]])/3</f>
        <v>230.33333333333334</v>
      </c>
    </row>
    <row r="186" spans="1:48" x14ac:dyDescent="0.3">
      <c r="A186" t="s">
        <v>1481</v>
      </c>
      <c r="B186" t="s">
        <v>1482</v>
      </c>
      <c r="C186" t="s">
        <v>3156</v>
      </c>
      <c r="D186" t="s">
        <v>252</v>
      </c>
      <c r="E186">
        <v>7137.5101743899904</v>
      </c>
      <c r="F186">
        <v>3148.05</v>
      </c>
      <c r="G186">
        <v>14.1473561508984</v>
      </c>
      <c r="H186">
        <f>(Table2[[#This Row],[1Y Return vs Nifty]]-AVERAGE(Table2[1Y Return vs Nifty]))/_xlfn.STDEV.P(Table2[1Y Return vs Nifty])</f>
        <v>-0.20244607652788874</v>
      </c>
      <c r="I186">
        <v>-4.5234183085954101</v>
      </c>
      <c r="J186">
        <f>(Table2[[#This Row],[1M Return vs Nifty]]-AVERAGE(Table2[1M Return vs Nifty]))/_xlfn.STDEV.P(Table2[1M Return vs Nifty])</f>
        <v>-0.51121026701409555</v>
      </c>
      <c r="K186">
        <v>25.463857127615999</v>
      </c>
      <c r="L186">
        <f>(Table2[[#This Row],[6M Return vs Nifty]]-AVERAGE(Table2[6M Return vs Nifty]))/_xlfn.STDEV.P(Table2[6M Return vs Nifty])</f>
        <v>0.46493407979772233</v>
      </c>
      <c r="M186">
        <v>2.4333721196622999</v>
      </c>
      <c r="N186">
        <f>(Table2[[#This Row],[1W Return vs Nifty]]-AVERAGE(Table2[1W Return vs Nifty]))/_xlfn.STDEV.P(Table2[1W Return vs Nifty])</f>
        <v>0.14727043141813365</v>
      </c>
      <c r="O186">
        <v>3187</v>
      </c>
      <c r="P186">
        <v>3218.9056864583299</v>
      </c>
      <c r="Q186">
        <v>2757.0498314257802</v>
      </c>
      <c r="R186">
        <v>48.530188854231</v>
      </c>
      <c r="S186" s="1">
        <f>(Table2[[#This Row],[Close Price]]-Table2[[#This Row],[20D EMA]])/Table2[[#This Row],[20D EMA]]</f>
        <v>-1.2221524945089369E-2</v>
      </c>
      <c r="T186" s="1">
        <f>(Table2[[#This Row],[Close Price]]-Table2[[#This Row],[50D EMA]])/Table2[[#This Row],[50D EMA]]</f>
        <v>-2.2012352445246762E-2</v>
      </c>
      <c r="U186" s="1">
        <f>(Table2[[#This Row],[Close Price]]-Table2[[#This Row],[200D EMA]])/Table2[[#This Row],[200D EMA]]</f>
        <v>0.14181831757898195</v>
      </c>
      <c r="V186">
        <v>0.33917993852002198</v>
      </c>
      <c r="W186">
        <v>3121.55</v>
      </c>
      <c r="X186">
        <v>3220</v>
      </c>
      <c r="Y186">
        <v>3080</v>
      </c>
      <c r="Z186">
        <v>3220</v>
      </c>
      <c r="AA186">
        <v>2955.1</v>
      </c>
      <c r="AB186">
        <v>3418.4</v>
      </c>
      <c r="AC186" s="1">
        <f>(Table2[[#This Row],[Close Price]]/Table2[[#This Row],[Day Low]])-1</f>
        <v>8.4893722669827643E-3</v>
      </c>
      <c r="AD186" s="1">
        <f>(Table2[[#This Row],[Day High]]/Table2[[#This Row],[Close Price]])-1</f>
        <v>2.2855418433633368E-2</v>
      </c>
      <c r="AE186" s="1">
        <f>(Table2[[#This Row],[Close Price]]/Table2[[#This Row],[Current Week Low]])-1</f>
        <v>2.2094155844155861E-2</v>
      </c>
      <c r="AF186" s="1">
        <f>(Table2[[#This Row],[Current Week High]]/Table2[[#This Row],[Close Price]])-1</f>
        <v>2.2855418433633368E-2</v>
      </c>
      <c r="AG186" s="1">
        <f>(Table2[[#This Row],[Close Price]]/Table2[[#This Row],[Current Month Low]])-1</f>
        <v>6.5293898683631779E-2</v>
      </c>
      <c r="AH186" s="1">
        <f>(Table2[[#This Row],[Current Month High]]/Table2[[#This Row],[Close Price]])-1</f>
        <v>8.5878559743333138E-2</v>
      </c>
      <c r="AI186">
        <v>24.934483251536602</v>
      </c>
      <c r="AJ186">
        <v>105.419249592169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-0.14000000000000001</v>
      </c>
      <c r="AM186" t="s">
        <v>3192</v>
      </c>
      <c r="AN186">
        <v>-6.01</v>
      </c>
      <c r="AO186" t="s">
        <v>3192</v>
      </c>
      <c r="AP186">
        <v>0.13230242138937301</v>
      </c>
      <c r="AQ186">
        <f>(Table2[[#This Row],[Sharpe Ratio]]-AVERAGE(Table2[Sharpe Ratio]))/_xlfn.STDEV.P(Table2[Sharpe Ratio])</f>
        <v>0.75848735725394778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356</v>
      </c>
      <c r="AT186">
        <f>_xlfn.RANK.AVG(Table2[[#This Row],[6M Return vs Nifty Z-Score]],Table2[6M Return vs Nifty Z-Score])</f>
        <v>182</v>
      </c>
      <c r="AU186">
        <f>_xlfn.RANK.AVG(Table2[[#This Row],[Sharpe Ratio Z-Score]],Table2[Sharpe Ratio Z-Score])</f>
        <v>153</v>
      </c>
      <c r="AV186">
        <f>(Table2[[#This Row],[Rank 1Y]]+Table2[[#This Row],[Rank 6M]]+Table2[[#This Row],[Rank Sharpe]])/3</f>
        <v>230.33333333333334</v>
      </c>
    </row>
    <row r="187" spans="1:48" x14ac:dyDescent="0.3">
      <c r="A187" t="s">
        <v>1023</v>
      </c>
      <c r="B187" t="s">
        <v>1024</v>
      </c>
      <c r="C187" t="s">
        <v>3148</v>
      </c>
      <c r="D187" t="s">
        <v>1025</v>
      </c>
      <c r="E187">
        <v>14077.963223055</v>
      </c>
      <c r="F187">
        <v>438.65</v>
      </c>
      <c r="G187">
        <v>69.7539946181777</v>
      </c>
      <c r="H187">
        <f>(Table2[[#This Row],[1Y Return vs Nifty]]-AVERAGE(Table2[1Y Return vs Nifty]))/_xlfn.STDEV.P(Table2[1Y Return vs Nifty])</f>
        <v>0.71337552451206554</v>
      </c>
      <c r="I187">
        <v>-12.639847459149101</v>
      </c>
      <c r="J187">
        <f>(Table2[[#This Row],[1M Return vs Nifty]]-AVERAGE(Table2[1M Return vs Nifty]))/_xlfn.STDEV.P(Table2[1M Return vs Nifty])</f>
        <v>-1.3810855467737593</v>
      </c>
      <c r="K187">
        <v>6.7752252927627596</v>
      </c>
      <c r="L187">
        <f>(Table2[[#This Row],[6M Return vs Nifty]]-AVERAGE(Table2[6M Return vs Nifty]))/_xlfn.STDEV.P(Table2[6M Return vs Nifty])</f>
        <v>-0.11308823012289182</v>
      </c>
      <c r="M187">
        <v>-4.3724061101427596</v>
      </c>
      <c r="N187">
        <f>(Table2[[#This Row],[1W Return vs Nifty]]-AVERAGE(Table2[1W Return vs Nifty]))/_xlfn.STDEV.P(Table2[1W Return vs Nifty])</f>
        <v>-1.2645605060466223</v>
      </c>
      <c r="O187">
        <v>435.89</v>
      </c>
      <c r="P187">
        <v>454.686909355144</v>
      </c>
      <c r="Q187">
        <v>412.054866391551</v>
      </c>
      <c r="R187">
        <v>56.678919383212801</v>
      </c>
      <c r="S187" s="1">
        <f>(Table2[[#This Row],[Close Price]]-Table2[[#This Row],[20D EMA]])/Table2[[#This Row],[20D EMA]]</f>
        <v>6.3318727201816761E-3</v>
      </c>
      <c r="T187" s="1">
        <f>(Table2[[#This Row],[Close Price]]-Table2[[#This Row],[50D EMA]])/Table2[[#This Row],[50D EMA]]</f>
        <v>-3.527022446695955E-2</v>
      </c>
      <c r="U187" s="1">
        <f>(Table2[[#This Row],[Close Price]]-Table2[[#This Row],[200D EMA]])/Table2[[#This Row],[200D EMA]]</f>
        <v>6.4542699959711722E-2</v>
      </c>
      <c r="V187">
        <v>0.98537878327753803</v>
      </c>
      <c r="W187">
        <v>412</v>
      </c>
      <c r="X187">
        <v>449</v>
      </c>
      <c r="Y187">
        <v>405.85</v>
      </c>
      <c r="Z187">
        <v>449</v>
      </c>
      <c r="AA187">
        <v>385.3</v>
      </c>
      <c r="AB187">
        <v>463.65</v>
      </c>
      <c r="AC187" s="1">
        <f>(Table2[[#This Row],[Close Price]]/Table2[[#This Row],[Day Low]])-1</f>
        <v>6.4684466019417464E-2</v>
      </c>
      <c r="AD187" s="1">
        <f>(Table2[[#This Row],[Day High]]/Table2[[#This Row],[Close Price]])-1</f>
        <v>2.3595121395189933E-2</v>
      </c>
      <c r="AE187" s="1">
        <f>(Table2[[#This Row],[Close Price]]/Table2[[#This Row],[Current Week Low]])-1</f>
        <v>8.0818036220278389E-2</v>
      </c>
      <c r="AF187" s="1">
        <f>(Table2[[#This Row],[Current Week High]]/Table2[[#This Row],[Close Price]])-1</f>
        <v>2.3595121395189933E-2</v>
      </c>
      <c r="AG187" s="1">
        <f>(Table2[[#This Row],[Close Price]]/Table2[[#This Row],[Current Month Low]])-1</f>
        <v>0.13846353490786401</v>
      </c>
      <c r="AH187" s="1">
        <f>(Table2[[#This Row],[Current Month High]]/Table2[[#This Row],[Close Price]])-1</f>
        <v>5.6993046848284434E-2</v>
      </c>
      <c r="AI187">
        <v>40.841217371480603</v>
      </c>
      <c r="AJ187">
        <v>116.61728395061699</v>
      </c>
      <c r="AK187" t="str">
        <f>IF(AND(Table2[[#This Row],[20D EMA]]&gt;Table2[[#This Row],[50D EMA]],Table2[[#This Row],[50D EMA]]&gt;Table2[[#This Row],[200D EMA]]),"Uptrend","Downtrend/NoTrend")</f>
        <v>Downtrend/NoTrend</v>
      </c>
      <c r="AL187">
        <v>-0.17</v>
      </c>
      <c r="AM187" t="s">
        <v>3192</v>
      </c>
      <c r="AN187">
        <v>-6.33</v>
      </c>
      <c r="AO187" t="s">
        <v>3192</v>
      </c>
      <c r="AP187">
        <v>0.111457568868345</v>
      </c>
      <c r="AQ187">
        <f>(Table2[[#This Row],[Sharpe Ratio]]-AVERAGE(Table2[Sharpe Ratio]))/_xlfn.STDEV.P(Table2[Sharpe Ratio])</f>
        <v>0.51477423443204728</v>
      </c>
      <c r="AR1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7">
        <f>_xlfn.RANK.AVG(Table2[[#This Row],[1Y Return vs Nifty Z-Score]],Table2[1Y Return vs Nifty Z-Score])</f>
        <v>130</v>
      </c>
      <c r="AT187">
        <f>_xlfn.RANK.AVG(Table2[[#This Row],[6M Return vs Nifty Z-Score]],Table2[6M Return vs Nifty Z-Score])</f>
        <v>358</v>
      </c>
      <c r="AU187">
        <f>_xlfn.RANK.AVG(Table2[[#This Row],[Sharpe Ratio Z-Score]],Table2[Sharpe Ratio Z-Score])</f>
        <v>207</v>
      </c>
      <c r="AV187">
        <f>(Table2[[#This Row],[Rank 1Y]]+Table2[[#This Row],[Rank 6M]]+Table2[[#This Row],[Rank Sharpe]])/3</f>
        <v>231.66666666666666</v>
      </c>
    </row>
    <row r="188" spans="1:48" x14ac:dyDescent="0.3">
      <c r="A188" t="s">
        <v>1004</v>
      </c>
      <c r="B188" t="s">
        <v>1005</v>
      </c>
      <c r="C188" t="s">
        <v>3156</v>
      </c>
      <c r="D188" t="s">
        <v>252</v>
      </c>
      <c r="E188">
        <v>14519.385920000001</v>
      </c>
      <c r="F188">
        <v>4599.3999999999996</v>
      </c>
      <c r="G188">
        <v>31.414223249412402</v>
      </c>
      <c r="H188">
        <f>(Table2[[#This Row],[1Y Return vs Nifty]]-AVERAGE(Table2[1Y Return vs Nifty]))/_xlfn.STDEV.P(Table2[1Y Return vs Nifty])</f>
        <v>8.193309666040402E-2</v>
      </c>
      <c r="I188">
        <v>9.3541505430732492</v>
      </c>
      <c r="J188">
        <f>(Table2[[#This Row],[1M Return vs Nifty]]-AVERAGE(Table2[1M Return vs Nifty]))/_xlfn.STDEV.P(Table2[1M Return vs Nifty])</f>
        <v>0.97611302051879112</v>
      </c>
      <c r="K188">
        <v>5.7535975213434298</v>
      </c>
      <c r="L188">
        <f>(Table2[[#This Row],[6M Return vs Nifty]]-AVERAGE(Table2[6M Return vs Nifty]))/_xlfn.STDEV.P(Table2[6M Return vs Nifty])</f>
        <v>-0.14468624379950334</v>
      </c>
      <c r="M188">
        <v>11.3081793298475</v>
      </c>
      <c r="N188">
        <f>(Table2[[#This Row],[1W Return vs Nifty]]-AVERAGE(Table2[1W Return vs Nifty]))/_xlfn.STDEV.P(Table2[1W Return vs Nifty])</f>
        <v>1.9883129926497591</v>
      </c>
      <c r="O188">
        <v>4292.67</v>
      </c>
      <c r="P188">
        <v>4250.2979124322801</v>
      </c>
      <c r="Q188">
        <v>3965.0733221615401</v>
      </c>
      <c r="R188">
        <v>85.885007320857994</v>
      </c>
      <c r="S188" s="1">
        <f>(Table2[[#This Row],[Close Price]]-Table2[[#This Row],[20D EMA]])/Table2[[#This Row],[20D EMA]]</f>
        <v>7.1454362902342722E-2</v>
      </c>
      <c r="T188" s="1">
        <f>(Table2[[#This Row],[Close Price]]-Table2[[#This Row],[50D EMA]])/Table2[[#This Row],[50D EMA]]</f>
        <v>8.2135910178574287E-2</v>
      </c>
      <c r="U188" s="1">
        <f>(Table2[[#This Row],[Close Price]]-Table2[[#This Row],[200D EMA]])/Table2[[#This Row],[200D EMA]]</f>
        <v>0.159978549272491</v>
      </c>
      <c r="V188">
        <v>1.2823169689087399</v>
      </c>
      <c r="W188">
        <v>4556.05</v>
      </c>
      <c r="X188">
        <v>4694</v>
      </c>
      <c r="Y188">
        <v>4409</v>
      </c>
      <c r="Z188">
        <v>4694</v>
      </c>
      <c r="AA188">
        <v>3997.85</v>
      </c>
      <c r="AB188">
        <v>4694</v>
      </c>
      <c r="AC188" s="1">
        <f>(Table2[[#This Row],[Close Price]]/Table2[[#This Row],[Day Low]])-1</f>
        <v>9.5148209523598926E-3</v>
      </c>
      <c r="AD188" s="1">
        <f>(Table2[[#This Row],[Day High]]/Table2[[#This Row],[Close Price]])-1</f>
        <v>2.0567900160890717E-2</v>
      </c>
      <c r="AE188" s="1">
        <f>(Table2[[#This Row],[Close Price]]/Table2[[#This Row],[Current Week Low]])-1</f>
        <v>4.318439555454745E-2</v>
      </c>
      <c r="AF188" s="1">
        <f>(Table2[[#This Row],[Current Week High]]/Table2[[#This Row],[Close Price]])-1</f>
        <v>2.0567900160890717E-2</v>
      </c>
      <c r="AG188" s="1">
        <f>(Table2[[#This Row],[Close Price]]/Table2[[#This Row],[Current Month Low]])-1</f>
        <v>0.15046837675250435</v>
      </c>
      <c r="AH188" s="1">
        <f>(Table2[[#This Row],[Current Month High]]/Table2[[#This Row],[Close Price]])-1</f>
        <v>2.0567900160890717E-2</v>
      </c>
      <c r="AI188">
        <v>8.70983171718051</v>
      </c>
      <c r="AJ188">
        <v>66.644927536231805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0.08</v>
      </c>
      <c r="AM188" t="s">
        <v>3193</v>
      </c>
      <c r="AN188">
        <v>10.86</v>
      </c>
      <c r="AO188" t="s">
        <v>3193</v>
      </c>
      <c r="AP188">
        <v>0.19061739454715301</v>
      </c>
      <c r="AQ188">
        <f>(Table2[[#This Row],[Sharpe Ratio]]-AVERAGE(Table2[Sharpe Ratio]))/_xlfn.STDEV.P(Table2[Sharpe Ratio])</f>
        <v>1.440292335304086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4.3419652013335366</v>
      </c>
      <c r="AS188">
        <f>_xlfn.RANK.AVG(Table2[[#This Row],[1Y Return vs Nifty Z-Score]],Table2[1Y Return vs Nifty Z-Score])</f>
        <v>264</v>
      </c>
      <c r="AT188">
        <f>_xlfn.RANK.AVG(Table2[[#This Row],[6M Return vs Nifty Z-Score]],Table2[6M Return vs Nifty Z-Score])</f>
        <v>371</v>
      </c>
      <c r="AU188">
        <f>_xlfn.RANK.AVG(Table2[[#This Row],[Sharpe Ratio Z-Score]],Table2[Sharpe Ratio Z-Score])</f>
        <v>61</v>
      </c>
      <c r="AV188">
        <f>(Table2[[#This Row],[Rank 1Y]]+Table2[[#This Row],[Rank 6M]]+Table2[[#This Row],[Rank Sharpe]])/3</f>
        <v>232</v>
      </c>
    </row>
    <row r="189" spans="1:48" x14ac:dyDescent="0.3">
      <c r="A189" t="s">
        <v>469</v>
      </c>
      <c r="B189" t="s">
        <v>470</v>
      </c>
      <c r="C189" t="s">
        <v>3146</v>
      </c>
      <c r="D189" t="s">
        <v>21</v>
      </c>
      <c r="E189">
        <v>47822.002200105002</v>
      </c>
      <c r="F189">
        <v>1761.45</v>
      </c>
      <c r="G189">
        <v>16.752445675981601</v>
      </c>
      <c r="H189">
        <f>(Table2[[#This Row],[1Y Return vs Nifty]]-AVERAGE(Table2[1Y Return vs Nifty]))/_xlfn.STDEV.P(Table2[1Y Return vs Nifty])</f>
        <v>-0.15954117658293002</v>
      </c>
      <c r="I189">
        <v>-0.58467891224163604</v>
      </c>
      <c r="J189">
        <f>(Table2[[#This Row],[1M Return vs Nifty]]-AVERAGE(Table2[1M Return vs Nifty]))/_xlfn.STDEV.P(Table2[1M Return vs Nifty])</f>
        <v>-8.9077335062127866E-2</v>
      </c>
      <c r="K189">
        <v>12.1111820205164</v>
      </c>
      <c r="L189">
        <f>(Table2[[#This Row],[6M Return vs Nifty]]-AVERAGE(Table2[6M Return vs Nifty]))/_xlfn.STDEV.P(Table2[6M Return vs Nifty])</f>
        <v>5.194803687984044E-2</v>
      </c>
      <c r="M189">
        <v>3.84931058923372</v>
      </c>
      <c r="N189">
        <f>(Table2[[#This Row],[1W Return vs Nifty]]-AVERAGE(Table2[1W Return vs Nifty]))/_xlfn.STDEV.P(Table2[1W Return vs Nifty])</f>
        <v>0.44100109224583595</v>
      </c>
      <c r="O189">
        <v>1735.22</v>
      </c>
      <c r="P189">
        <v>1733.4453637188999</v>
      </c>
      <c r="Q189">
        <v>1590.8793314009499</v>
      </c>
      <c r="R189">
        <v>58.331245741662798</v>
      </c>
      <c r="S189" s="1">
        <f>(Table2[[#This Row],[Close Price]]-Table2[[#This Row],[20D EMA]])/Table2[[#This Row],[20D EMA]]</f>
        <v>1.5116238863083654E-2</v>
      </c>
      <c r="T189" s="1">
        <f>(Table2[[#This Row],[Close Price]]-Table2[[#This Row],[50D EMA]])/Table2[[#This Row],[50D EMA]]</f>
        <v>1.6155476755852025E-2</v>
      </c>
      <c r="U189" s="1">
        <f>(Table2[[#This Row],[Close Price]]-Table2[[#This Row],[200D EMA]])/Table2[[#This Row],[200D EMA]]</f>
        <v>0.10721785444835924</v>
      </c>
      <c r="V189">
        <v>0.88881223451805802</v>
      </c>
      <c r="W189">
        <v>1750.05</v>
      </c>
      <c r="X189">
        <v>1815</v>
      </c>
      <c r="Y189">
        <v>1750.05</v>
      </c>
      <c r="Z189">
        <v>1815</v>
      </c>
      <c r="AA189">
        <v>1628.3</v>
      </c>
      <c r="AB189">
        <v>1815</v>
      </c>
      <c r="AC189" s="1">
        <f>(Table2[[#This Row],[Close Price]]/Table2[[#This Row],[Day Low]])-1</f>
        <v>6.5140995971544324E-3</v>
      </c>
      <c r="AD189" s="1">
        <f>(Table2[[#This Row],[Day High]]/Table2[[#This Row],[Close Price]])-1</f>
        <v>3.0401090011070497E-2</v>
      </c>
      <c r="AE189" s="1">
        <f>(Table2[[#This Row],[Close Price]]/Table2[[#This Row],[Current Week Low]])-1</f>
        <v>6.5140995971544324E-3</v>
      </c>
      <c r="AF189" s="1">
        <f>(Table2[[#This Row],[Current Week High]]/Table2[[#This Row],[Close Price]])-1</f>
        <v>3.0401090011070497E-2</v>
      </c>
      <c r="AG189" s="1">
        <f>(Table2[[#This Row],[Close Price]]/Table2[[#This Row],[Current Month Low]])-1</f>
        <v>8.1772400663268519E-2</v>
      </c>
      <c r="AH189" s="1">
        <f>(Table2[[#This Row],[Current Month High]]/Table2[[#This Row],[Close Price]])-1</f>
        <v>3.0401090011070497E-2</v>
      </c>
      <c r="AI189">
        <v>9.4950183087797004</v>
      </c>
      <c r="AJ189">
        <v>61.4232038123167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-0.05</v>
      </c>
      <c r="AM189" t="s">
        <v>3192</v>
      </c>
      <c r="AN189">
        <v>5.41</v>
      </c>
      <c r="AO189" t="s">
        <v>3193</v>
      </c>
      <c r="AP189">
        <v>0.192102788552551</v>
      </c>
      <c r="AQ189">
        <f>(Table2[[#This Row],[Sharpe Ratio]]-AVERAGE(Table2[Sharpe Ratio]))/_xlfn.STDEV.P(Table2[Sharpe Ratio])</f>
        <v>1.4576592133528168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1.7019898308334351</v>
      </c>
      <c r="AS189">
        <f>_xlfn.RANK.AVG(Table2[[#This Row],[1Y Return vs Nifty Z-Score]],Table2[1Y Return vs Nifty Z-Score])</f>
        <v>342</v>
      </c>
      <c r="AT189">
        <f>_xlfn.RANK.AVG(Table2[[#This Row],[6M Return vs Nifty Z-Score]],Table2[6M Return vs Nifty Z-Score])</f>
        <v>298</v>
      </c>
      <c r="AU189">
        <f>_xlfn.RANK.AVG(Table2[[#This Row],[Sharpe Ratio Z-Score]],Table2[Sharpe Ratio Z-Score])</f>
        <v>57</v>
      </c>
      <c r="AV189">
        <f>(Table2[[#This Row],[Rank 1Y]]+Table2[[#This Row],[Rank 6M]]+Table2[[#This Row],[Rank Sharpe]])/3</f>
        <v>232.33333333333334</v>
      </c>
    </row>
    <row r="190" spans="1:48" x14ac:dyDescent="0.3">
      <c r="A190" t="s">
        <v>498</v>
      </c>
      <c r="B190" t="s">
        <v>499</v>
      </c>
      <c r="C190" t="s">
        <v>3153</v>
      </c>
      <c r="D190" t="s">
        <v>500</v>
      </c>
      <c r="E190">
        <v>43545.5</v>
      </c>
      <c r="F190">
        <v>512.29999999999995</v>
      </c>
      <c r="G190">
        <v>67.168916708512299</v>
      </c>
      <c r="H190">
        <f>(Table2[[#This Row],[1Y Return vs Nifty]]-AVERAGE(Table2[1Y Return vs Nifty]))/_xlfn.STDEV.P(Table2[1Y Return vs Nifty])</f>
        <v>0.67080020877101643</v>
      </c>
      <c r="I190">
        <v>8.5023530501611297</v>
      </c>
      <c r="J190">
        <f>(Table2[[#This Row],[1M Return vs Nifty]]-AVERAGE(Table2[1M Return vs Nifty]))/_xlfn.STDEV.P(Table2[1M Return vs Nifty])</f>
        <v>0.88482194057448293</v>
      </c>
      <c r="K190">
        <v>-1.32992764068893</v>
      </c>
      <c r="L190">
        <f>(Table2[[#This Row],[6M Return vs Nifty]]-AVERAGE(Table2[6M Return vs Nifty]))/_xlfn.STDEV.P(Table2[6M Return vs Nifty])</f>
        <v>-0.36377320600841412</v>
      </c>
      <c r="M190">
        <v>4.6504640960610297</v>
      </c>
      <c r="N190">
        <f>(Table2[[#This Row],[1W Return vs Nifty]]-AVERAGE(Table2[1W Return vs Nifty]))/_xlfn.STDEV.P(Table2[1W Return vs Nifty])</f>
        <v>0.60719711985715219</v>
      </c>
      <c r="O190">
        <v>503.12</v>
      </c>
      <c r="P190">
        <v>499.71581416863199</v>
      </c>
      <c r="Q190">
        <v>444.25691441806202</v>
      </c>
      <c r="R190">
        <v>53.515604111501602</v>
      </c>
      <c r="S190" s="1">
        <f>(Table2[[#This Row],[Close Price]]-Table2[[#This Row],[20D EMA]])/Table2[[#This Row],[20D EMA]]</f>
        <v>1.8246144061058893E-2</v>
      </c>
      <c r="T190" s="1">
        <f>(Table2[[#This Row],[Close Price]]-Table2[[#This Row],[50D EMA]])/Table2[[#This Row],[50D EMA]]</f>
        <v>2.5182684787160556E-2</v>
      </c>
      <c r="U190" s="1">
        <f>(Table2[[#This Row],[Close Price]]-Table2[[#This Row],[200D EMA]])/Table2[[#This Row],[200D EMA]]</f>
        <v>0.15316156794333402</v>
      </c>
      <c r="V190">
        <v>1.7224645055556</v>
      </c>
      <c r="W190">
        <v>508.45</v>
      </c>
      <c r="X190">
        <v>522.95000000000005</v>
      </c>
      <c r="Y190">
        <v>508.45</v>
      </c>
      <c r="Z190">
        <v>534.4</v>
      </c>
      <c r="AA190">
        <v>473.85</v>
      </c>
      <c r="AB190">
        <v>534.4</v>
      </c>
      <c r="AC190" s="1">
        <f>(Table2[[#This Row],[Close Price]]/Table2[[#This Row],[Day Low]])-1</f>
        <v>7.5720326482446865E-3</v>
      </c>
      <c r="AD190" s="1">
        <f>(Table2[[#This Row],[Day High]]/Table2[[#This Row],[Close Price]])-1</f>
        <v>2.0788600429435977E-2</v>
      </c>
      <c r="AE190" s="1">
        <f>(Table2[[#This Row],[Close Price]]/Table2[[#This Row],[Current Week Low]])-1</f>
        <v>7.5720326482446865E-3</v>
      </c>
      <c r="AF190" s="1">
        <f>(Table2[[#This Row],[Current Week High]]/Table2[[#This Row],[Close Price]])-1</f>
        <v>4.3138785867655738E-2</v>
      </c>
      <c r="AG190" s="1">
        <f>(Table2[[#This Row],[Close Price]]/Table2[[#This Row],[Current Month Low]])-1</f>
        <v>8.1143821884562373E-2</v>
      </c>
      <c r="AH190" s="1">
        <f>(Table2[[#This Row],[Current Month High]]/Table2[[#This Row],[Close Price]])-1</f>
        <v>4.3138785867655738E-2</v>
      </c>
      <c r="AI190">
        <v>21.091157524887699</v>
      </c>
      <c r="AJ190">
        <v>111.956971452213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-0.05</v>
      </c>
      <c r="AM190" t="s">
        <v>3192</v>
      </c>
      <c r="AN190">
        <v>3.02</v>
      </c>
      <c r="AO190" t="s">
        <v>3193</v>
      </c>
      <c r="AP190">
        <v>0.15053020381680801</v>
      </c>
      <c r="AQ190">
        <f>(Table2[[#This Row],[Sharpe Ratio]]-AVERAGE(Table2[Sharpe Ratio]))/_xlfn.STDEV.P(Table2[Sharpe Ratio])</f>
        <v>0.97160231083910564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2.7706483740333434</v>
      </c>
      <c r="AS190">
        <f>_xlfn.RANK.AVG(Table2[[#This Row],[1Y Return vs Nifty Z-Score]],Table2[1Y Return vs Nifty Z-Score])</f>
        <v>138</v>
      </c>
      <c r="AT190">
        <f>_xlfn.RANK.AVG(Table2[[#This Row],[6M Return vs Nifty Z-Score]],Table2[6M Return vs Nifty Z-Score])</f>
        <v>440</v>
      </c>
      <c r="AU190">
        <f>_xlfn.RANK.AVG(Table2[[#This Row],[Sharpe Ratio Z-Score]],Table2[Sharpe Ratio Z-Score])</f>
        <v>119</v>
      </c>
      <c r="AV190">
        <f>(Table2[[#This Row],[Rank 1Y]]+Table2[[#This Row],[Rank 6M]]+Table2[[#This Row],[Rank Sharpe]])/3</f>
        <v>232.33333333333334</v>
      </c>
    </row>
    <row r="191" spans="1:48" x14ac:dyDescent="0.3">
      <c r="A191" t="s">
        <v>317</v>
      </c>
      <c r="B191" t="s">
        <v>318</v>
      </c>
      <c r="C191" t="s">
        <v>3153</v>
      </c>
      <c r="D191" t="s">
        <v>319</v>
      </c>
      <c r="E191">
        <v>87247.567018079993</v>
      </c>
      <c r="F191">
        <v>4510.8</v>
      </c>
      <c r="G191">
        <v>23.264253422490899</v>
      </c>
      <c r="H191">
        <f>(Table2[[#This Row],[1Y Return vs Nifty]]-AVERAGE(Table2[1Y Return vs Nifty]))/_xlfn.STDEV.P(Table2[1Y Return vs Nifty])</f>
        <v>-5.2294014005718585E-2</v>
      </c>
      <c r="I191">
        <v>7.5892508412867796</v>
      </c>
      <c r="J191">
        <f>(Table2[[#This Row],[1M Return vs Nifty]]-AVERAGE(Table2[1M Return vs Nifty]))/_xlfn.STDEV.P(Table2[1M Return vs Nifty])</f>
        <v>0.78696055046556335</v>
      </c>
      <c r="K191">
        <v>15.341569300378801</v>
      </c>
      <c r="L191">
        <f>(Table2[[#This Row],[6M Return vs Nifty]]-AVERAGE(Table2[6M Return vs Nifty]))/_xlfn.STDEV.P(Table2[6M Return vs Nifty])</f>
        <v>0.15186096437204696</v>
      </c>
      <c r="M191">
        <v>5.8386160113354997</v>
      </c>
      <c r="N191">
        <f>(Table2[[#This Row],[1W Return vs Nifty]]-AVERAGE(Table2[1W Return vs Nifty]))/_xlfn.STDEV.P(Table2[1W Return vs Nifty])</f>
        <v>0.85367438898799608</v>
      </c>
      <c r="O191">
        <v>4197.62</v>
      </c>
      <c r="P191">
        <v>4131.8269200409104</v>
      </c>
      <c r="Q191">
        <v>3867.1011571786898</v>
      </c>
      <c r="R191">
        <v>74.284121361999297</v>
      </c>
      <c r="S191" s="1">
        <f>(Table2[[#This Row],[Close Price]]-Table2[[#This Row],[20D EMA]])/Table2[[#This Row],[20D EMA]]</f>
        <v>7.4608945068872431E-2</v>
      </c>
      <c r="T191" s="1">
        <f>(Table2[[#This Row],[Close Price]]-Table2[[#This Row],[50D EMA]])/Table2[[#This Row],[50D EMA]]</f>
        <v>9.172046343977483E-2</v>
      </c>
      <c r="U191" s="1">
        <f>(Table2[[#This Row],[Close Price]]-Table2[[#This Row],[200D EMA]])/Table2[[#This Row],[200D EMA]]</f>
        <v>0.16645513439088103</v>
      </c>
      <c r="V191">
        <v>0.87193466328801705</v>
      </c>
      <c r="W191">
        <v>4291.45</v>
      </c>
      <c r="X191">
        <v>4536</v>
      </c>
      <c r="Y191">
        <v>4161.55</v>
      </c>
      <c r="Z191">
        <v>4536</v>
      </c>
      <c r="AA191">
        <v>3927</v>
      </c>
      <c r="AB191">
        <v>4536</v>
      </c>
      <c r="AC191" s="1">
        <f>(Table2[[#This Row],[Close Price]]/Table2[[#This Row],[Day Low]])-1</f>
        <v>5.1113260086917078E-2</v>
      </c>
      <c r="AD191" s="1">
        <f>(Table2[[#This Row],[Day High]]/Table2[[#This Row],[Close Price]])-1</f>
        <v>5.5865921787709993E-3</v>
      </c>
      <c r="AE191" s="1">
        <f>(Table2[[#This Row],[Close Price]]/Table2[[#This Row],[Current Week Low]])-1</f>
        <v>8.3923057514627919E-2</v>
      </c>
      <c r="AF191" s="1">
        <f>(Table2[[#This Row],[Current Week High]]/Table2[[#This Row],[Close Price]])-1</f>
        <v>5.5865921787709993E-3</v>
      </c>
      <c r="AG191" s="1">
        <f>(Table2[[#This Row],[Close Price]]/Table2[[#This Row],[Current Month Low]])-1</f>
        <v>0.14866310160427809</v>
      </c>
      <c r="AH191" s="1">
        <f>(Table2[[#This Row],[Current Month High]]/Table2[[#This Row],[Close Price]])-1</f>
        <v>5.5865921787709993E-3</v>
      </c>
      <c r="AI191">
        <v>3.78868493393631</v>
      </c>
      <c r="AJ191">
        <v>56.665798384996101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0.11</v>
      </c>
      <c r="AM191" t="s">
        <v>3193</v>
      </c>
      <c r="AN191">
        <v>8.77</v>
      </c>
      <c r="AO191" t="s">
        <v>3193</v>
      </c>
      <c r="AP191">
        <v>0.13710550575147701</v>
      </c>
      <c r="AQ191">
        <f>(Table2[[#This Row],[Sharpe Ratio]]-AVERAGE(Table2[Sharpe Ratio]))/_xlfn.STDEV.P(Table2[Sharpe Ratio])</f>
        <v>0.81464389220110278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2.5548457820209904</v>
      </c>
      <c r="AS191">
        <f>_xlfn.RANK.AVG(Table2[[#This Row],[1Y Return vs Nifty Z-Score]],Table2[1Y Return vs Nifty Z-Score])</f>
        <v>303</v>
      </c>
      <c r="AT191">
        <f>_xlfn.RANK.AVG(Table2[[#This Row],[6M Return vs Nifty Z-Score]],Table2[6M Return vs Nifty Z-Score])</f>
        <v>264</v>
      </c>
      <c r="AU191">
        <f>_xlfn.RANK.AVG(Table2[[#This Row],[Sharpe Ratio Z-Score]],Table2[Sharpe Ratio Z-Score])</f>
        <v>140</v>
      </c>
      <c r="AV191">
        <f>(Table2[[#This Row],[Rank 1Y]]+Table2[[#This Row],[Rank 6M]]+Table2[[#This Row],[Rank Sharpe]])/3</f>
        <v>235.66666666666666</v>
      </c>
    </row>
    <row r="192" spans="1:48" x14ac:dyDescent="0.3">
      <c r="A192" t="s">
        <v>688</v>
      </c>
      <c r="B192" t="s">
        <v>689</v>
      </c>
      <c r="C192" t="s">
        <v>3150</v>
      </c>
      <c r="D192" t="s">
        <v>48</v>
      </c>
      <c r="E192">
        <v>27077.864000000001</v>
      </c>
      <c r="F192">
        <v>1017.2</v>
      </c>
      <c r="G192">
        <v>29.446402484317002</v>
      </c>
      <c r="H192">
        <f>(Table2[[#This Row],[1Y Return vs Nifty]]-AVERAGE(Table2[1Y Return vs Nifty]))/_xlfn.STDEV.P(Table2[1Y Return vs Nifty])</f>
        <v>4.9523787028968702E-2</v>
      </c>
      <c r="I192">
        <v>5.0187856098698198</v>
      </c>
      <c r="J192">
        <f>(Table2[[#This Row],[1M Return vs Nifty]]-AVERAGE(Table2[1M Return vs Nifty]))/_xlfn.STDEV.P(Table2[1M Return vs Nifty])</f>
        <v>0.51147189396213266</v>
      </c>
      <c r="K192">
        <v>32.296981113307801</v>
      </c>
      <c r="L192">
        <f>(Table2[[#This Row],[6M Return vs Nifty]]-AVERAGE(Table2[6M Return vs Nifty]))/_xlfn.STDEV.P(Table2[6M Return vs Nifty])</f>
        <v>0.67627636237282052</v>
      </c>
      <c r="M192">
        <v>0.84777585281860002</v>
      </c>
      <c r="N192">
        <f>(Table2[[#This Row],[1W Return vs Nifty]]-AVERAGE(Table2[1W Return vs Nifty]))/_xlfn.STDEV.P(Table2[1W Return vs Nifty])</f>
        <v>-0.1816550475307564</v>
      </c>
      <c r="O192">
        <v>1002.87</v>
      </c>
      <c r="P192">
        <v>959.85512933662301</v>
      </c>
      <c r="Q192">
        <v>821.54637984895203</v>
      </c>
      <c r="R192">
        <v>53.262472018533103</v>
      </c>
      <c r="S192" s="1">
        <f>(Table2[[#This Row],[Close Price]]-Table2[[#This Row],[20D EMA]])/Table2[[#This Row],[20D EMA]]</f>
        <v>1.4288990596986689E-2</v>
      </c>
      <c r="T192" s="1">
        <f>(Table2[[#This Row],[Close Price]]-Table2[[#This Row],[50D EMA]])/Table2[[#This Row],[50D EMA]]</f>
        <v>5.974325594635238E-2</v>
      </c>
      <c r="U192" s="1">
        <f>(Table2[[#This Row],[Close Price]]-Table2[[#This Row],[200D EMA]])/Table2[[#This Row],[200D EMA]]</f>
        <v>0.23815286020373011</v>
      </c>
      <c r="V192">
        <v>0.428277936416047</v>
      </c>
      <c r="W192">
        <v>1006.25</v>
      </c>
      <c r="X192">
        <v>1027</v>
      </c>
      <c r="Y192">
        <v>993.65</v>
      </c>
      <c r="Z192">
        <v>1034.8499999999999</v>
      </c>
      <c r="AA192">
        <v>968.15</v>
      </c>
      <c r="AB192">
        <v>1061</v>
      </c>
      <c r="AC192" s="1">
        <f>(Table2[[#This Row],[Close Price]]/Table2[[#This Row],[Day Low]])-1</f>
        <v>1.0881987577639807E-2</v>
      </c>
      <c r="AD192" s="1">
        <f>(Table2[[#This Row],[Day High]]/Table2[[#This Row],[Close Price]])-1</f>
        <v>9.6342902084152193E-3</v>
      </c>
      <c r="AE192" s="1">
        <f>(Table2[[#This Row],[Close Price]]/Table2[[#This Row],[Current Week Low]])-1</f>
        <v>2.3700498163337302E-2</v>
      </c>
      <c r="AF192" s="1">
        <f>(Table2[[#This Row],[Current Week High]]/Table2[[#This Row],[Close Price]])-1</f>
        <v>1.7351553283523335E-2</v>
      </c>
      <c r="AG192" s="1">
        <f>(Table2[[#This Row],[Close Price]]/Table2[[#This Row],[Current Month Low]])-1</f>
        <v>5.0663636833135461E-2</v>
      </c>
      <c r="AH192" s="1">
        <f>(Table2[[#This Row],[Current Month High]]/Table2[[#This Row],[Close Price]])-1</f>
        <v>4.3059378686590488E-2</v>
      </c>
      <c r="AI192">
        <v>4.9941014549744303</v>
      </c>
      <c r="AJ192">
        <v>84.928642850649894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0.19</v>
      </c>
      <c r="AM192" t="s">
        <v>3193</v>
      </c>
      <c r="AN192">
        <v>-0.77</v>
      </c>
      <c r="AO192" t="s">
        <v>3192</v>
      </c>
      <c r="AP192">
        <v>7.8259205644628002E-2</v>
      </c>
      <c r="AQ192">
        <f>(Table2[[#This Row],[Sharpe Ratio]]-AVERAGE(Table2[Sharpe Ratio]))/_xlfn.STDEV.P(Table2[Sharpe Ratio])</f>
        <v>0.12662676417933927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1.1822437600125049</v>
      </c>
      <c r="AS192">
        <f>_xlfn.RANK.AVG(Table2[[#This Row],[1Y Return vs Nifty Z-Score]],Table2[1Y Return vs Nifty Z-Score])</f>
        <v>276</v>
      </c>
      <c r="AT192">
        <f>_xlfn.RANK.AVG(Table2[[#This Row],[6M Return vs Nifty Z-Score]],Table2[6M Return vs Nifty Z-Score])</f>
        <v>127</v>
      </c>
      <c r="AU192">
        <f>_xlfn.RANK.AVG(Table2[[#This Row],[Sharpe Ratio Z-Score]],Table2[Sharpe Ratio Z-Score])</f>
        <v>307</v>
      </c>
      <c r="AV192">
        <f>(Table2[[#This Row],[Rank 1Y]]+Table2[[#This Row],[Rank 6M]]+Table2[[#This Row],[Rank Sharpe]])/3</f>
        <v>236.66666666666666</v>
      </c>
    </row>
    <row r="193" spans="1:48" x14ac:dyDescent="0.3">
      <c r="A193" t="s">
        <v>998</v>
      </c>
      <c r="B193" t="s">
        <v>999</v>
      </c>
      <c r="C193" t="s">
        <v>3153</v>
      </c>
      <c r="D193" t="s">
        <v>252</v>
      </c>
      <c r="E193">
        <v>14631.106165560001</v>
      </c>
      <c r="F193">
        <v>6133.2</v>
      </c>
      <c r="G193">
        <v>10.241010446558899</v>
      </c>
      <c r="H193">
        <f>(Table2[[#This Row],[1Y Return vs Nifty]]-AVERAGE(Table2[1Y Return vs Nifty]))/_xlfn.STDEV.P(Table2[1Y Return vs Nifty])</f>
        <v>-0.26678220393592966</v>
      </c>
      <c r="I193">
        <v>-0.39101459266919097</v>
      </c>
      <c r="J193">
        <f>(Table2[[#This Row],[1M Return vs Nifty]]-AVERAGE(Table2[1M Return vs Nifty]))/_xlfn.STDEV.P(Table2[1M Return vs Nifty])</f>
        <v>-6.8321433539097476E-2</v>
      </c>
      <c r="K193">
        <v>30.567872451306101</v>
      </c>
      <c r="L193">
        <f>(Table2[[#This Row],[6M Return vs Nifty]]-AVERAGE(Table2[6M Return vs Nifty]))/_xlfn.STDEV.P(Table2[6M Return vs Nifty])</f>
        <v>0.62279661105951023</v>
      </c>
      <c r="M193">
        <v>-1.53895144053196</v>
      </c>
      <c r="N193">
        <f>(Table2[[#This Row],[1W Return vs Nifty]]-AVERAGE(Table2[1W Return vs Nifty]))/_xlfn.STDEV.P(Table2[1W Return vs Nifty])</f>
        <v>-0.67677189064016796</v>
      </c>
      <c r="O193">
        <v>6249.05</v>
      </c>
      <c r="P193">
        <v>6032.0290546617798</v>
      </c>
      <c r="Q193">
        <v>5213.6187703028099</v>
      </c>
      <c r="R193">
        <v>39.160925048035097</v>
      </c>
      <c r="S193" s="1">
        <f>(Table2[[#This Row],[Close Price]]-Table2[[#This Row],[20D EMA]])/Table2[[#This Row],[20D EMA]]</f>
        <v>-1.8538817900320907E-2</v>
      </c>
      <c r="T193" s="1">
        <f>(Table2[[#This Row],[Close Price]]-Table2[[#This Row],[50D EMA]])/Table2[[#This Row],[50D EMA]]</f>
        <v>1.6772290786635266E-2</v>
      </c>
      <c r="U193" s="1">
        <f>(Table2[[#This Row],[Close Price]]-Table2[[#This Row],[200D EMA]])/Table2[[#This Row],[200D EMA]]</f>
        <v>0.1763806043769825</v>
      </c>
      <c r="V193">
        <v>0.39114486483498001</v>
      </c>
      <c r="W193">
        <v>6070.85</v>
      </c>
      <c r="X193">
        <v>6257.3</v>
      </c>
      <c r="Y193">
        <v>6070.85</v>
      </c>
      <c r="Z193">
        <v>6355</v>
      </c>
      <c r="AA193">
        <v>5932.2</v>
      </c>
      <c r="AB193">
        <v>6618.95</v>
      </c>
      <c r="AC193" s="1">
        <f>(Table2[[#This Row],[Close Price]]/Table2[[#This Row],[Day Low]])-1</f>
        <v>1.0270390472503665E-2</v>
      </c>
      <c r="AD193" s="1">
        <f>(Table2[[#This Row],[Day High]]/Table2[[#This Row],[Close Price]])-1</f>
        <v>2.0234135524685337E-2</v>
      </c>
      <c r="AE193" s="1">
        <f>(Table2[[#This Row],[Close Price]]/Table2[[#This Row],[Current Week Low]])-1</f>
        <v>1.0270390472503665E-2</v>
      </c>
      <c r="AF193" s="1">
        <f>(Table2[[#This Row],[Current Week High]]/Table2[[#This Row],[Close Price]])-1</f>
        <v>3.6163829648470758E-2</v>
      </c>
      <c r="AG193" s="1">
        <f>(Table2[[#This Row],[Close Price]]/Table2[[#This Row],[Current Month Low]])-1</f>
        <v>3.3882876504500947E-2</v>
      </c>
      <c r="AH193" s="1">
        <f>(Table2[[#This Row],[Current Month High]]/Table2[[#This Row],[Close Price]])-1</f>
        <v>7.9200091306332654E-2</v>
      </c>
      <c r="AI193">
        <v>16.1098610839366</v>
      </c>
      <c r="AJ193">
        <v>62.166021073227398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0.17</v>
      </c>
      <c r="AM193" t="s">
        <v>3193</v>
      </c>
      <c r="AN193">
        <v>-4.12</v>
      </c>
      <c r="AO193" t="s">
        <v>3192</v>
      </c>
      <c r="AP193">
        <v>0.120548292483269</v>
      </c>
      <c r="AQ193">
        <f>(Table2[[#This Row],[Sharpe Ratio]]-AVERAGE(Table2[Sharpe Ratio]))/_xlfn.STDEV.P(Table2[Sharpe Ratio])</f>
        <v>0.62106084109759829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0.23198192404191342</v>
      </c>
      <c r="AS193">
        <f>_xlfn.RANK.AVG(Table2[[#This Row],[1Y Return vs Nifty Z-Score]],Table2[1Y Return vs Nifty Z-Score])</f>
        <v>385</v>
      </c>
      <c r="AT193">
        <f>_xlfn.RANK.AVG(Table2[[#This Row],[6M Return vs Nifty Z-Score]],Table2[6M Return vs Nifty Z-Score])</f>
        <v>144</v>
      </c>
      <c r="AU193">
        <f>_xlfn.RANK.AVG(Table2[[#This Row],[Sharpe Ratio Z-Score]],Table2[Sharpe Ratio Z-Score])</f>
        <v>183</v>
      </c>
      <c r="AV193">
        <f>(Table2[[#This Row],[Rank 1Y]]+Table2[[#This Row],[Rank 6M]]+Table2[[#This Row],[Rank Sharpe]])/3</f>
        <v>237.33333333333334</v>
      </c>
    </row>
    <row r="194" spans="1:48" x14ac:dyDescent="0.3">
      <c r="A194" t="s">
        <v>358</v>
      </c>
      <c r="B194" t="s">
        <v>359</v>
      </c>
      <c r="C194" t="s">
        <v>3147</v>
      </c>
      <c r="D194" t="s">
        <v>43</v>
      </c>
      <c r="E194">
        <v>69298.8</v>
      </c>
      <c r="F194">
        <v>395</v>
      </c>
      <c r="G194">
        <v>49.864139528912503</v>
      </c>
      <c r="H194">
        <f>(Table2[[#This Row],[1Y Return vs Nifty]]-AVERAGE(Table2[1Y Return vs Nifty]))/_xlfn.STDEV.P(Table2[1Y Return vs Nifty])</f>
        <v>0.38579667000133755</v>
      </c>
      <c r="I194">
        <v>2.1199707756222499</v>
      </c>
      <c r="J194">
        <f>(Table2[[#This Row],[1M Return vs Nifty]]-AVERAGE(Table2[1M Return vs Nifty]))/_xlfn.STDEV.P(Table2[1M Return vs Nifty])</f>
        <v>0.20079249072474378</v>
      </c>
      <c r="K194">
        <v>7.5871749639403196</v>
      </c>
      <c r="L194">
        <f>(Table2[[#This Row],[6M Return vs Nifty]]-AVERAGE(Table2[6M Return vs Nifty]))/_xlfn.STDEV.P(Table2[6M Return vs Nifty])</f>
        <v>-8.7975368538339024E-2</v>
      </c>
      <c r="M194">
        <v>6.0273676919947201</v>
      </c>
      <c r="N194">
        <f>(Table2[[#This Row],[1W Return vs Nifty]]-AVERAGE(Table2[1W Return vs Nifty]))/_xlfn.STDEV.P(Table2[1W Return vs Nifty])</f>
        <v>0.89283015534637011</v>
      </c>
      <c r="O194">
        <v>391.42</v>
      </c>
      <c r="P194">
        <v>392.82028951949599</v>
      </c>
      <c r="Q194">
        <v>359.457964423249</v>
      </c>
      <c r="R194">
        <v>55.5355914837169</v>
      </c>
      <c r="S194" s="1">
        <f>(Table2[[#This Row],[Close Price]]-Table2[[#This Row],[20D EMA]])/Table2[[#This Row],[20D EMA]]</f>
        <v>9.1461856828981246E-3</v>
      </c>
      <c r="T194" s="1">
        <f>(Table2[[#This Row],[Close Price]]-Table2[[#This Row],[50D EMA]])/Table2[[#This Row],[50D EMA]]</f>
        <v>5.5488744819425445E-3</v>
      </c>
      <c r="U194" s="1">
        <f>(Table2[[#This Row],[Close Price]]-Table2[[#This Row],[200D EMA]])/Table2[[#This Row],[200D EMA]]</f>
        <v>9.887675081501747E-2</v>
      </c>
      <c r="V194">
        <v>0.30490492278578402</v>
      </c>
      <c r="W194">
        <v>392.8</v>
      </c>
      <c r="X194">
        <v>400.45</v>
      </c>
      <c r="Y194">
        <v>390.6</v>
      </c>
      <c r="Z194">
        <v>405.6</v>
      </c>
      <c r="AA194">
        <v>358.25</v>
      </c>
      <c r="AB194">
        <v>405.6</v>
      </c>
      <c r="AC194" s="1">
        <f>(Table2[[#This Row],[Close Price]]/Table2[[#This Row],[Day Low]])-1</f>
        <v>5.6008146639510148E-3</v>
      </c>
      <c r="AD194" s="1">
        <f>(Table2[[#This Row],[Day High]]/Table2[[#This Row],[Close Price]])-1</f>
        <v>1.3797468354430409E-2</v>
      </c>
      <c r="AE194" s="1">
        <f>(Table2[[#This Row],[Close Price]]/Table2[[#This Row],[Current Week Low]])-1</f>
        <v>1.126472094214015E-2</v>
      </c>
      <c r="AF194" s="1">
        <f>(Table2[[#This Row],[Current Week High]]/Table2[[#This Row],[Close Price]])-1</f>
        <v>2.6835443037974693E-2</v>
      </c>
      <c r="AG194" s="1">
        <f>(Table2[[#This Row],[Close Price]]/Table2[[#This Row],[Current Month Low]])-1</f>
        <v>0.10258199581297966</v>
      </c>
      <c r="AH194" s="1">
        <f>(Table2[[#This Row],[Current Month High]]/Table2[[#This Row],[Close Price]])-1</f>
        <v>2.6835443037974693E-2</v>
      </c>
      <c r="AI194">
        <v>18.430379746835399</v>
      </c>
      <c r="AJ194">
        <v>85.882352941176407</v>
      </c>
      <c r="AK194" t="str">
        <f>IF(AND(Table2[[#This Row],[20D EMA]]&gt;Table2[[#This Row],[50D EMA]],Table2[[#This Row],[50D EMA]]&gt;Table2[[#This Row],[200D EMA]]),"Uptrend","Downtrend/NoTrend")</f>
        <v>Downtrend/NoTrend</v>
      </c>
      <c r="AL194">
        <v>-0.04</v>
      </c>
      <c r="AM194" t="s">
        <v>3192</v>
      </c>
      <c r="AN194">
        <v>-1.57</v>
      </c>
      <c r="AO194" t="s">
        <v>3192</v>
      </c>
      <c r="AP194">
        <v>0.12265008917334699</v>
      </c>
      <c r="AQ194">
        <f>(Table2[[#This Row],[Sharpe Ratio]]-AVERAGE(Table2[Sharpe Ratio]))/_xlfn.STDEV.P(Table2[Sharpe Ratio])</f>
        <v>0.64563455464912889</v>
      </c>
      <c r="AR1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4">
        <f>_xlfn.RANK.AVG(Table2[[#This Row],[1Y Return vs Nifty Z-Score]],Table2[1Y Return vs Nifty Z-Score])</f>
        <v>184</v>
      </c>
      <c r="AT194">
        <f>_xlfn.RANK.AVG(Table2[[#This Row],[6M Return vs Nifty Z-Score]],Table2[6M Return vs Nifty Z-Score])</f>
        <v>353</v>
      </c>
      <c r="AU194">
        <f>_xlfn.RANK.AVG(Table2[[#This Row],[Sharpe Ratio Z-Score]],Table2[Sharpe Ratio Z-Score])</f>
        <v>177</v>
      </c>
      <c r="AV194">
        <f>(Table2[[#This Row],[Rank 1Y]]+Table2[[#This Row],[Rank 6M]]+Table2[[#This Row],[Rank Sharpe]])/3</f>
        <v>238</v>
      </c>
    </row>
    <row r="195" spans="1:48" x14ac:dyDescent="0.3">
      <c r="A195" t="s">
        <v>339</v>
      </c>
      <c r="B195" t="s">
        <v>340</v>
      </c>
      <c r="C195" t="s">
        <v>3147</v>
      </c>
      <c r="D195" t="s">
        <v>122</v>
      </c>
      <c r="E195">
        <v>77317.349247229999</v>
      </c>
      <c r="F195">
        <v>1704.55</v>
      </c>
      <c r="G195">
        <v>104.258553443868</v>
      </c>
      <c r="H195">
        <f>(Table2[[#This Row],[1Y Return vs Nifty]]-AVERAGE(Table2[1Y Return vs Nifty]))/_xlfn.STDEV.P(Table2[1Y Return vs Nifty])</f>
        <v>1.2816533628769116</v>
      </c>
      <c r="I195">
        <v>-6.5237565314499699</v>
      </c>
      <c r="J195">
        <f>(Table2[[#This Row],[1M Return vs Nifty]]-AVERAGE(Table2[1M Return vs Nifty]))/_xlfn.STDEV.P(Table2[1M Return vs Nifty])</f>
        <v>-0.72559577312066403</v>
      </c>
      <c r="K195">
        <v>25.822099486327598</v>
      </c>
      <c r="L195">
        <f>(Table2[[#This Row],[6M Return vs Nifty]]-AVERAGE(Table2[6M Return vs Nifty]))/_xlfn.STDEV.P(Table2[6M Return vs Nifty])</f>
        <v>0.47601418868550677</v>
      </c>
      <c r="M195">
        <v>0.58548963612001803</v>
      </c>
      <c r="N195">
        <f>(Table2[[#This Row],[1W Return vs Nifty]]-AVERAGE(Table2[1W Return vs Nifty]))/_xlfn.STDEV.P(Table2[1W Return vs Nifty])</f>
        <v>-0.23606525349132434</v>
      </c>
      <c r="O195">
        <v>1699.36</v>
      </c>
      <c r="P195">
        <v>1668.8303186639901</v>
      </c>
      <c r="Q195">
        <v>1359.3992179854699</v>
      </c>
      <c r="R195">
        <v>54.186589575078102</v>
      </c>
      <c r="S195" s="1">
        <f>(Table2[[#This Row],[Close Price]]-Table2[[#This Row],[20D EMA]])/Table2[[#This Row],[20D EMA]]</f>
        <v>3.0540909518878018E-3</v>
      </c>
      <c r="T195" s="1">
        <f>(Table2[[#This Row],[Close Price]]-Table2[[#This Row],[50D EMA]])/Table2[[#This Row],[50D EMA]]</f>
        <v>2.140402228826109E-2</v>
      </c>
      <c r="U195" s="1">
        <f>(Table2[[#This Row],[Close Price]]-Table2[[#This Row],[200D EMA]])/Table2[[#This Row],[200D EMA]]</f>
        <v>0.25389950019687241</v>
      </c>
      <c r="V195">
        <v>1.0997497165598999</v>
      </c>
      <c r="W195">
        <v>1676</v>
      </c>
      <c r="X195">
        <v>1719.95</v>
      </c>
      <c r="Y195">
        <v>1642.45</v>
      </c>
      <c r="Z195">
        <v>1719.95</v>
      </c>
      <c r="AA195">
        <v>1595.4</v>
      </c>
      <c r="AB195">
        <v>1779</v>
      </c>
      <c r="AC195" s="1">
        <f>(Table2[[#This Row],[Close Price]]/Table2[[#This Row],[Day Low]])-1</f>
        <v>1.7034606205250657E-2</v>
      </c>
      <c r="AD195" s="1">
        <f>(Table2[[#This Row],[Day High]]/Table2[[#This Row],[Close Price]])-1</f>
        <v>9.0346425742864334E-3</v>
      </c>
      <c r="AE195" s="1">
        <f>(Table2[[#This Row],[Close Price]]/Table2[[#This Row],[Current Week Low]])-1</f>
        <v>3.7809370148254029E-2</v>
      </c>
      <c r="AF195" s="1">
        <f>(Table2[[#This Row],[Current Week High]]/Table2[[#This Row],[Close Price]])-1</f>
        <v>9.0346425742864334E-3</v>
      </c>
      <c r="AG195" s="1">
        <f>(Table2[[#This Row],[Close Price]]/Table2[[#This Row],[Current Month Low]])-1</f>
        <v>6.8415444402657455E-2</v>
      </c>
      <c r="AH195" s="1">
        <f>(Table2[[#This Row],[Current Month High]]/Table2[[#This Row],[Close Price]])-1</f>
        <v>4.3677216860755097E-2</v>
      </c>
      <c r="AI195">
        <v>15.3676923528204</v>
      </c>
      <c r="AJ195">
        <v>157.75744745198801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0.1</v>
      </c>
      <c r="AM195" t="s">
        <v>3193</v>
      </c>
      <c r="AN195">
        <v>3.89</v>
      </c>
      <c r="AO195" t="s">
        <v>3193</v>
      </c>
      <c r="AP195">
        <v>2.4764266477132001E-2</v>
      </c>
      <c r="AQ195">
        <f>(Table2[[#This Row],[Sharpe Ratio]]-AVERAGE(Table2[Sharpe Ratio]))/_xlfn.STDEV.P(Table2[Sharpe Ratio])</f>
        <v>-0.49882350784950208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0.29718301710092798</v>
      </c>
      <c r="AS195">
        <f>_xlfn.RANK.AVG(Table2[[#This Row],[1Y Return vs Nifty Z-Score]],Table2[1Y Return vs Nifty Z-Score])</f>
        <v>72</v>
      </c>
      <c r="AT195">
        <f>_xlfn.RANK.AVG(Table2[[#This Row],[6M Return vs Nifty Z-Score]],Table2[6M Return vs Nifty Z-Score])</f>
        <v>176</v>
      </c>
      <c r="AU195">
        <f>_xlfn.RANK.AVG(Table2[[#This Row],[Sharpe Ratio Z-Score]],Table2[Sharpe Ratio Z-Score])</f>
        <v>468</v>
      </c>
      <c r="AV195">
        <f>(Table2[[#This Row],[Rank 1Y]]+Table2[[#This Row],[Rank 6M]]+Table2[[#This Row],[Rank Sharpe]])/3</f>
        <v>238.66666666666666</v>
      </c>
    </row>
    <row r="196" spans="1:48" x14ac:dyDescent="0.3">
      <c r="A196" t="s">
        <v>782</v>
      </c>
      <c r="B196" t="s">
        <v>783</v>
      </c>
      <c r="C196" t="s">
        <v>3150</v>
      </c>
      <c r="D196" t="s">
        <v>213</v>
      </c>
      <c r="E196">
        <v>20937.68453128</v>
      </c>
      <c r="F196">
        <v>1288.9000000000001</v>
      </c>
      <c r="G196">
        <v>57.640450886203602</v>
      </c>
      <c r="H196">
        <f>(Table2[[#This Row],[1Y Return vs Nifty]]-AVERAGE(Table2[1Y Return vs Nifty]))/_xlfn.STDEV.P(Table2[1Y Return vs Nifty])</f>
        <v>0.51386975828215775</v>
      </c>
      <c r="I196">
        <v>-4.8489014617710096</v>
      </c>
      <c r="J196">
        <f>(Table2[[#This Row],[1M Return vs Nifty]]-AVERAGE(Table2[1M Return vs Nifty]))/_xlfn.STDEV.P(Table2[1M Return vs Nifty])</f>
        <v>-0.54609380307088073</v>
      </c>
      <c r="K196">
        <v>-1.62628705221293</v>
      </c>
      <c r="L196">
        <f>(Table2[[#This Row],[6M Return vs Nifty]]-AVERAGE(Table2[6M Return vs Nifty]))/_xlfn.STDEV.P(Table2[6M Return vs Nifty])</f>
        <v>-0.37293933187196432</v>
      </c>
      <c r="M196">
        <v>-2.8679255846206799</v>
      </c>
      <c r="N196">
        <f>(Table2[[#This Row],[1W Return vs Nifty]]-AVERAGE(Table2[1W Return vs Nifty]))/_xlfn.STDEV.P(Table2[1W Return vs Nifty])</f>
        <v>-0.95246215681696378</v>
      </c>
      <c r="O196">
        <v>1326.78</v>
      </c>
      <c r="P196">
        <v>1321.2323630304199</v>
      </c>
      <c r="Q196">
        <v>1145.3905498061999</v>
      </c>
      <c r="R196">
        <v>34.7481071491246</v>
      </c>
      <c r="S196" s="1">
        <f>(Table2[[#This Row],[Close Price]]-Table2[[#This Row],[20D EMA]])/Table2[[#This Row],[20D EMA]]</f>
        <v>-2.8550324846621053E-2</v>
      </c>
      <c r="T196" s="1">
        <f>(Table2[[#This Row],[Close Price]]-Table2[[#This Row],[50D EMA]])/Table2[[#This Row],[50D EMA]]</f>
        <v>-2.4471367743567327E-2</v>
      </c>
      <c r="U196" s="1">
        <f>(Table2[[#This Row],[Close Price]]-Table2[[#This Row],[200D EMA]])/Table2[[#This Row],[200D EMA]]</f>
        <v>0.12529302797031278</v>
      </c>
      <c r="V196">
        <v>0.90761004077836005</v>
      </c>
      <c r="W196">
        <v>1282.6500000000001</v>
      </c>
      <c r="X196">
        <v>1306.45</v>
      </c>
      <c r="Y196">
        <v>1282.6500000000001</v>
      </c>
      <c r="Z196">
        <v>1328</v>
      </c>
      <c r="AA196">
        <v>1269.55</v>
      </c>
      <c r="AB196">
        <v>1426.95</v>
      </c>
      <c r="AC196" s="1">
        <f>(Table2[[#This Row],[Close Price]]/Table2[[#This Row],[Day Low]])-1</f>
        <v>4.8727244376876033E-3</v>
      </c>
      <c r="AD196" s="1">
        <f>(Table2[[#This Row],[Day High]]/Table2[[#This Row],[Close Price]])-1</f>
        <v>1.3616261928776519E-2</v>
      </c>
      <c r="AE196" s="1">
        <f>(Table2[[#This Row],[Close Price]]/Table2[[#This Row],[Current Week Low]])-1</f>
        <v>4.8727244376876033E-3</v>
      </c>
      <c r="AF196" s="1">
        <f>(Table2[[#This Row],[Current Week High]]/Table2[[#This Row],[Close Price]])-1</f>
        <v>3.0335945379781126E-2</v>
      </c>
      <c r="AG196" s="1">
        <f>(Table2[[#This Row],[Close Price]]/Table2[[#This Row],[Current Month Low]])-1</f>
        <v>1.5241621046827802E-2</v>
      </c>
      <c r="AH196" s="1">
        <f>(Table2[[#This Row],[Current Month High]]/Table2[[#This Row],[Close Price]])-1</f>
        <v>0.10710683528590259</v>
      </c>
      <c r="AI196">
        <v>12.4214446427185</v>
      </c>
      <c r="AJ196">
        <v>114.370062370062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-0.03</v>
      </c>
      <c r="AM196" t="s">
        <v>3192</v>
      </c>
      <c r="AN196">
        <v>-8.43</v>
      </c>
      <c r="AO196" t="s">
        <v>3192</v>
      </c>
      <c r="AP196">
        <v>0.15348977155961899</v>
      </c>
      <c r="AQ196">
        <f>(Table2[[#This Row],[Sharpe Ratio]]-AVERAGE(Table2[Sharpe Ratio]))/_xlfn.STDEV.P(Table2[Sharpe Ratio])</f>
        <v>1.0062048821969891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-0.35142065128066213</v>
      </c>
      <c r="AS196">
        <f>_xlfn.RANK.AVG(Table2[[#This Row],[1Y Return vs Nifty Z-Score]],Table2[1Y Return vs Nifty Z-Score])</f>
        <v>162</v>
      </c>
      <c r="AT196">
        <f>_xlfn.RANK.AVG(Table2[[#This Row],[6M Return vs Nifty Z-Score]],Table2[6M Return vs Nifty Z-Score])</f>
        <v>442</v>
      </c>
      <c r="AU196">
        <f>_xlfn.RANK.AVG(Table2[[#This Row],[Sharpe Ratio Z-Score]],Table2[Sharpe Ratio Z-Score])</f>
        <v>113</v>
      </c>
      <c r="AV196">
        <f>(Table2[[#This Row],[Rank 1Y]]+Table2[[#This Row],[Rank 6M]]+Table2[[#This Row],[Rank Sharpe]])/3</f>
        <v>239</v>
      </c>
    </row>
    <row r="197" spans="1:48" x14ac:dyDescent="0.3">
      <c r="A197" t="s">
        <v>796</v>
      </c>
      <c r="B197" t="s">
        <v>797</v>
      </c>
      <c r="C197" t="s">
        <v>3160</v>
      </c>
      <c r="D197" t="s">
        <v>130</v>
      </c>
      <c r="E197">
        <v>20562.883565960001</v>
      </c>
      <c r="F197">
        <v>1819.1</v>
      </c>
      <c r="G197">
        <v>112.777047706931</v>
      </c>
      <c r="H197">
        <f>(Table2[[#This Row],[1Y Return vs Nifty]]-AVERAGE(Table2[1Y Return vs Nifty]))/_xlfn.STDEV.P(Table2[1Y Return vs Nifty])</f>
        <v>1.4219499402188169</v>
      </c>
      <c r="I197">
        <v>3.8515904825081799</v>
      </c>
      <c r="J197">
        <f>(Table2[[#This Row],[1M Return vs Nifty]]-AVERAGE(Table2[1M Return vs Nifty]))/_xlfn.STDEV.P(Table2[1M Return vs Nifty])</f>
        <v>0.38637818968473386</v>
      </c>
      <c r="K197">
        <v>3.4793906342034</v>
      </c>
      <c r="L197">
        <f>(Table2[[#This Row],[6M Return vs Nifty]]-AVERAGE(Table2[6M Return vs Nifty]))/_xlfn.STDEV.P(Table2[6M Return vs Nifty])</f>
        <v>-0.21502538524968179</v>
      </c>
      <c r="M197">
        <v>2.6134048397751299</v>
      </c>
      <c r="N197">
        <f>(Table2[[#This Row],[1W Return vs Nifty]]-AVERAGE(Table2[1W Return vs Nifty]))/_xlfn.STDEV.P(Table2[1W Return vs Nifty])</f>
        <v>0.1846174849700839</v>
      </c>
      <c r="O197">
        <v>1802.75</v>
      </c>
      <c r="P197">
        <v>1806.43828285885</v>
      </c>
      <c r="Q197">
        <v>1604.5887795434601</v>
      </c>
      <c r="R197">
        <v>55.8512158665377</v>
      </c>
      <c r="S197" s="1">
        <f>(Table2[[#This Row],[Close Price]]-Table2[[#This Row],[20D EMA]])/Table2[[#This Row],[20D EMA]]</f>
        <v>9.0694771876299596E-3</v>
      </c>
      <c r="T197" s="1">
        <f>(Table2[[#This Row],[Close Price]]-Table2[[#This Row],[50D EMA]])/Table2[[#This Row],[50D EMA]]</f>
        <v>7.0092165679259159E-3</v>
      </c>
      <c r="U197" s="1">
        <f>(Table2[[#This Row],[Close Price]]-Table2[[#This Row],[200D EMA]])/Table2[[#This Row],[200D EMA]]</f>
        <v>0.13368610275186699</v>
      </c>
      <c r="V197">
        <v>0.89991249849397703</v>
      </c>
      <c r="W197">
        <v>1785.4</v>
      </c>
      <c r="X197">
        <v>1830.65</v>
      </c>
      <c r="Y197">
        <v>1701</v>
      </c>
      <c r="Z197">
        <v>1830.65</v>
      </c>
      <c r="AA197">
        <v>1675.55</v>
      </c>
      <c r="AB197">
        <v>1941.9</v>
      </c>
      <c r="AC197" s="1">
        <f>(Table2[[#This Row],[Close Price]]/Table2[[#This Row],[Day Low]])-1</f>
        <v>1.8875322056681965E-2</v>
      </c>
      <c r="AD197" s="1">
        <f>(Table2[[#This Row],[Day High]]/Table2[[#This Row],[Close Price]])-1</f>
        <v>6.3492936067286454E-3</v>
      </c>
      <c r="AE197" s="1">
        <f>(Table2[[#This Row],[Close Price]]/Table2[[#This Row],[Current Week Low]])-1</f>
        <v>6.9429747207524928E-2</v>
      </c>
      <c r="AF197" s="1">
        <f>(Table2[[#This Row],[Current Week High]]/Table2[[#This Row],[Close Price]])-1</f>
        <v>6.3492936067286454E-3</v>
      </c>
      <c r="AG197" s="1">
        <f>(Table2[[#This Row],[Close Price]]/Table2[[#This Row],[Current Month Low]])-1</f>
        <v>8.5673360985944802E-2</v>
      </c>
      <c r="AH197" s="1">
        <f>(Table2[[#This Row],[Current Month High]]/Table2[[#This Row],[Close Price]])-1</f>
        <v>6.7505909515694684E-2</v>
      </c>
      <c r="AI197">
        <v>18.784201719091602</v>
      </c>
      <c r="AJ197">
        <v>176.34709504043801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0.02</v>
      </c>
      <c r="AM197" t="s">
        <v>3193</v>
      </c>
      <c r="AN197">
        <v>-7.54</v>
      </c>
      <c r="AO197" t="s">
        <v>3192</v>
      </c>
      <c r="AP197">
        <v>9.3521389788629006E-2</v>
      </c>
      <c r="AQ197">
        <f>(Table2[[#This Row],[Sharpe Ratio]]-AVERAGE(Table2[Sharpe Ratio]))/_xlfn.STDEV.P(Table2[Sharpe Ratio])</f>
        <v>0.3050686387411814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7">
        <f>_xlfn.RANK.AVG(Table2[[#This Row],[1Y Return vs Nifty Z-Score]],Table2[1Y Return vs Nifty Z-Score])</f>
        <v>62</v>
      </c>
      <c r="AT197">
        <f>_xlfn.RANK.AVG(Table2[[#This Row],[6M Return vs Nifty Z-Score]],Table2[6M Return vs Nifty Z-Score])</f>
        <v>391</v>
      </c>
      <c r="AU197">
        <f>_xlfn.RANK.AVG(Table2[[#This Row],[Sharpe Ratio Z-Score]],Table2[Sharpe Ratio Z-Score])</f>
        <v>264</v>
      </c>
      <c r="AV197">
        <f>(Table2[[#This Row],[Rank 1Y]]+Table2[[#This Row],[Rank 6M]]+Table2[[#This Row],[Rank Sharpe]])/3</f>
        <v>239</v>
      </c>
    </row>
    <row r="198" spans="1:48" x14ac:dyDescent="0.3">
      <c r="A198" t="s">
        <v>242</v>
      </c>
      <c r="B198" t="s">
        <v>243</v>
      </c>
      <c r="C198" t="s">
        <v>3156</v>
      </c>
      <c r="D198" t="s">
        <v>218</v>
      </c>
      <c r="E198">
        <v>108004.56418474999</v>
      </c>
      <c r="F198">
        <v>7181.5</v>
      </c>
      <c r="G198">
        <v>5.9338736396419298</v>
      </c>
      <c r="H198">
        <f>(Table2[[#This Row],[1Y Return vs Nifty]]-AVERAGE(Table2[1Y Return vs Nifty]))/_xlfn.STDEV.P(Table2[1Y Return vs Nifty])</f>
        <v>-0.33771921856467624</v>
      </c>
      <c r="I198">
        <v>12.2611132796882</v>
      </c>
      <c r="J198">
        <f>(Table2[[#This Row],[1M Return vs Nifty]]-AVERAGE(Table2[1M Return vs Nifty]))/_xlfn.STDEV.P(Table2[1M Return vs Nifty])</f>
        <v>1.287665672166264</v>
      </c>
      <c r="K198">
        <v>23.586793198745699</v>
      </c>
      <c r="L198">
        <f>(Table2[[#This Row],[6M Return vs Nifty]]-AVERAGE(Table2[6M Return vs Nifty]))/_xlfn.STDEV.P(Table2[6M Return vs Nifty])</f>
        <v>0.40687820724257689</v>
      </c>
      <c r="M198">
        <v>2.8512570783780902</v>
      </c>
      <c r="N198">
        <f>(Table2[[#This Row],[1W Return vs Nifty]]-AVERAGE(Table2[1W Return vs Nifty]))/_xlfn.STDEV.P(Table2[1W Return vs Nifty])</f>
        <v>0.23395896182489567</v>
      </c>
      <c r="O198">
        <v>7142.77</v>
      </c>
      <c r="P198">
        <v>6912.4358427875004</v>
      </c>
      <c r="Q198">
        <v>6131.9837002008298</v>
      </c>
      <c r="R198">
        <v>46.923905070363503</v>
      </c>
      <c r="S198" s="1">
        <f>(Table2[[#This Row],[Close Price]]-Table2[[#This Row],[20D EMA]])/Table2[[#This Row],[20D EMA]]</f>
        <v>5.4222661516469886E-3</v>
      </c>
      <c r="T198" s="1">
        <f>(Table2[[#This Row],[Close Price]]-Table2[[#This Row],[50D EMA]])/Table2[[#This Row],[50D EMA]]</f>
        <v>3.8924651646965173E-2</v>
      </c>
      <c r="U198" s="1">
        <f>(Table2[[#This Row],[Close Price]]-Table2[[#This Row],[200D EMA]])/Table2[[#This Row],[200D EMA]]</f>
        <v>0.17115445035589336</v>
      </c>
      <c r="V198">
        <v>1.1290689638073701</v>
      </c>
      <c r="W198">
        <v>7160.25</v>
      </c>
      <c r="X198">
        <v>7520.9</v>
      </c>
      <c r="Y198">
        <v>7160.25</v>
      </c>
      <c r="Z198">
        <v>7605</v>
      </c>
      <c r="AA198">
        <v>6902.4</v>
      </c>
      <c r="AB198">
        <v>7605</v>
      </c>
      <c r="AC198" s="1">
        <f>(Table2[[#This Row],[Close Price]]/Table2[[#This Row],[Day Low]])-1</f>
        <v>2.967773471596713E-3</v>
      </c>
      <c r="AD198" s="1">
        <f>(Table2[[#This Row],[Day High]]/Table2[[#This Row],[Close Price]])-1</f>
        <v>4.7260321659820415E-2</v>
      </c>
      <c r="AE198" s="1">
        <f>(Table2[[#This Row],[Close Price]]/Table2[[#This Row],[Current Week Low]])-1</f>
        <v>2.967773471596713E-3</v>
      </c>
      <c r="AF198" s="1">
        <f>(Table2[[#This Row],[Current Week High]]/Table2[[#This Row],[Close Price]])-1</f>
        <v>5.8970967068161295E-2</v>
      </c>
      <c r="AG198" s="1">
        <f>(Table2[[#This Row],[Close Price]]/Table2[[#This Row],[Current Month Low]])-1</f>
        <v>4.0435210941121902E-2</v>
      </c>
      <c r="AH198" s="1">
        <f>(Table2[[#This Row],[Current Month High]]/Table2[[#This Row],[Close Price]])-1</f>
        <v>5.8970967068161295E-2</v>
      </c>
      <c r="AI198">
        <v>5.8970967068161197</v>
      </c>
      <c r="AJ198">
        <v>88.937121810049902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0.04</v>
      </c>
      <c r="AM198" t="s">
        <v>3193</v>
      </c>
      <c r="AN198">
        <v>1.8</v>
      </c>
      <c r="AO198" t="s">
        <v>3193</v>
      </c>
      <c r="AP198">
        <v>0.15573718371744</v>
      </c>
      <c r="AQ198">
        <f>(Table2[[#This Row],[Sharpe Ratio]]-AVERAGE(Table2[Sharpe Ratio]))/_xlfn.STDEV.P(Table2[Sharpe Ratio])</f>
        <v>1.0324810976174592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2.6232647202865196</v>
      </c>
      <c r="AS198">
        <f>_xlfn.RANK.AVG(Table2[[#This Row],[1Y Return vs Nifty Z-Score]],Table2[1Y Return vs Nifty Z-Score])</f>
        <v>412</v>
      </c>
      <c r="AT198">
        <f>_xlfn.RANK.AVG(Table2[[#This Row],[6M Return vs Nifty Z-Score]],Table2[6M Return vs Nifty Z-Score])</f>
        <v>195</v>
      </c>
      <c r="AU198">
        <f>_xlfn.RANK.AVG(Table2[[#This Row],[Sharpe Ratio Z-Score]],Table2[Sharpe Ratio Z-Score])</f>
        <v>111</v>
      </c>
      <c r="AV198">
        <f>(Table2[[#This Row],[Rank 1Y]]+Table2[[#This Row],[Rank 6M]]+Table2[[#This Row],[Rank Sharpe]])/3</f>
        <v>239.33333333333334</v>
      </c>
    </row>
    <row r="199" spans="1:48" x14ac:dyDescent="0.3">
      <c r="A199" t="s">
        <v>1666</v>
      </c>
      <c r="B199" t="s">
        <v>1667</v>
      </c>
      <c r="C199" t="s">
        <v>3154</v>
      </c>
      <c r="D199" t="s">
        <v>133</v>
      </c>
      <c r="E199">
        <v>5416.23</v>
      </c>
      <c r="F199">
        <v>9027.0499999999993</v>
      </c>
      <c r="G199">
        <v>10.4063445835267</v>
      </c>
      <c r="H199">
        <f>(Table2[[#This Row],[1Y Return vs Nifty]]-AVERAGE(Table2[1Y Return vs Nifty]))/_xlfn.STDEV.P(Table2[1Y Return vs Nifty])</f>
        <v>-0.2640592093763231</v>
      </c>
      <c r="I199">
        <v>9.1215521240245199</v>
      </c>
      <c r="J199">
        <f>(Table2[[#This Row],[1M Return vs Nifty]]-AVERAGE(Table2[1M Return vs Nifty]))/_xlfn.STDEV.P(Table2[1M Return vs Nifty])</f>
        <v>0.95118437134455835</v>
      </c>
      <c r="K199">
        <v>25.492786127994499</v>
      </c>
      <c r="L199">
        <f>(Table2[[#This Row],[6M Return vs Nifty]]-AVERAGE(Table2[6M Return vs Nifty]))/_xlfn.STDEV.P(Table2[6M Return vs Nifty])</f>
        <v>0.46582882735175624</v>
      </c>
      <c r="M199">
        <v>-1.5021701055329899</v>
      </c>
      <c r="N199">
        <f>(Table2[[#This Row],[1W Return vs Nifty]]-AVERAGE(Table2[1W Return vs Nifty]))/_xlfn.STDEV.P(Table2[1W Return vs Nifty])</f>
        <v>-0.66914175270158749</v>
      </c>
      <c r="O199">
        <v>8895.73</v>
      </c>
      <c r="P199">
        <v>8422.1124117561303</v>
      </c>
      <c r="Q199">
        <v>7186.5768774863</v>
      </c>
      <c r="R199">
        <v>52.265324373965797</v>
      </c>
      <c r="S199" s="1">
        <f>(Table2[[#This Row],[Close Price]]-Table2[[#This Row],[20D EMA]])/Table2[[#This Row],[20D EMA]]</f>
        <v>1.4762138689011437E-2</v>
      </c>
      <c r="T199" s="1">
        <f>(Table2[[#This Row],[Close Price]]-Table2[[#This Row],[50D EMA]])/Table2[[#This Row],[50D EMA]]</f>
        <v>7.1827299217647328E-2</v>
      </c>
      <c r="U199" s="1">
        <f>(Table2[[#This Row],[Close Price]]-Table2[[#This Row],[200D EMA]])/Table2[[#This Row],[200D EMA]]</f>
        <v>0.25609871763557263</v>
      </c>
      <c r="V199">
        <v>0.65186512545438902</v>
      </c>
      <c r="W199">
        <v>8870.1</v>
      </c>
      <c r="X199">
        <v>9095</v>
      </c>
      <c r="Y199">
        <v>8870.1</v>
      </c>
      <c r="Z199">
        <v>9209.7999999999993</v>
      </c>
      <c r="AA199">
        <v>8580.0499999999993</v>
      </c>
      <c r="AB199">
        <v>9721.0499999999993</v>
      </c>
      <c r="AC199" s="1">
        <f>(Table2[[#This Row],[Close Price]]/Table2[[#This Row],[Day Low]])-1</f>
        <v>1.7694276276479348E-2</v>
      </c>
      <c r="AD199" s="1">
        <f>(Table2[[#This Row],[Day High]]/Table2[[#This Row],[Close Price]])-1</f>
        <v>7.5273760530849554E-3</v>
      </c>
      <c r="AE199" s="1">
        <f>(Table2[[#This Row],[Close Price]]/Table2[[#This Row],[Current Week Low]])-1</f>
        <v>1.7694276276479348E-2</v>
      </c>
      <c r="AF199" s="1">
        <f>(Table2[[#This Row],[Current Week High]]/Table2[[#This Row],[Close Price]])-1</f>
        <v>2.0244708958075952E-2</v>
      </c>
      <c r="AG199" s="1">
        <f>(Table2[[#This Row],[Close Price]]/Table2[[#This Row],[Current Month Low]])-1</f>
        <v>5.2097598498843212E-2</v>
      </c>
      <c r="AH199" s="1">
        <f>(Table2[[#This Row],[Current Month High]]/Table2[[#This Row],[Close Price]])-1</f>
        <v>7.6880043868151837E-2</v>
      </c>
      <c r="AI199">
        <v>7.6880043868151802</v>
      </c>
      <c r="AJ199">
        <v>90.683452857489797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0.13</v>
      </c>
      <c r="AM199" t="s">
        <v>3193</v>
      </c>
      <c r="AN199">
        <v>3.52</v>
      </c>
      <c r="AO199" t="s">
        <v>3193</v>
      </c>
      <c r="AP199">
        <v>0.130164838141024</v>
      </c>
      <c r="AQ199">
        <f>(Table2[[#This Row],[Sharpe Ratio]]-AVERAGE(Table2[Sharpe Ratio]))/_xlfn.STDEV.P(Table2[Sharpe Ratio])</f>
        <v>0.7334952356631913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1.2173074722815951</v>
      </c>
      <c r="AS199">
        <f>_xlfn.RANK.AVG(Table2[[#This Row],[1Y Return vs Nifty Z-Score]],Table2[1Y Return vs Nifty Z-Score])</f>
        <v>383</v>
      </c>
      <c r="AT199">
        <f>_xlfn.RANK.AVG(Table2[[#This Row],[6M Return vs Nifty Z-Score]],Table2[6M Return vs Nifty Z-Score])</f>
        <v>181</v>
      </c>
      <c r="AU199">
        <f>_xlfn.RANK.AVG(Table2[[#This Row],[Sharpe Ratio Z-Score]],Table2[Sharpe Ratio Z-Score])</f>
        <v>159</v>
      </c>
      <c r="AV199">
        <f>(Table2[[#This Row],[Rank 1Y]]+Table2[[#This Row],[Rank 6M]]+Table2[[#This Row],[Rank Sharpe]])/3</f>
        <v>241</v>
      </c>
    </row>
    <row r="200" spans="1:48" x14ac:dyDescent="0.3">
      <c r="A200" t="s">
        <v>406</v>
      </c>
      <c r="B200" t="s">
        <v>407</v>
      </c>
      <c r="C200" t="s">
        <v>3156</v>
      </c>
      <c r="D200" t="s">
        <v>252</v>
      </c>
      <c r="E200">
        <v>58807.374287699997</v>
      </c>
      <c r="F200">
        <v>5221.1000000000004</v>
      </c>
      <c r="G200">
        <v>52.572950549663297</v>
      </c>
      <c r="H200">
        <f>(Table2[[#This Row],[1Y Return vs Nifty]]-AVERAGE(Table2[1Y Return vs Nifty]))/_xlfn.STDEV.P(Table2[1Y Return vs Nifty])</f>
        <v>0.43040982616970469</v>
      </c>
      <c r="I200">
        <v>7.6000650347740599</v>
      </c>
      <c r="J200">
        <f>(Table2[[#This Row],[1M Return vs Nifty]]-AVERAGE(Table2[1M Return vs Nifty]))/_xlfn.STDEV.P(Table2[1M Return vs Nifty])</f>
        <v>0.78811955763615893</v>
      </c>
      <c r="K200">
        <v>-0.99613486873096002</v>
      </c>
      <c r="L200">
        <f>(Table2[[#This Row],[6M Return vs Nifty]]-AVERAGE(Table2[6M Return vs Nifty]))/_xlfn.STDEV.P(Table2[6M Return vs Nifty])</f>
        <v>-0.35344930050335038</v>
      </c>
      <c r="M200">
        <v>-0.36125271572288498</v>
      </c>
      <c r="N200">
        <f>(Table2[[#This Row],[1W Return vs Nifty]]-AVERAGE(Table2[1W Return vs Nifty]))/_xlfn.STDEV.P(Table2[1W Return vs Nifty])</f>
        <v>-0.43246309323965826</v>
      </c>
      <c r="O200">
        <v>5072.28</v>
      </c>
      <c r="P200">
        <v>4933.9888263247904</v>
      </c>
      <c r="Q200">
        <v>4413.6367737216096</v>
      </c>
      <c r="R200">
        <v>59.916236800975</v>
      </c>
      <c r="S200" s="1">
        <f>(Table2[[#This Row],[Close Price]]-Table2[[#This Row],[20D EMA]])/Table2[[#This Row],[20D EMA]]</f>
        <v>2.9339862941320398E-2</v>
      </c>
      <c r="T200" s="1">
        <f>(Table2[[#This Row],[Close Price]]-Table2[[#This Row],[50D EMA]])/Table2[[#This Row],[50D EMA]]</f>
        <v>5.8190479099457591E-2</v>
      </c>
      <c r="U200" s="1">
        <f>(Table2[[#This Row],[Close Price]]-Table2[[#This Row],[200D EMA]])/Table2[[#This Row],[200D EMA]]</f>
        <v>0.18294736691654218</v>
      </c>
      <c r="V200">
        <v>0.48514322367275098</v>
      </c>
      <c r="W200">
        <v>5127.05</v>
      </c>
      <c r="X200">
        <v>5240</v>
      </c>
      <c r="Y200">
        <v>5080</v>
      </c>
      <c r="Z200">
        <v>5240</v>
      </c>
      <c r="AA200">
        <v>4809</v>
      </c>
      <c r="AB200">
        <v>5318.15</v>
      </c>
      <c r="AC200" s="1">
        <f>(Table2[[#This Row],[Close Price]]/Table2[[#This Row],[Day Low]])-1</f>
        <v>1.8343881959411501E-2</v>
      </c>
      <c r="AD200" s="1">
        <f>(Table2[[#This Row],[Day High]]/Table2[[#This Row],[Close Price]])-1</f>
        <v>3.6199268353411806E-3</v>
      </c>
      <c r="AE200" s="1">
        <f>(Table2[[#This Row],[Close Price]]/Table2[[#This Row],[Current Week Low]])-1</f>
        <v>2.7775590551181173E-2</v>
      </c>
      <c r="AF200" s="1">
        <f>(Table2[[#This Row],[Current Week High]]/Table2[[#This Row],[Close Price]])-1</f>
        <v>3.6199268353411806E-3</v>
      </c>
      <c r="AG200" s="1">
        <f>(Table2[[#This Row],[Close Price]]/Table2[[#This Row],[Current Month Low]])-1</f>
        <v>8.5693491370347319E-2</v>
      </c>
      <c r="AH200" s="1">
        <f>(Table2[[#This Row],[Current Month High]]/Table2[[#This Row],[Close Price]])-1</f>
        <v>1.8588037003696378E-2</v>
      </c>
      <c r="AI200">
        <v>11.8528662542376</v>
      </c>
      <c r="AJ200">
        <v>108.82311768823099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0.06</v>
      </c>
      <c r="AM200" t="s">
        <v>3193</v>
      </c>
      <c r="AN200">
        <v>0.39</v>
      </c>
      <c r="AO200" t="s">
        <v>3193</v>
      </c>
      <c r="AP200">
        <v>0.156581684289537</v>
      </c>
      <c r="AQ200">
        <f>(Table2[[#This Row],[Sharpe Ratio]]-AVERAGE(Table2[Sharpe Ratio]))/_xlfn.STDEV.P(Table2[Sharpe Ratio])</f>
        <v>1.0423548000791591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1.4749717901420141</v>
      </c>
      <c r="AS200">
        <f>_xlfn.RANK.AVG(Table2[[#This Row],[1Y Return vs Nifty Z-Score]],Table2[1Y Return vs Nifty Z-Score])</f>
        <v>180</v>
      </c>
      <c r="AT200">
        <f>_xlfn.RANK.AVG(Table2[[#This Row],[6M Return vs Nifty Z-Score]],Table2[6M Return vs Nifty Z-Score])</f>
        <v>436</v>
      </c>
      <c r="AU200">
        <f>_xlfn.RANK.AVG(Table2[[#This Row],[Sharpe Ratio Z-Score]],Table2[Sharpe Ratio Z-Score])</f>
        <v>109</v>
      </c>
      <c r="AV200">
        <f>(Table2[[#This Row],[Rank 1Y]]+Table2[[#This Row],[Rank 6M]]+Table2[[#This Row],[Rank Sharpe]])/3</f>
        <v>241.66666666666666</v>
      </c>
    </row>
    <row r="201" spans="1:48" x14ac:dyDescent="0.3">
      <c r="A201" t="s">
        <v>1491</v>
      </c>
      <c r="B201" t="s">
        <v>1492</v>
      </c>
      <c r="C201" t="s">
        <v>3161</v>
      </c>
      <c r="D201" t="s">
        <v>400</v>
      </c>
      <c r="E201">
        <v>7035.1486350599998</v>
      </c>
      <c r="F201">
        <v>1560.65</v>
      </c>
      <c r="G201">
        <v>60.048594713159801</v>
      </c>
      <c r="H201">
        <f>(Table2[[#This Row],[1Y Return vs Nifty]]-AVERAGE(Table2[1Y Return vs Nifty]))/_xlfn.STDEV.P(Table2[1Y Return vs Nifty])</f>
        <v>0.55353103247400193</v>
      </c>
      <c r="I201">
        <v>-5.1611895369332004</v>
      </c>
      <c r="J201">
        <f>(Table2[[#This Row],[1M Return vs Nifty]]-AVERAGE(Table2[1M Return vs Nifty]))/_xlfn.STDEV.P(Table2[1M Return vs Nifty])</f>
        <v>-0.57956316154224574</v>
      </c>
      <c r="K201">
        <v>14.813468755575</v>
      </c>
      <c r="L201">
        <f>(Table2[[#This Row],[6M Return vs Nifty]]-AVERAGE(Table2[6M Return vs Nifty]))/_xlfn.STDEV.P(Table2[6M Return vs Nifty])</f>
        <v>0.1355272969599389</v>
      </c>
      <c r="M201">
        <v>0.26026956600280599</v>
      </c>
      <c r="N201">
        <f>(Table2[[#This Row],[1W Return vs Nifty]]-AVERAGE(Table2[1W Return vs Nifty]))/_xlfn.STDEV.P(Table2[1W Return vs Nifty])</f>
        <v>-0.30353083067765135</v>
      </c>
      <c r="O201">
        <v>1537.07</v>
      </c>
      <c r="P201">
        <v>1590.30567201445</v>
      </c>
      <c r="Q201">
        <v>1413.34372683988</v>
      </c>
      <c r="R201">
        <v>60.533075901213998</v>
      </c>
      <c r="S201" s="1">
        <f>(Table2[[#This Row],[Close Price]]-Table2[[#This Row],[20D EMA]])/Table2[[#This Row],[20D EMA]]</f>
        <v>1.5340875822181264E-2</v>
      </c>
      <c r="T201" s="1">
        <f>(Table2[[#This Row],[Close Price]]-Table2[[#This Row],[50D EMA]])/Table2[[#This Row],[50D EMA]]</f>
        <v>-1.8647781075247564E-2</v>
      </c>
      <c r="U201" s="1">
        <f>(Table2[[#This Row],[Close Price]]-Table2[[#This Row],[200D EMA]])/Table2[[#This Row],[200D EMA]]</f>
        <v>0.10422537020734848</v>
      </c>
      <c r="V201">
        <v>0.34239553772575798</v>
      </c>
      <c r="W201">
        <v>1507</v>
      </c>
      <c r="X201">
        <v>1575.75</v>
      </c>
      <c r="Y201">
        <v>1480.6</v>
      </c>
      <c r="Z201">
        <v>1575.75</v>
      </c>
      <c r="AA201">
        <v>1444.55</v>
      </c>
      <c r="AB201">
        <v>1580</v>
      </c>
      <c r="AC201" s="1">
        <f>(Table2[[#This Row],[Close Price]]/Table2[[#This Row],[Day Low]])-1</f>
        <v>3.5600530856005452E-2</v>
      </c>
      <c r="AD201" s="1">
        <f>(Table2[[#This Row],[Day High]]/Table2[[#This Row],[Close Price]])-1</f>
        <v>9.6754557395957175E-3</v>
      </c>
      <c r="AE201" s="1">
        <f>(Table2[[#This Row],[Close Price]]/Table2[[#This Row],[Current Week Low]])-1</f>
        <v>5.4065919221937264E-2</v>
      </c>
      <c r="AF201" s="1">
        <f>(Table2[[#This Row],[Current Week High]]/Table2[[#This Row],[Close Price]])-1</f>
        <v>9.6754557395957175E-3</v>
      </c>
      <c r="AG201" s="1">
        <f>(Table2[[#This Row],[Close Price]]/Table2[[#This Row],[Current Month Low]])-1</f>
        <v>8.0371049807898665E-2</v>
      </c>
      <c r="AH201" s="1">
        <f>(Table2[[#This Row],[Current Month High]]/Table2[[#This Row],[Close Price]])-1</f>
        <v>1.2398680037164045E-2</v>
      </c>
      <c r="AI201">
        <v>23.397302406048698</v>
      </c>
      <c r="AJ201">
        <v>104.113261836254</v>
      </c>
      <c r="AK201" t="str">
        <f>IF(AND(Table2[[#This Row],[20D EMA]]&gt;Table2[[#This Row],[50D EMA]],Table2[[#This Row],[50D EMA]]&gt;Table2[[#This Row],[200D EMA]]),"Uptrend","Downtrend/NoTrend")</f>
        <v>Downtrend/NoTrend</v>
      </c>
      <c r="AL201">
        <v>-7.0000000000000007E-2</v>
      </c>
      <c r="AM201" t="s">
        <v>3192</v>
      </c>
      <c r="AN201">
        <v>1.97</v>
      </c>
      <c r="AO201" t="s">
        <v>3193</v>
      </c>
      <c r="AP201">
        <v>7.9752888245214995E-2</v>
      </c>
      <c r="AQ201">
        <f>(Table2[[#This Row],[Sharpe Ratio]]-AVERAGE(Table2[Sharpe Ratio]))/_xlfn.STDEV.P(Table2[Sharpe Ratio])</f>
        <v>0.14409055053746125</v>
      </c>
      <c r="AR2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1">
        <f>_xlfn.RANK.AVG(Table2[[#This Row],[1Y Return vs Nifty Z-Score]],Table2[1Y Return vs Nifty Z-Score])</f>
        <v>152</v>
      </c>
      <c r="AT201">
        <f>_xlfn.RANK.AVG(Table2[[#This Row],[6M Return vs Nifty Z-Score]],Table2[6M Return vs Nifty Z-Score])</f>
        <v>271</v>
      </c>
      <c r="AU201">
        <f>_xlfn.RANK.AVG(Table2[[#This Row],[Sharpe Ratio Z-Score]],Table2[Sharpe Ratio Z-Score])</f>
        <v>302</v>
      </c>
      <c r="AV201">
        <f>(Table2[[#This Row],[Rank 1Y]]+Table2[[#This Row],[Rank 6M]]+Table2[[#This Row],[Rank Sharpe]])/3</f>
        <v>241.66666666666666</v>
      </c>
    </row>
    <row r="202" spans="1:48" x14ac:dyDescent="0.3">
      <c r="A202" t="s">
        <v>800</v>
      </c>
      <c r="B202" t="s">
        <v>801</v>
      </c>
      <c r="C202" t="s">
        <v>3156</v>
      </c>
      <c r="D202" t="s">
        <v>545</v>
      </c>
      <c r="E202">
        <v>20532.107066249999</v>
      </c>
      <c r="F202">
        <v>1342.5</v>
      </c>
      <c r="G202">
        <v>12.594105709621299</v>
      </c>
      <c r="H202">
        <f>(Table2[[#This Row],[1Y Return vs Nifty]]-AVERAGE(Table2[1Y Return vs Nifty]))/_xlfn.STDEV.P(Table2[1Y Return vs Nifty])</f>
        <v>-0.22802756005495814</v>
      </c>
      <c r="I202">
        <v>-4.17163427867583</v>
      </c>
      <c r="J202">
        <f>(Table2[[#This Row],[1M Return vs Nifty]]-AVERAGE(Table2[1M Return vs Nifty]))/_xlfn.STDEV.P(Table2[1M Return vs Nifty])</f>
        <v>-0.47350794426044951</v>
      </c>
      <c r="K202">
        <v>23.684991359088201</v>
      </c>
      <c r="L202">
        <f>(Table2[[#This Row],[6M Return vs Nifty]]-AVERAGE(Table2[6M Return vs Nifty]))/_xlfn.STDEV.P(Table2[6M Return vs Nifty])</f>
        <v>0.40991538663445043</v>
      </c>
      <c r="M202">
        <v>-0.27959144279946602</v>
      </c>
      <c r="N202">
        <f>(Table2[[#This Row],[1W Return vs Nifty]]-AVERAGE(Table2[1W Return vs Nifty]))/_xlfn.STDEV.P(Table2[1W Return vs Nifty])</f>
        <v>-0.41552279521449942</v>
      </c>
      <c r="O202">
        <v>1365.99</v>
      </c>
      <c r="P202">
        <v>1407.69026462019</v>
      </c>
      <c r="Q202">
        <v>1286.1267402257799</v>
      </c>
      <c r="R202">
        <v>47.055957646739998</v>
      </c>
      <c r="S202" s="1">
        <f>(Table2[[#This Row],[Close Price]]-Table2[[#This Row],[20D EMA]])/Table2[[#This Row],[20D EMA]]</f>
        <v>-1.7196319153141685E-2</v>
      </c>
      <c r="T202" s="1">
        <f>(Table2[[#This Row],[Close Price]]-Table2[[#This Row],[50D EMA]])/Table2[[#This Row],[50D EMA]]</f>
        <v>-4.6310091259868874E-2</v>
      </c>
      <c r="U202" s="1">
        <f>(Table2[[#This Row],[Close Price]]-Table2[[#This Row],[200D EMA]])/Table2[[#This Row],[200D EMA]]</f>
        <v>4.3831807559124164E-2</v>
      </c>
      <c r="V202">
        <v>1.0213812545599501</v>
      </c>
      <c r="W202">
        <v>1331.95</v>
      </c>
      <c r="X202">
        <v>1360.6</v>
      </c>
      <c r="Y202">
        <v>1295.3499999999999</v>
      </c>
      <c r="Z202">
        <v>1360.6</v>
      </c>
      <c r="AA202">
        <v>1267.2</v>
      </c>
      <c r="AB202">
        <v>1445</v>
      </c>
      <c r="AC202" s="1">
        <f>(Table2[[#This Row],[Close Price]]/Table2[[#This Row],[Day Low]])-1</f>
        <v>7.9207177446600774E-3</v>
      </c>
      <c r="AD202" s="1">
        <f>(Table2[[#This Row],[Day High]]/Table2[[#This Row],[Close Price]])-1</f>
        <v>1.3482309124767111E-2</v>
      </c>
      <c r="AE202" s="1">
        <f>(Table2[[#This Row],[Close Price]]/Table2[[#This Row],[Current Week Low]])-1</f>
        <v>3.6399428725827132E-2</v>
      </c>
      <c r="AF202" s="1">
        <f>(Table2[[#This Row],[Current Week High]]/Table2[[#This Row],[Close Price]])-1</f>
        <v>1.3482309124767111E-2</v>
      </c>
      <c r="AG202" s="1">
        <f>(Table2[[#This Row],[Close Price]]/Table2[[#This Row],[Current Month Low]])-1</f>
        <v>5.9422348484848397E-2</v>
      </c>
      <c r="AH202" s="1">
        <f>(Table2[[#This Row],[Current Month High]]/Table2[[#This Row],[Close Price]])-1</f>
        <v>7.6350093109869732E-2</v>
      </c>
      <c r="AI202">
        <v>26.629422718808101</v>
      </c>
      <c r="AJ202">
        <v>61.5037593984962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-0.19</v>
      </c>
      <c r="AM202" t="s">
        <v>3192</v>
      </c>
      <c r="AN202">
        <v>-6.99</v>
      </c>
      <c r="AO202" t="s">
        <v>3192</v>
      </c>
      <c r="AP202">
        <v>0.128629640942688</v>
      </c>
      <c r="AQ202">
        <f>(Table2[[#This Row],[Sharpe Ratio]]-AVERAGE(Table2[Sharpe Ratio]))/_xlfn.STDEV.P(Table2[Sharpe Ratio])</f>
        <v>0.71554607037279339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371</v>
      </c>
      <c r="AT202">
        <f>_xlfn.RANK.AVG(Table2[[#This Row],[6M Return vs Nifty Z-Score]],Table2[6M Return vs Nifty Z-Score])</f>
        <v>193</v>
      </c>
      <c r="AU202">
        <f>_xlfn.RANK.AVG(Table2[[#This Row],[Sharpe Ratio Z-Score]],Table2[Sharpe Ratio Z-Score])</f>
        <v>162</v>
      </c>
      <c r="AV202">
        <f>(Table2[[#This Row],[Rank 1Y]]+Table2[[#This Row],[Rank 6M]]+Table2[[#This Row],[Rank Sharpe]])/3</f>
        <v>242</v>
      </c>
    </row>
    <row r="203" spans="1:48" x14ac:dyDescent="0.3">
      <c r="A203" t="s">
        <v>698</v>
      </c>
      <c r="B203" t="s">
        <v>699</v>
      </c>
      <c r="C203" t="s">
        <v>3147</v>
      </c>
      <c r="D203" t="s">
        <v>405</v>
      </c>
      <c r="E203">
        <v>26204.2125954</v>
      </c>
      <c r="F203">
        <v>7336.7</v>
      </c>
      <c r="G203">
        <v>185.759060023042</v>
      </c>
      <c r="H203">
        <f>(Table2[[#This Row],[1Y Return vs Nifty]]-AVERAGE(Table2[1Y Return vs Nifty]))/_xlfn.STDEV.P(Table2[1Y Return vs Nifty])</f>
        <v>2.6239377821162968</v>
      </c>
      <c r="I203">
        <v>3.5285678717148002E-2</v>
      </c>
      <c r="J203">
        <f>(Table2[[#This Row],[1M Return vs Nifty]]-AVERAGE(Table2[1M Return vs Nifty]))/_xlfn.STDEV.P(Table2[1M Return vs Nifty])</f>
        <v>-2.2632860281667541E-2</v>
      </c>
      <c r="K203">
        <v>28.362801655366901</v>
      </c>
      <c r="L203">
        <f>(Table2[[#This Row],[6M Return vs Nifty]]-AVERAGE(Table2[6M Return vs Nifty]))/_xlfn.STDEV.P(Table2[6M Return vs Nifty])</f>
        <v>0.55459578575188961</v>
      </c>
      <c r="M203">
        <v>10.313991892306399</v>
      </c>
      <c r="N203">
        <f>(Table2[[#This Row],[1W Return vs Nifty]]-AVERAGE(Table2[1W Return vs Nifty]))/_xlfn.STDEV.P(Table2[1W Return vs Nifty])</f>
        <v>1.7820728633707392</v>
      </c>
      <c r="O203">
        <v>6636.02</v>
      </c>
      <c r="P203">
        <v>6408.6121477578899</v>
      </c>
      <c r="Q203">
        <v>5111.0533060282796</v>
      </c>
      <c r="R203">
        <v>77.481944479937894</v>
      </c>
      <c r="S203" s="1">
        <f>(Table2[[#This Row],[Close Price]]-Table2[[#This Row],[20D EMA]])/Table2[[#This Row],[20D EMA]]</f>
        <v>0.1055873852098094</v>
      </c>
      <c r="T203" s="1">
        <f>(Table2[[#This Row],[Close Price]]-Table2[[#This Row],[50D EMA]])/Table2[[#This Row],[50D EMA]]</f>
        <v>0.14481885170205061</v>
      </c>
      <c r="U203" s="1">
        <f>(Table2[[#This Row],[Close Price]]-Table2[[#This Row],[200D EMA]])/Table2[[#This Row],[200D EMA]]</f>
        <v>0.43545753892777062</v>
      </c>
      <c r="V203">
        <v>1.47282014802899</v>
      </c>
      <c r="W203">
        <v>6860.05</v>
      </c>
      <c r="X203">
        <v>7395.5</v>
      </c>
      <c r="Y203">
        <v>6628.55</v>
      </c>
      <c r="Z203">
        <v>7395.5</v>
      </c>
      <c r="AA203">
        <v>5849.95</v>
      </c>
      <c r="AB203">
        <v>7395.5</v>
      </c>
      <c r="AC203" s="1">
        <f>(Table2[[#This Row],[Close Price]]/Table2[[#This Row],[Day Low]])-1</f>
        <v>6.9482000860052073E-2</v>
      </c>
      <c r="AD203" s="1">
        <f>(Table2[[#This Row],[Day High]]/Table2[[#This Row],[Close Price]])-1</f>
        <v>8.0145024329740799E-3</v>
      </c>
      <c r="AE203" s="1">
        <f>(Table2[[#This Row],[Close Price]]/Table2[[#This Row],[Current Week Low]])-1</f>
        <v>0.10683331950426567</v>
      </c>
      <c r="AF203" s="1">
        <f>(Table2[[#This Row],[Current Week High]]/Table2[[#This Row],[Close Price]])-1</f>
        <v>8.0145024329740799E-3</v>
      </c>
      <c r="AG203" s="1">
        <f>(Table2[[#This Row],[Close Price]]/Table2[[#This Row],[Current Month Low]])-1</f>
        <v>0.25414747134590887</v>
      </c>
      <c r="AH203" s="1">
        <f>(Table2[[#This Row],[Current Month High]]/Table2[[#This Row],[Close Price]])-1</f>
        <v>8.0145024329740799E-3</v>
      </c>
      <c r="AI203">
        <v>0.80145024329740799</v>
      </c>
      <c r="AJ203">
        <v>218.709817549956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0.19</v>
      </c>
      <c r="AM203" t="s">
        <v>3193</v>
      </c>
      <c r="AN203">
        <v>7.22</v>
      </c>
      <c r="AO203" t="s">
        <v>3193</v>
      </c>
      <c r="AQ203">
        <f>(Table2[[#This Row],[Sharpe Ratio]]-AVERAGE(Table2[Sharpe Ratio]))/_xlfn.STDEV.P(Table2[Sharpe Ratio])</f>
        <v>-0.78836149865308947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4.1496120723041692</v>
      </c>
      <c r="AS203">
        <f>_xlfn.RANK.AVG(Table2[[#This Row],[1Y Return vs Nifty Z-Score]],Table2[1Y Return vs Nifty Z-Score])</f>
        <v>17</v>
      </c>
      <c r="AT203">
        <f>_xlfn.RANK.AVG(Table2[[#This Row],[6M Return vs Nifty Z-Score]],Table2[6M Return vs Nifty Z-Score])</f>
        <v>158</v>
      </c>
      <c r="AU203">
        <f>_xlfn.RANK.AVG(Table2[[#This Row],[Sharpe Ratio Z-Score]],Table2[Sharpe Ratio Z-Score])</f>
        <v>551.5</v>
      </c>
      <c r="AV203">
        <f>(Table2[[#This Row],[Rank 1Y]]+Table2[[#This Row],[Rank 6M]]+Table2[[#This Row],[Rank Sharpe]])/3</f>
        <v>242.16666666666666</v>
      </c>
    </row>
    <row r="204" spans="1:48" x14ac:dyDescent="0.3">
      <c r="A204" t="s">
        <v>142</v>
      </c>
      <c r="B204" t="s">
        <v>143</v>
      </c>
      <c r="C204" t="s">
        <v>3147</v>
      </c>
      <c r="D204" t="s">
        <v>144</v>
      </c>
      <c r="E204">
        <v>197020.79645600001</v>
      </c>
      <c r="F204">
        <v>150.76</v>
      </c>
      <c r="G204">
        <v>71.480171775099905</v>
      </c>
      <c r="H204">
        <f>(Table2[[#This Row],[1Y Return vs Nifty]]-AVERAGE(Table2[1Y Return vs Nifty]))/_xlfn.STDEV.P(Table2[1Y Return vs Nifty])</f>
        <v>0.74180504967498873</v>
      </c>
      <c r="I204">
        <v>-7.7876116007769998</v>
      </c>
      <c r="J204">
        <f>(Table2[[#This Row],[1M Return vs Nifty]]-AVERAGE(Table2[1M Return vs Nifty]))/_xlfn.STDEV.P(Table2[1M Return vs Nifty])</f>
        <v>-0.86104897077859222</v>
      </c>
      <c r="K204">
        <v>-6.3541457736380096</v>
      </c>
      <c r="L204">
        <f>(Table2[[#This Row],[6M Return vs Nifty]]-AVERAGE(Table2[6M Return vs Nifty]))/_xlfn.STDEV.P(Table2[6M Return vs Nifty])</f>
        <v>-0.51916768305816052</v>
      </c>
      <c r="M204">
        <v>-2.5991217978968302</v>
      </c>
      <c r="N204">
        <f>(Table2[[#This Row],[1W Return vs Nifty]]-AVERAGE(Table2[1W Return vs Nifty]))/_xlfn.STDEV.P(Table2[1W Return vs Nifty])</f>
        <v>-0.89669990753554996</v>
      </c>
      <c r="O204">
        <v>155.51</v>
      </c>
      <c r="P204">
        <v>164.347184574279</v>
      </c>
      <c r="Q204">
        <v>152.07838442386901</v>
      </c>
      <c r="R204">
        <v>39.697323404953003</v>
      </c>
      <c r="S204" s="1">
        <f>(Table2[[#This Row],[Close Price]]-Table2[[#This Row],[20D EMA]])/Table2[[#This Row],[20D EMA]]</f>
        <v>-3.0544659507427178E-2</v>
      </c>
      <c r="T204" s="1">
        <f>(Table2[[#This Row],[Close Price]]-Table2[[#This Row],[50D EMA]])/Table2[[#This Row],[50D EMA]]</f>
        <v>-8.267366800030633E-2</v>
      </c>
      <c r="U204" s="1">
        <f>(Table2[[#This Row],[Close Price]]-Table2[[#This Row],[200D EMA]])/Table2[[#This Row],[200D EMA]]</f>
        <v>-8.669111188046634E-3</v>
      </c>
      <c r="V204">
        <v>0.59692435160666601</v>
      </c>
      <c r="W204">
        <v>150.5</v>
      </c>
      <c r="X204">
        <v>152.75</v>
      </c>
      <c r="Y204">
        <v>150.11000000000001</v>
      </c>
      <c r="Z204">
        <v>154.15</v>
      </c>
      <c r="AA204">
        <v>141.51</v>
      </c>
      <c r="AB204">
        <v>158.69999999999999</v>
      </c>
      <c r="AC204" s="1">
        <f>(Table2[[#This Row],[Close Price]]/Table2[[#This Row],[Day Low]])-1</f>
        <v>1.7275747508305184E-3</v>
      </c>
      <c r="AD204" s="1">
        <f>(Table2[[#This Row],[Day High]]/Table2[[#This Row],[Close Price]])-1</f>
        <v>1.3199787742106617E-2</v>
      </c>
      <c r="AE204" s="1">
        <f>(Table2[[#This Row],[Close Price]]/Table2[[#This Row],[Current Week Low]])-1</f>
        <v>4.3301578842180888E-3</v>
      </c>
      <c r="AF204" s="1">
        <f>(Table2[[#This Row],[Current Week High]]/Table2[[#This Row],[Close Price]])-1</f>
        <v>2.2486070575749695E-2</v>
      </c>
      <c r="AG204" s="1">
        <f>(Table2[[#This Row],[Close Price]]/Table2[[#This Row],[Current Month Low]])-1</f>
        <v>6.5366405201045863E-2</v>
      </c>
      <c r="AH204" s="1">
        <f>(Table2[[#This Row],[Current Month High]]/Table2[[#This Row],[Close Price]])-1</f>
        <v>5.266648978508881E-2</v>
      </c>
      <c r="AI204">
        <v>51.897054921729897</v>
      </c>
      <c r="AJ204">
        <v>129.29277566539901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-0.25</v>
      </c>
      <c r="AM204" t="s">
        <v>3192</v>
      </c>
      <c r="AN204">
        <v>-3.86</v>
      </c>
      <c r="AO204" t="s">
        <v>3192</v>
      </c>
      <c r="AP204">
        <v>0.15674398458837599</v>
      </c>
      <c r="AQ204">
        <f>(Table2[[#This Row],[Sharpe Ratio]]-AVERAGE(Table2[Sharpe Ratio]))/_xlfn.STDEV.P(Table2[Sharpe Ratio])</f>
        <v>1.044252377076889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127</v>
      </c>
      <c r="AT204">
        <f>_xlfn.RANK.AVG(Table2[[#This Row],[6M Return vs Nifty Z-Score]],Table2[6M Return vs Nifty Z-Score])</f>
        <v>493</v>
      </c>
      <c r="AU204">
        <f>_xlfn.RANK.AVG(Table2[[#This Row],[Sharpe Ratio Z-Score]],Table2[Sharpe Ratio Z-Score])</f>
        <v>108</v>
      </c>
      <c r="AV204">
        <f>(Table2[[#This Row],[Rank 1Y]]+Table2[[#This Row],[Rank 6M]]+Table2[[#This Row],[Rank Sharpe]])/3</f>
        <v>242.66666666666666</v>
      </c>
    </row>
    <row r="205" spans="1:48" x14ac:dyDescent="0.3">
      <c r="A205" t="s">
        <v>872</v>
      </c>
      <c r="B205" t="s">
        <v>873</v>
      </c>
      <c r="C205" t="s">
        <v>3151</v>
      </c>
      <c r="D205" t="s">
        <v>51</v>
      </c>
      <c r="E205">
        <v>18646.493503999998</v>
      </c>
      <c r="F205">
        <v>1370</v>
      </c>
      <c r="G205">
        <v>31.198413106370101</v>
      </c>
      <c r="H205">
        <f>(Table2[[#This Row],[1Y Return vs Nifty]]-AVERAGE(Table2[1Y Return vs Nifty]))/_xlfn.STDEV.P(Table2[1Y Return vs Nifty])</f>
        <v>7.8378780194430966E-2</v>
      </c>
      <c r="I205">
        <v>0.22446962631419601</v>
      </c>
      <c r="J205">
        <f>(Table2[[#This Row],[1M Return vs Nifty]]-AVERAGE(Table2[1M Return vs Nifty]))/_xlfn.STDEV.P(Table2[1M Return vs Nifty])</f>
        <v>-2.3571409610851348E-3</v>
      </c>
      <c r="K205">
        <v>45.240878460512498</v>
      </c>
      <c r="L205">
        <f>(Table2[[#This Row],[6M Return vs Nifty]]-AVERAGE(Table2[6M Return vs Nifty]))/_xlfn.STDEV.P(Table2[6M Return vs Nifty])</f>
        <v>1.076619282610209</v>
      </c>
      <c r="M205">
        <v>-0.71467047429129105</v>
      </c>
      <c r="N205">
        <f>(Table2[[#This Row],[1W Return vs Nifty]]-AVERAGE(Table2[1W Return vs Nifty]))/_xlfn.STDEV.P(Table2[1W Return vs Nifty])</f>
        <v>-0.50577816589529745</v>
      </c>
      <c r="O205">
        <v>1359.8</v>
      </c>
      <c r="P205">
        <v>1305.7569043650101</v>
      </c>
      <c r="Q205">
        <v>1081.4627097071</v>
      </c>
      <c r="R205">
        <v>52.370626585330001</v>
      </c>
      <c r="S205" s="1">
        <f>(Table2[[#This Row],[Close Price]]-Table2[[#This Row],[20D EMA]])/Table2[[#This Row],[20D EMA]]</f>
        <v>7.501103103397592E-3</v>
      </c>
      <c r="T205" s="1">
        <f>(Table2[[#This Row],[Close Price]]-Table2[[#This Row],[50D EMA]])/Table2[[#This Row],[50D EMA]]</f>
        <v>4.919988967336255E-2</v>
      </c>
      <c r="U205" s="1">
        <f>(Table2[[#This Row],[Close Price]]-Table2[[#This Row],[200D EMA]])/Table2[[#This Row],[200D EMA]]</f>
        <v>0.26680281040022785</v>
      </c>
      <c r="V205">
        <v>1.33228424624743</v>
      </c>
      <c r="W205">
        <v>1350</v>
      </c>
      <c r="X205">
        <v>1397.25</v>
      </c>
      <c r="Y205">
        <v>1350</v>
      </c>
      <c r="Z205">
        <v>1401</v>
      </c>
      <c r="AA205">
        <v>1305</v>
      </c>
      <c r="AB205">
        <v>1440.85</v>
      </c>
      <c r="AC205" s="1">
        <f>(Table2[[#This Row],[Close Price]]/Table2[[#This Row],[Day Low]])-1</f>
        <v>1.4814814814814836E-2</v>
      </c>
      <c r="AD205" s="1">
        <f>(Table2[[#This Row],[Day High]]/Table2[[#This Row],[Close Price]])-1</f>
        <v>1.9890510948905149E-2</v>
      </c>
      <c r="AE205" s="1">
        <f>(Table2[[#This Row],[Close Price]]/Table2[[#This Row],[Current Week Low]])-1</f>
        <v>1.4814814814814836E-2</v>
      </c>
      <c r="AF205" s="1">
        <f>(Table2[[#This Row],[Current Week High]]/Table2[[#This Row],[Close Price]])-1</f>
        <v>2.2627737226277311E-2</v>
      </c>
      <c r="AG205" s="1">
        <f>(Table2[[#This Row],[Close Price]]/Table2[[#This Row],[Current Month Low]])-1</f>
        <v>4.9808429118773923E-2</v>
      </c>
      <c r="AH205" s="1">
        <f>(Table2[[#This Row],[Current Month High]]/Table2[[#This Row],[Close Price]])-1</f>
        <v>5.171532846715321E-2</v>
      </c>
      <c r="AI205">
        <v>11.0985401459853</v>
      </c>
      <c r="AJ205">
        <v>70.398009950248706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0.15</v>
      </c>
      <c r="AM205" t="s">
        <v>3193</v>
      </c>
      <c r="AN205">
        <v>8.08</v>
      </c>
      <c r="AO205" t="s">
        <v>3193</v>
      </c>
      <c r="AP205">
        <v>5.3788652550274998E-2</v>
      </c>
      <c r="AQ205">
        <f>(Table2[[#This Row],[Sharpe Ratio]]-AVERAGE(Table2[Sharpe Ratio]))/_xlfn.STDEV.P(Table2[Sharpe Ratio])</f>
        <v>-0.15947719869531737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0.48738555725293997</v>
      </c>
      <c r="AS205">
        <f>_xlfn.RANK.AVG(Table2[[#This Row],[1Y Return vs Nifty Z-Score]],Table2[1Y Return vs Nifty Z-Score])</f>
        <v>266</v>
      </c>
      <c r="AT205">
        <f>_xlfn.RANK.AVG(Table2[[#This Row],[6M Return vs Nifty Z-Score]],Table2[6M Return vs Nifty Z-Score])</f>
        <v>82</v>
      </c>
      <c r="AU205">
        <f>_xlfn.RANK.AVG(Table2[[#This Row],[Sharpe Ratio Z-Score]],Table2[Sharpe Ratio Z-Score])</f>
        <v>380</v>
      </c>
      <c r="AV205">
        <f>(Table2[[#This Row],[Rank 1Y]]+Table2[[#This Row],[Rank 6M]]+Table2[[#This Row],[Rank Sharpe]])/3</f>
        <v>242.66666666666666</v>
      </c>
    </row>
    <row r="206" spans="1:48" x14ac:dyDescent="0.3">
      <c r="A206" t="s">
        <v>139</v>
      </c>
      <c r="B206" t="s">
        <v>140</v>
      </c>
      <c r="C206" t="s">
        <v>3149</v>
      </c>
      <c r="D206" t="s">
        <v>141</v>
      </c>
      <c r="E206">
        <v>197617.04654615</v>
      </c>
      <c r="F206">
        <v>608.29999999999995</v>
      </c>
      <c r="G206">
        <v>38.270243594412896</v>
      </c>
      <c r="H206">
        <f>(Table2[[#This Row],[1Y Return vs Nifty]]-AVERAGE(Table2[1Y Return vs Nifty]))/_xlfn.STDEV.P(Table2[1Y Return vs Nifty])</f>
        <v>0.1948493185754466</v>
      </c>
      <c r="I206">
        <v>-3.7633896220079199</v>
      </c>
      <c r="J206">
        <f>(Table2[[#This Row],[1M Return vs Nifty]]-AVERAGE(Table2[1M Return vs Nifty]))/_xlfn.STDEV.P(Table2[1M Return vs Nifty])</f>
        <v>-0.42975447480459156</v>
      </c>
      <c r="K206">
        <v>-4.42855087671159</v>
      </c>
      <c r="L206">
        <f>(Table2[[#This Row],[6M Return vs Nifty]]-AVERAGE(Table2[6M Return vs Nifty]))/_xlfn.STDEV.P(Table2[6M Return vs Nifty])</f>
        <v>-0.45961079199580862</v>
      </c>
      <c r="M206">
        <v>1.1596256495203801</v>
      </c>
      <c r="N206">
        <f>(Table2[[#This Row],[1W Return vs Nifty]]-AVERAGE(Table2[1W Return vs Nifty]))/_xlfn.STDEV.P(Table2[1W Return vs Nifty])</f>
        <v>-0.11696307903587953</v>
      </c>
      <c r="O206">
        <v>604.38</v>
      </c>
      <c r="P206">
        <v>611.71699579928702</v>
      </c>
      <c r="Q206">
        <v>568.51924512539802</v>
      </c>
      <c r="R206">
        <v>54.893995708742501</v>
      </c>
      <c r="S206" s="1">
        <f>(Table2[[#This Row],[Close Price]]-Table2[[#This Row],[20D EMA]])/Table2[[#This Row],[20D EMA]]</f>
        <v>6.485985638174591E-3</v>
      </c>
      <c r="T206" s="1">
        <f>(Table2[[#This Row],[Close Price]]-Table2[[#This Row],[50D EMA]])/Table2[[#This Row],[50D EMA]]</f>
        <v>-5.5859095345590654E-3</v>
      </c>
      <c r="U206" s="1">
        <f>(Table2[[#This Row],[Close Price]]-Table2[[#This Row],[200D EMA]])/Table2[[#This Row],[200D EMA]]</f>
        <v>6.997257386744668E-2</v>
      </c>
      <c r="V206">
        <v>1.2499142320841801</v>
      </c>
      <c r="W206">
        <v>601.5</v>
      </c>
      <c r="X206">
        <v>613</v>
      </c>
      <c r="Y206">
        <v>583.54999999999995</v>
      </c>
      <c r="Z206">
        <v>613.9</v>
      </c>
      <c r="AA206">
        <v>536.85</v>
      </c>
      <c r="AB206">
        <v>618</v>
      </c>
      <c r="AC206" s="1">
        <f>(Table2[[#This Row],[Close Price]]/Table2[[#This Row],[Day Low]])-1</f>
        <v>1.1305070656691507E-2</v>
      </c>
      <c r="AD206" s="1">
        <f>(Table2[[#This Row],[Day High]]/Table2[[#This Row],[Close Price]])-1</f>
        <v>7.7264507644254632E-3</v>
      </c>
      <c r="AE206" s="1">
        <f>(Table2[[#This Row],[Close Price]]/Table2[[#This Row],[Current Week Low]])-1</f>
        <v>4.2412818096135618E-2</v>
      </c>
      <c r="AF206" s="1">
        <f>(Table2[[#This Row],[Current Week High]]/Table2[[#This Row],[Close Price]])-1</f>
        <v>9.205983889528202E-3</v>
      </c>
      <c r="AG206" s="1">
        <f>(Table2[[#This Row],[Close Price]]/Table2[[#This Row],[Current Month Low]])-1</f>
        <v>0.13309118003166609</v>
      </c>
      <c r="AH206" s="1">
        <f>(Table2[[#This Row],[Current Month High]]/Table2[[#This Row],[Close Price]])-1</f>
        <v>1.594607923721858E-2</v>
      </c>
      <c r="AI206">
        <v>11.9710669077757</v>
      </c>
      <c r="AJ206">
        <v>83.632192235706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-0.1</v>
      </c>
      <c r="AM206" t="s">
        <v>3192</v>
      </c>
      <c r="AN206">
        <v>-0.04</v>
      </c>
      <c r="AO206" t="s">
        <v>3192</v>
      </c>
      <c r="AP206">
        <v>0.221924202324942</v>
      </c>
      <c r="AQ206">
        <f>(Table2[[#This Row],[Sharpe Ratio]]-AVERAGE(Table2[Sharpe Ratio]))/_xlfn.STDEV.P(Table2[Sharpe Ratio])</f>
        <v>1.8063241832825256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237</v>
      </c>
      <c r="AT206">
        <f>_xlfn.RANK.AVG(Table2[[#This Row],[6M Return vs Nifty Z-Score]],Table2[6M Return vs Nifty Z-Score])</f>
        <v>472</v>
      </c>
      <c r="AU206">
        <f>_xlfn.RANK.AVG(Table2[[#This Row],[Sharpe Ratio Z-Score]],Table2[Sharpe Ratio Z-Score])</f>
        <v>22</v>
      </c>
      <c r="AV206">
        <f>(Table2[[#This Row],[Rank 1Y]]+Table2[[#This Row],[Rank 6M]]+Table2[[#This Row],[Rank Sharpe]])/3</f>
        <v>243.66666666666666</v>
      </c>
    </row>
    <row r="207" spans="1:48" x14ac:dyDescent="0.3">
      <c r="A207" t="s">
        <v>915</v>
      </c>
      <c r="B207" t="s">
        <v>916</v>
      </c>
      <c r="C207" t="s">
        <v>3149</v>
      </c>
      <c r="D207" t="s">
        <v>917</v>
      </c>
      <c r="E207">
        <v>17054.630496900001</v>
      </c>
      <c r="F207">
        <v>2810.25</v>
      </c>
      <c r="G207">
        <v>85.372493708167895</v>
      </c>
      <c r="H207">
        <f>(Table2[[#This Row],[1Y Return vs Nifty]]-AVERAGE(Table2[1Y Return vs Nifty]))/_xlfn.STDEV.P(Table2[1Y Return vs Nifty])</f>
        <v>0.97060666159748155</v>
      </c>
      <c r="I207">
        <v>-1.4839679860841899</v>
      </c>
      <c r="J207">
        <f>(Table2[[#This Row],[1M Return vs Nifty]]-AVERAGE(Table2[1M Return vs Nifty]))/_xlfn.STDEV.P(Table2[1M Return vs Nifty])</f>
        <v>-0.18545830755422868</v>
      </c>
      <c r="K207">
        <v>48.035312520208201</v>
      </c>
      <c r="L207">
        <f>(Table2[[#This Row],[6M Return vs Nifty]]-AVERAGE(Table2[6M Return vs Nifty]))/_xlfn.STDEV.P(Table2[6M Return vs Nifty])</f>
        <v>1.163048575261467</v>
      </c>
      <c r="M207">
        <v>5.24044382521208</v>
      </c>
      <c r="N207">
        <f>(Table2[[#This Row],[1W Return vs Nifty]]-AVERAGE(Table2[1W Return vs Nifty]))/_xlfn.STDEV.P(Table2[1W Return vs Nifty])</f>
        <v>0.72958600852894606</v>
      </c>
      <c r="O207">
        <v>2693.68</v>
      </c>
      <c r="P207">
        <v>2587.3083979814</v>
      </c>
      <c r="Q207">
        <v>1965.67198140297</v>
      </c>
      <c r="R207">
        <v>63.950282484366802</v>
      </c>
      <c r="S207" s="1">
        <f>(Table2[[#This Row],[Close Price]]-Table2[[#This Row],[20D EMA]])/Table2[[#This Row],[20D EMA]]</f>
        <v>4.3275370496866805E-2</v>
      </c>
      <c r="T207" s="1">
        <f>(Table2[[#This Row],[Close Price]]-Table2[[#This Row],[50D EMA]])/Table2[[#This Row],[50D EMA]]</f>
        <v>8.6167386227531839E-2</v>
      </c>
      <c r="U207" s="1">
        <f>(Table2[[#This Row],[Close Price]]-Table2[[#This Row],[200D EMA]])/Table2[[#This Row],[200D EMA]]</f>
        <v>0.42966376210654672</v>
      </c>
      <c r="V207">
        <v>0.67067130464041802</v>
      </c>
      <c r="W207">
        <v>2750</v>
      </c>
      <c r="X207">
        <v>2841</v>
      </c>
      <c r="Y207">
        <v>2684.05</v>
      </c>
      <c r="Z207">
        <v>2841</v>
      </c>
      <c r="AA207">
        <v>2431.3000000000002</v>
      </c>
      <c r="AB207">
        <v>2841</v>
      </c>
      <c r="AC207" s="1">
        <f>(Table2[[#This Row],[Close Price]]/Table2[[#This Row],[Day Low]])-1</f>
        <v>2.1909090909090878E-2</v>
      </c>
      <c r="AD207" s="1">
        <f>(Table2[[#This Row],[Day High]]/Table2[[#This Row],[Close Price]])-1</f>
        <v>1.0942087002935752E-2</v>
      </c>
      <c r="AE207" s="1">
        <f>(Table2[[#This Row],[Close Price]]/Table2[[#This Row],[Current Week Low]])-1</f>
        <v>4.7018498165086298E-2</v>
      </c>
      <c r="AF207" s="1">
        <f>(Table2[[#This Row],[Current Week High]]/Table2[[#This Row],[Close Price]])-1</f>
        <v>1.0942087002935752E-2</v>
      </c>
      <c r="AG207" s="1">
        <f>(Table2[[#This Row],[Close Price]]/Table2[[#This Row],[Current Month Low]])-1</f>
        <v>0.15586311849627754</v>
      </c>
      <c r="AH207" s="1">
        <f>(Table2[[#This Row],[Current Month High]]/Table2[[#This Row],[Close Price]])-1</f>
        <v>1.0942087002935752E-2</v>
      </c>
      <c r="AI207">
        <v>5.8624677519793602</v>
      </c>
      <c r="AJ207">
        <v>129.295855091383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0.16</v>
      </c>
      <c r="AM207" t="s">
        <v>3193</v>
      </c>
      <c r="AN207">
        <v>4.4800000000000004</v>
      </c>
      <c r="AO207" t="s">
        <v>3193</v>
      </c>
      <c r="AQ207">
        <f>(Table2[[#This Row],[Sharpe Ratio]]-AVERAGE(Table2[Sharpe Ratio]))/_xlfn.STDEV.P(Table2[Sharpe Ratio])</f>
        <v>-0.78836149865308947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1.8894214391805764</v>
      </c>
      <c r="AS207">
        <f>_xlfn.RANK.AVG(Table2[[#This Row],[1Y Return vs Nifty Z-Score]],Table2[1Y Return vs Nifty Z-Score])</f>
        <v>106</v>
      </c>
      <c r="AT207">
        <f>_xlfn.RANK.AVG(Table2[[#This Row],[6M Return vs Nifty Z-Score]],Table2[6M Return vs Nifty Z-Score])</f>
        <v>74</v>
      </c>
      <c r="AU207">
        <f>_xlfn.RANK.AVG(Table2[[#This Row],[Sharpe Ratio Z-Score]],Table2[Sharpe Ratio Z-Score])</f>
        <v>551.5</v>
      </c>
      <c r="AV207">
        <f>(Table2[[#This Row],[Rank 1Y]]+Table2[[#This Row],[Rank 6M]]+Table2[[#This Row],[Rank Sharpe]])/3</f>
        <v>243.83333333333334</v>
      </c>
    </row>
    <row r="208" spans="1:48" x14ac:dyDescent="0.3">
      <c r="A208" t="s">
        <v>1889</v>
      </c>
      <c r="B208" t="s">
        <v>1890</v>
      </c>
      <c r="C208" t="s">
        <v>3161</v>
      </c>
      <c r="D208" t="s">
        <v>257</v>
      </c>
      <c r="E208">
        <v>3999.1554522000001</v>
      </c>
      <c r="F208">
        <v>160.69999999999999</v>
      </c>
      <c r="G208">
        <v>43.499005812282597</v>
      </c>
      <c r="H208">
        <f>(Table2[[#This Row],[1Y Return vs Nifty]]-AVERAGE(Table2[1Y Return vs Nifty]))/_xlfn.STDEV.P(Table2[1Y Return vs Nifty])</f>
        <v>0.2809651766423647</v>
      </c>
      <c r="I208">
        <v>-2.0452624748963499</v>
      </c>
      <c r="J208">
        <f>(Table2[[#This Row],[1M Return vs Nifty]]-AVERAGE(Table2[1M Return vs Nifty]))/_xlfn.STDEV.P(Table2[1M Return vs Nifty])</f>
        <v>-0.2456148359272666</v>
      </c>
      <c r="K208">
        <v>45.577187682529299</v>
      </c>
      <c r="L208">
        <f>(Table2[[#This Row],[6M Return vs Nifty]]-AVERAGE(Table2[6M Return vs Nifty]))/_xlfn.STDEV.P(Table2[6M Return vs Nifty])</f>
        <v>1.0870210196167256</v>
      </c>
      <c r="M208">
        <v>6.0068050228750396</v>
      </c>
      <c r="N208">
        <f>(Table2[[#This Row],[1W Return vs Nifty]]-AVERAGE(Table2[1W Return vs Nifty]))/_xlfn.STDEV.P(Table2[1W Return vs Nifty])</f>
        <v>0.88856451349914123</v>
      </c>
      <c r="O208">
        <v>154.51</v>
      </c>
      <c r="P208">
        <v>152.273871571</v>
      </c>
      <c r="Q208">
        <v>127.23268439853599</v>
      </c>
      <c r="R208">
        <v>62.624759141760201</v>
      </c>
      <c r="S208" s="1">
        <f>(Table2[[#This Row],[Close Price]]-Table2[[#This Row],[20D EMA]])/Table2[[#This Row],[20D EMA]]</f>
        <v>4.0062131900847828E-2</v>
      </c>
      <c r="T208" s="1">
        <f>(Table2[[#This Row],[Close Price]]-Table2[[#This Row],[50D EMA]])/Table2[[#This Row],[50D EMA]]</f>
        <v>5.5335352953649553E-2</v>
      </c>
      <c r="U208" s="1">
        <f>(Table2[[#This Row],[Close Price]]-Table2[[#This Row],[200D EMA]])/Table2[[#This Row],[200D EMA]]</f>
        <v>0.26304023812492228</v>
      </c>
      <c r="V208">
        <v>0.78765977840341395</v>
      </c>
      <c r="W208">
        <v>154.01</v>
      </c>
      <c r="X208">
        <v>161.5</v>
      </c>
      <c r="Y208">
        <v>153.80000000000001</v>
      </c>
      <c r="Z208">
        <v>161.5</v>
      </c>
      <c r="AA208">
        <v>138.12</v>
      </c>
      <c r="AB208">
        <v>162.9</v>
      </c>
      <c r="AC208" s="1">
        <f>(Table2[[#This Row],[Close Price]]/Table2[[#This Row],[Day Low]])-1</f>
        <v>4.3438737744302403E-2</v>
      </c>
      <c r="AD208" s="1">
        <f>(Table2[[#This Row],[Day High]]/Table2[[#This Row],[Close Price]])-1</f>
        <v>4.9782202862478364E-3</v>
      </c>
      <c r="AE208" s="1">
        <f>(Table2[[#This Row],[Close Price]]/Table2[[#This Row],[Current Week Low]])-1</f>
        <v>4.4863459037711273E-2</v>
      </c>
      <c r="AF208" s="1">
        <f>(Table2[[#This Row],[Current Week High]]/Table2[[#This Row],[Close Price]])-1</f>
        <v>4.9782202862478364E-3</v>
      </c>
      <c r="AG208" s="1">
        <f>(Table2[[#This Row],[Close Price]]/Table2[[#This Row],[Current Month Low]])-1</f>
        <v>0.16348103098754696</v>
      </c>
      <c r="AH208" s="1">
        <f>(Table2[[#This Row],[Current Month High]]/Table2[[#This Row],[Close Price]])-1</f>
        <v>1.3690105787181217E-2</v>
      </c>
      <c r="AI208">
        <v>10.1431238332296</v>
      </c>
      <c r="AJ208">
        <v>96.936274509803894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7.0000000000000007E-2</v>
      </c>
      <c r="AM208" t="s">
        <v>3193</v>
      </c>
      <c r="AN208">
        <v>5.56</v>
      </c>
      <c r="AO208" t="s">
        <v>3193</v>
      </c>
      <c r="AP208">
        <v>3.5285303865913997E-2</v>
      </c>
      <c r="AQ208">
        <f>(Table2[[#This Row],[Sharpe Ratio]]-AVERAGE(Table2[Sharpe Ratio]))/_xlfn.STDEV.P(Table2[Sharpe Ratio])</f>
        <v>-0.37581400827355693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1.635121865557408</v>
      </c>
      <c r="AS208">
        <f>_xlfn.RANK.AVG(Table2[[#This Row],[1Y Return vs Nifty Z-Score]],Table2[1Y Return vs Nifty Z-Score])</f>
        <v>213</v>
      </c>
      <c r="AT208">
        <f>_xlfn.RANK.AVG(Table2[[#This Row],[6M Return vs Nifty Z-Score]],Table2[6M Return vs Nifty Z-Score])</f>
        <v>80</v>
      </c>
      <c r="AU208">
        <f>_xlfn.RANK.AVG(Table2[[#This Row],[Sharpe Ratio Z-Score]],Table2[Sharpe Ratio Z-Score])</f>
        <v>439</v>
      </c>
      <c r="AV208">
        <f>(Table2[[#This Row],[Rank 1Y]]+Table2[[#This Row],[Rank 6M]]+Table2[[#This Row],[Rank Sharpe]])/3</f>
        <v>244</v>
      </c>
    </row>
    <row r="209" spans="1:48" x14ac:dyDescent="0.3">
      <c r="A209" t="s">
        <v>323</v>
      </c>
      <c r="B209" t="s">
        <v>324</v>
      </c>
      <c r="C209" t="s">
        <v>3151</v>
      </c>
      <c r="D209" t="s">
        <v>51</v>
      </c>
      <c r="E209">
        <v>86077.704536714999</v>
      </c>
      <c r="F209">
        <v>1482.05</v>
      </c>
      <c r="G209">
        <v>36.398267282187298</v>
      </c>
      <c r="H209">
        <f>(Table2[[#This Row],[1Y Return vs Nifty]]-AVERAGE(Table2[1Y Return vs Nifty]))/_xlfn.STDEV.P(Table2[1Y Return vs Nifty])</f>
        <v>0.16401853306806297</v>
      </c>
      <c r="I209">
        <v>-4.09543332441537</v>
      </c>
      <c r="J209">
        <f>(Table2[[#This Row],[1M Return vs Nifty]]-AVERAGE(Table2[1M Return vs Nifty]))/_xlfn.STDEV.P(Table2[1M Return vs Nifty])</f>
        <v>-0.46534113528870497</v>
      </c>
      <c r="K209">
        <v>20.637898388158501</v>
      </c>
      <c r="L209">
        <f>(Table2[[#This Row],[6M Return vs Nifty]]-AVERAGE(Table2[6M Return vs Nifty]))/_xlfn.STDEV.P(Table2[6M Return vs Nifty])</f>
        <v>0.31567158467164697</v>
      </c>
      <c r="M209">
        <v>-0.75830755837886199</v>
      </c>
      <c r="N209">
        <f>(Table2[[#This Row],[1W Return vs Nifty]]-AVERAGE(Table2[1W Return vs Nifty]))/_xlfn.STDEV.P(Table2[1W Return vs Nifty])</f>
        <v>-0.51483050102220151</v>
      </c>
      <c r="O209">
        <v>1491.66</v>
      </c>
      <c r="P209">
        <v>1476.2501401679399</v>
      </c>
      <c r="Q209">
        <v>1269.9904026003601</v>
      </c>
      <c r="R209">
        <v>47.377601213333399</v>
      </c>
      <c r="S209" s="1">
        <f>(Table2[[#This Row],[Close Price]]-Table2[[#This Row],[20D EMA]])/Table2[[#This Row],[20D EMA]]</f>
        <v>-6.4424868937962582E-3</v>
      </c>
      <c r="T209" s="1">
        <f>(Table2[[#This Row],[Close Price]]-Table2[[#This Row],[50D EMA]])/Table2[[#This Row],[50D EMA]]</f>
        <v>3.9287785140533615E-3</v>
      </c>
      <c r="U209" s="1">
        <f>(Table2[[#This Row],[Close Price]]-Table2[[#This Row],[200D EMA]])/Table2[[#This Row],[200D EMA]]</f>
        <v>0.16697732279349412</v>
      </c>
      <c r="V209">
        <v>0.79119947555065395</v>
      </c>
      <c r="W209">
        <v>1464.25</v>
      </c>
      <c r="X209">
        <v>1487.35</v>
      </c>
      <c r="Y209">
        <v>1464.25</v>
      </c>
      <c r="Z209">
        <v>1502.7</v>
      </c>
      <c r="AA209">
        <v>1407</v>
      </c>
      <c r="AB209">
        <v>1520.05</v>
      </c>
      <c r="AC209" s="1">
        <f>(Table2[[#This Row],[Close Price]]/Table2[[#This Row],[Day Low]])-1</f>
        <v>1.2156394058391529E-2</v>
      </c>
      <c r="AD209" s="1">
        <f>(Table2[[#This Row],[Day High]]/Table2[[#This Row],[Close Price]])-1</f>
        <v>3.576127661010009E-3</v>
      </c>
      <c r="AE209" s="1">
        <f>(Table2[[#This Row],[Close Price]]/Table2[[#This Row],[Current Week Low]])-1</f>
        <v>1.2156394058391529E-2</v>
      </c>
      <c r="AF209" s="1">
        <f>(Table2[[#This Row],[Current Week High]]/Table2[[#This Row],[Close Price]])-1</f>
        <v>1.3933403056577198E-2</v>
      </c>
      <c r="AG209" s="1">
        <f>(Table2[[#This Row],[Close Price]]/Table2[[#This Row],[Current Month Low]])-1</f>
        <v>5.3340440653873555E-2</v>
      </c>
      <c r="AH209" s="1">
        <f>(Table2[[#This Row],[Current Month High]]/Table2[[#This Row],[Close Price]])-1</f>
        <v>2.5640160588374261E-2</v>
      </c>
      <c r="AI209">
        <v>7.4187780439256503</v>
      </c>
      <c r="AJ209">
        <v>77.565446594380802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-0.03</v>
      </c>
      <c r="AM209" t="s">
        <v>3192</v>
      </c>
      <c r="AN209">
        <v>-1.94</v>
      </c>
      <c r="AO209" t="s">
        <v>3192</v>
      </c>
      <c r="AP209">
        <v>9.0509856338114994E-2</v>
      </c>
      <c r="AQ209">
        <f>(Table2[[#This Row],[Sharpe Ratio]]-AVERAGE(Table2[Sharpe Ratio]))/_xlfn.STDEV.P(Table2[Sharpe Ratio])</f>
        <v>0.26985849652659949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-0.23062302204459706</v>
      </c>
      <c r="AS209">
        <f>_xlfn.RANK.AVG(Table2[[#This Row],[1Y Return vs Nifty Z-Score]],Table2[1Y Return vs Nifty Z-Score])</f>
        <v>247</v>
      </c>
      <c r="AT209">
        <f>_xlfn.RANK.AVG(Table2[[#This Row],[6M Return vs Nifty Z-Score]],Table2[6M Return vs Nifty Z-Score])</f>
        <v>215</v>
      </c>
      <c r="AU209">
        <f>_xlfn.RANK.AVG(Table2[[#This Row],[Sharpe Ratio Z-Score]],Table2[Sharpe Ratio Z-Score])</f>
        <v>271</v>
      </c>
      <c r="AV209">
        <f>(Table2[[#This Row],[Rank 1Y]]+Table2[[#This Row],[Rank 6M]]+Table2[[#This Row],[Rank Sharpe]])/3</f>
        <v>244.33333333333334</v>
      </c>
    </row>
    <row r="210" spans="1:48" x14ac:dyDescent="0.3">
      <c r="A210" t="s">
        <v>1465</v>
      </c>
      <c r="B210" t="s">
        <v>1466</v>
      </c>
      <c r="C210" t="s">
        <v>3150</v>
      </c>
      <c r="D210" t="s">
        <v>48</v>
      </c>
      <c r="E210">
        <v>7406.5943766559903</v>
      </c>
      <c r="F210">
        <v>44.09</v>
      </c>
      <c r="G210">
        <v>34.035817337663197</v>
      </c>
      <c r="H210">
        <f>(Table2[[#This Row],[1Y Return vs Nifty]]-AVERAGE(Table2[1Y Return vs Nifty]))/_xlfn.STDEV.P(Table2[1Y Return vs Nifty])</f>
        <v>0.1251098209033466</v>
      </c>
      <c r="I210">
        <v>-0.81362528329141304</v>
      </c>
      <c r="J210">
        <f>(Table2[[#This Row],[1M Return vs Nifty]]-AVERAGE(Table2[1M Return vs Nifty]))/_xlfn.STDEV.P(Table2[1M Return vs Nifty])</f>
        <v>-0.11361457734844764</v>
      </c>
      <c r="K210">
        <v>10.236722828285799</v>
      </c>
      <c r="L210">
        <f>(Table2[[#This Row],[6M Return vs Nifty]]-AVERAGE(Table2[6M Return vs Nifty]))/_xlfn.STDEV.P(Table2[6M Return vs Nifty])</f>
        <v>-6.0272735505589262E-3</v>
      </c>
      <c r="M210">
        <v>9.5747363045596199</v>
      </c>
      <c r="N210">
        <f>(Table2[[#This Row],[1W Return vs Nifty]]-AVERAGE(Table2[1W Return vs Nifty]))/_xlfn.STDEV.P(Table2[1W Return vs Nifty])</f>
        <v>1.62871730663164</v>
      </c>
      <c r="O210">
        <v>42.71</v>
      </c>
      <c r="P210">
        <v>44.315329103343899</v>
      </c>
      <c r="Q210">
        <v>40.639338235533401</v>
      </c>
      <c r="R210">
        <v>61.840478413714699</v>
      </c>
      <c r="S210" s="1">
        <f>(Table2[[#This Row],[Close Price]]-Table2[[#This Row],[20D EMA]])/Table2[[#This Row],[20D EMA]]</f>
        <v>3.2310934207445623E-2</v>
      </c>
      <c r="T210" s="1">
        <f>(Table2[[#This Row],[Close Price]]-Table2[[#This Row],[50D EMA]])/Table2[[#This Row],[50D EMA]]</f>
        <v>-5.0846762938040078E-3</v>
      </c>
      <c r="U210" s="1">
        <f>(Table2[[#This Row],[Close Price]]-Table2[[#This Row],[200D EMA]])/Table2[[#This Row],[200D EMA]]</f>
        <v>8.4909398486451793E-2</v>
      </c>
      <c r="V210">
        <v>0.73606597444575095</v>
      </c>
      <c r="W210">
        <v>43.65</v>
      </c>
      <c r="X210">
        <v>45.06</v>
      </c>
      <c r="Y210">
        <v>42.05</v>
      </c>
      <c r="Z210">
        <v>45.06</v>
      </c>
      <c r="AA210">
        <v>37.049999999999997</v>
      </c>
      <c r="AB210">
        <v>45.06</v>
      </c>
      <c r="AC210" s="1">
        <f>(Table2[[#This Row],[Close Price]]/Table2[[#This Row],[Day Low]])-1</f>
        <v>1.0080183276059751E-2</v>
      </c>
      <c r="AD210" s="1">
        <f>(Table2[[#This Row],[Day High]]/Table2[[#This Row],[Close Price]])-1</f>
        <v>2.2000453617600391E-2</v>
      </c>
      <c r="AE210" s="1">
        <f>(Table2[[#This Row],[Close Price]]/Table2[[#This Row],[Current Week Low]])-1</f>
        <v>4.8513674197384171E-2</v>
      </c>
      <c r="AF210" s="1">
        <f>(Table2[[#This Row],[Current Week High]]/Table2[[#This Row],[Close Price]])-1</f>
        <v>2.2000453617600391E-2</v>
      </c>
      <c r="AG210" s="1">
        <f>(Table2[[#This Row],[Close Price]]/Table2[[#This Row],[Current Month Low]])-1</f>
        <v>0.19001349527665345</v>
      </c>
      <c r="AH210" s="1">
        <f>(Table2[[#This Row],[Current Month High]]/Table2[[#This Row],[Close Price]])-1</f>
        <v>2.2000453617600391E-2</v>
      </c>
      <c r="AI210">
        <v>30.415060104331999</v>
      </c>
      <c r="AJ210">
        <v>94.612967675386102</v>
      </c>
      <c r="AK210" t="str">
        <f>IF(AND(Table2[[#This Row],[20D EMA]]&gt;Table2[[#This Row],[50D EMA]],Table2[[#This Row],[50D EMA]]&gt;Table2[[#This Row],[200D EMA]]),"Uptrend","Downtrend/NoTrend")</f>
        <v>Downtrend/NoTrend</v>
      </c>
      <c r="AL210">
        <v>-0.18</v>
      </c>
      <c r="AM210" t="s">
        <v>3192</v>
      </c>
      <c r="AN210">
        <v>3.42</v>
      </c>
      <c r="AO210" t="s">
        <v>3193</v>
      </c>
      <c r="AP210">
        <v>0.13178574868986401</v>
      </c>
      <c r="AQ210">
        <f>(Table2[[#This Row],[Sharpe Ratio]]-AVERAGE(Table2[Sharpe Ratio]))/_xlfn.STDEV.P(Table2[Sharpe Ratio])</f>
        <v>0.75244654132842692</v>
      </c>
      <c r="AR2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0">
        <f>_xlfn.RANK.AVG(Table2[[#This Row],[1Y Return vs Nifty Z-Score]],Table2[1Y Return vs Nifty Z-Score])</f>
        <v>254</v>
      </c>
      <c r="AT210">
        <f>_xlfn.RANK.AVG(Table2[[#This Row],[6M Return vs Nifty Z-Score]],Table2[6M Return vs Nifty Z-Score])</f>
        <v>323</v>
      </c>
      <c r="AU210">
        <f>_xlfn.RANK.AVG(Table2[[#This Row],[Sharpe Ratio Z-Score]],Table2[Sharpe Ratio Z-Score])</f>
        <v>156</v>
      </c>
      <c r="AV210">
        <f>(Table2[[#This Row],[Rank 1Y]]+Table2[[#This Row],[Rank 6M]]+Table2[[#This Row],[Rank Sharpe]])/3</f>
        <v>244.33333333333334</v>
      </c>
    </row>
    <row r="211" spans="1:48" x14ac:dyDescent="0.3">
      <c r="A211" t="s">
        <v>467</v>
      </c>
      <c r="B211" t="s">
        <v>468</v>
      </c>
      <c r="C211" t="s">
        <v>3161</v>
      </c>
      <c r="D211" t="s">
        <v>400</v>
      </c>
      <c r="E211">
        <v>47952.67660839</v>
      </c>
      <c r="F211">
        <v>1628.1</v>
      </c>
      <c r="G211">
        <v>14.4559693086537</v>
      </c>
      <c r="H211">
        <f>(Table2[[#This Row],[1Y Return vs Nifty]]-AVERAGE(Table2[1Y Return vs Nifty]))/_xlfn.STDEV.P(Table2[1Y Return vs Nifty])</f>
        <v>-0.19736332734491546</v>
      </c>
      <c r="I211">
        <v>-9.8033143061230593E-2</v>
      </c>
      <c r="J211">
        <f>(Table2[[#This Row],[1M Return vs Nifty]]-AVERAGE(Table2[1M Return vs Nifty]))/_xlfn.STDEV.P(Table2[1M Return vs Nifty])</f>
        <v>-3.6921255491004702E-2</v>
      </c>
      <c r="K211">
        <v>30.438379995278801</v>
      </c>
      <c r="L211">
        <f>(Table2[[#This Row],[6M Return vs Nifty]]-AVERAGE(Table2[6M Return vs Nifty]))/_xlfn.STDEV.P(Table2[6M Return vs Nifty])</f>
        <v>0.61879152769056056</v>
      </c>
      <c r="M211">
        <v>3.18155918150905</v>
      </c>
      <c r="N211">
        <f>(Table2[[#This Row],[1W Return vs Nifty]]-AVERAGE(Table2[1W Return vs Nifty]))/_xlfn.STDEV.P(Table2[1W Return vs Nifty])</f>
        <v>0.3024787860336432</v>
      </c>
      <c r="O211">
        <v>1645.16</v>
      </c>
      <c r="P211">
        <v>1649.1905680060399</v>
      </c>
      <c r="Q211">
        <v>1440.7284227191001</v>
      </c>
      <c r="R211">
        <v>46.732104178697703</v>
      </c>
      <c r="S211" s="1">
        <f>(Table2[[#This Row],[Close Price]]-Table2[[#This Row],[20D EMA]])/Table2[[#This Row],[20D EMA]]</f>
        <v>-1.0369812054754656E-2</v>
      </c>
      <c r="T211" s="1">
        <f>(Table2[[#This Row],[Close Price]]-Table2[[#This Row],[50D EMA]])/Table2[[#This Row],[50D EMA]]</f>
        <v>-1.2788435985017584E-2</v>
      </c>
      <c r="U211" s="1">
        <f>(Table2[[#This Row],[Close Price]]-Table2[[#This Row],[200D EMA]])/Table2[[#This Row],[200D EMA]]</f>
        <v>0.13005336351126587</v>
      </c>
      <c r="V211">
        <v>0.70906731963564196</v>
      </c>
      <c r="W211">
        <v>1600</v>
      </c>
      <c r="X211">
        <v>1634.5</v>
      </c>
      <c r="Y211">
        <v>1600</v>
      </c>
      <c r="Z211">
        <v>1649.25</v>
      </c>
      <c r="AA211">
        <v>1545.65</v>
      </c>
      <c r="AB211">
        <v>1739.4</v>
      </c>
      <c r="AC211" s="1">
        <f>(Table2[[#This Row],[Close Price]]/Table2[[#This Row],[Day Low]])-1</f>
        <v>1.7562499999999925E-2</v>
      </c>
      <c r="AD211" s="1">
        <f>(Table2[[#This Row],[Day High]]/Table2[[#This Row],[Close Price]])-1</f>
        <v>3.9309624715926361E-3</v>
      </c>
      <c r="AE211" s="1">
        <f>(Table2[[#This Row],[Close Price]]/Table2[[#This Row],[Current Week Low]])-1</f>
        <v>1.7562499999999925E-2</v>
      </c>
      <c r="AF211" s="1">
        <f>(Table2[[#This Row],[Current Week High]]/Table2[[#This Row],[Close Price]])-1</f>
        <v>1.2990602542841456E-2</v>
      </c>
      <c r="AG211" s="1">
        <f>(Table2[[#This Row],[Close Price]]/Table2[[#This Row],[Current Month Low]])-1</f>
        <v>5.3343253647332611E-2</v>
      </c>
      <c r="AH211" s="1">
        <f>(Table2[[#This Row],[Current Month High]]/Table2[[#This Row],[Close Price]])-1</f>
        <v>6.8361894232541021E-2</v>
      </c>
      <c r="AI211">
        <v>9.8826853387384102</v>
      </c>
      <c r="AJ211">
        <v>59.766449143810398</v>
      </c>
      <c r="AK211" t="str">
        <f>IF(AND(Table2[[#This Row],[20D EMA]]&gt;Table2[[#This Row],[50D EMA]],Table2[[#This Row],[50D EMA]]&gt;Table2[[#This Row],[200D EMA]]),"Uptrend","Downtrend/NoTrend")</f>
        <v>Downtrend/NoTrend</v>
      </c>
      <c r="AL211">
        <v>-0.01</v>
      </c>
      <c r="AM211" t="s">
        <v>3192</v>
      </c>
      <c r="AN211">
        <v>-1.74</v>
      </c>
      <c r="AO211" t="s">
        <v>3192</v>
      </c>
      <c r="AP211">
        <v>9.9812260860304994E-2</v>
      </c>
      <c r="AQ211">
        <f>(Table2[[#This Row],[Sharpe Ratio]]-AVERAGE(Table2[Sharpe Ratio]))/_xlfn.STDEV.P(Table2[Sharpe Ratio])</f>
        <v>0.378620026672637</v>
      </c>
      <c r="AR2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1">
        <f>_xlfn.RANK.AVG(Table2[[#This Row],[1Y Return vs Nifty Z-Score]],Table2[1Y Return vs Nifty Z-Score])</f>
        <v>354</v>
      </c>
      <c r="AT211">
        <f>_xlfn.RANK.AVG(Table2[[#This Row],[6M Return vs Nifty Z-Score]],Table2[6M Return vs Nifty Z-Score])</f>
        <v>145</v>
      </c>
      <c r="AU211">
        <f>_xlfn.RANK.AVG(Table2[[#This Row],[Sharpe Ratio Z-Score]],Table2[Sharpe Ratio Z-Score])</f>
        <v>241</v>
      </c>
      <c r="AV211">
        <f>(Table2[[#This Row],[Rank 1Y]]+Table2[[#This Row],[Rank 6M]]+Table2[[#This Row],[Rank Sharpe]])/3</f>
        <v>246.66666666666666</v>
      </c>
    </row>
    <row r="212" spans="1:48" x14ac:dyDescent="0.3">
      <c r="A212" t="s">
        <v>295</v>
      </c>
      <c r="B212" t="s">
        <v>296</v>
      </c>
      <c r="C212" t="s">
        <v>3156</v>
      </c>
      <c r="D212" t="s">
        <v>154</v>
      </c>
      <c r="E212">
        <v>93876.428050799994</v>
      </c>
      <c r="F212">
        <v>269.60000000000002</v>
      </c>
      <c r="G212">
        <v>79.012241394141896</v>
      </c>
      <c r="H212">
        <f>(Table2[[#This Row],[1Y Return vs Nifty]]-AVERAGE(Table2[1Y Return vs Nifty]))/_xlfn.STDEV.P(Table2[1Y Return vs Nifty])</f>
        <v>0.86585556320700985</v>
      </c>
      <c r="I212">
        <v>4.1541147463446499</v>
      </c>
      <c r="J212">
        <f>(Table2[[#This Row],[1M Return vs Nifty]]-AVERAGE(Table2[1M Return vs Nifty]))/_xlfn.STDEV.P(Table2[1M Return vs Nifty])</f>
        <v>0.41880111530355524</v>
      </c>
      <c r="K212">
        <v>-8.1504572936523498</v>
      </c>
      <c r="L212">
        <f>(Table2[[#This Row],[6M Return vs Nifty]]-AVERAGE(Table2[6M Return vs Nifty]))/_xlfn.STDEV.P(Table2[6M Return vs Nifty])</f>
        <v>-0.57472595737759535</v>
      </c>
      <c r="M212">
        <v>2.35945127292436</v>
      </c>
      <c r="N212">
        <f>(Table2[[#This Row],[1W Return vs Nifty]]-AVERAGE(Table2[1W Return vs Nifty]))/_xlfn.STDEV.P(Table2[1W Return vs Nifty])</f>
        <v>0.13193585323702772</v>
      </c>
      <c r="O212">
        <v>271.42</v>
      </c>
      <c r="P212">
        <v>278.470928603066</v>
      </c>
      <c r="Q212">
        <v>256.39665485973501</v>
      </c>
      <c r="R212">
        <v>48.637914224232802</v>
      </c>
      <c r="S212" s="1">
        <f>(Table2[[#This Row],[Close Price]]-Table2[[#This Row],[20D EMA]])/Table2[[#This Row],[20D EMA]]</f>
        <v>-6.7054749097339664E-3</v>
      </c>
      <c r="T212" s="1">
        <f>(Table2[[#This Row],[Close Price]]-Table2[[#This Row],[50D EMA]])/Table2[[#This Row],[50D EMA]]</f>
        <v>-3.1855851695422925E-2</v>
      </c>
      <c r="U212" s="1">
        <f>(Table2[[#This Row],[Close Price]]-Table2[[#This Row],[200D EMA]])/Table2[[#This Row],[200D EMA]]</f>
        <v>5.1495777694479161E-2</v>
      </c>
      <c r="V212">
        <v>0.68913653182236201</v>
      </c>
      <c r="W212">
        <v>268.85000000000002</v>
      </c>
      <c r="X212">
        <v>275.55</v>
      </c>
      <c r="Y212">
        <v>267.3</v>
      </c>
      <c r="Z212">
        <v>275.55</v>
      </c>
      <c r="AA212">
        <v>254.15</v>
      </c>
      <c r="AB212">
        <v>285.5</v>
      </c>
      <c r="AC212" s="1">
        <f>(Table2[[#This Row],[Close Price]]/Table2[[#This Row],[Day Low]])-1</f>
        <v>2.7896596615213376E-3</v>
      </c>
      <c r="AD212" s="1">
        <f>(Table2[[#This Row],[Day High]]/Table2[[#This Row],[Close Price]])-1</f>
        <v>2.2069732937685327E-2</v>
      </c>
      <c r="AE212" s="1">
        <f>(Table2[[#This Row],[Close Price]]/Table2[[#This Row],[Current Week Low]])-1</f>
        <v>8.6045641601197875E-3</v>
      </c>
      <c r="AF212" s="1">
        <f>(Table2[[#This Row],[Current Week High]]/Table2[[#This Row],[Close Price]])-1</f>
        <v>2.2069732937685327E-2</v>
      </c>
      <c r="AG212" s="1">
        <f>(Table2[[#This Row],[Close Price]]/Table2[[#This Row],[Current Month Low]])-1</f>
        <v>6.0790871532559576E-2</v>
      </c>
      <c r="AH212" s="1">
        <f>(Table2[[#This Row],[Current Month High]]/Table2[[#This Row],[Close Price]])-1</f>
        <v>5.8976261127596352E-2</v>
      </c>
      <c r="AI212">
        <v>24.387982195845701</v>
      </c>
      <c r="AJ212">
        <v>137.533039647577</v>
      </c>
      <c r="AK212" t="str">
        <f>IF(AND(Table2[[#This Row],[20D EMA]]&gt;Table2[[#This Row],[50D EMA]],Table2[[#This Row],[50D EMA]]&gt;Table2[[#This Row],[200D EMA]]),"Uptrend","Downtrend/NoTrend")</f>
        <v>Downtrend/NoTrend</v>
      </c>
      <c r="AL212">
        <v>-0.15</v>
      </c>
      <c r="AM212" t="s">
        <v>3192</v>
      </c>
      <c r="AN212">
        <v>-6.24</v>
      </c>
      <c r="AO212" t="s">
        <v>3192</v>
      </c>
      <c r="AP212">
        <v>0.15322456383400901</v>
      </c>
      <c r="AQ212">
        <f>(Table2[[#This Row],[Sharpe Ratio]]-AVERAGE(Table2[Sharpe Ratio]))/_xlfn.STDEV.P(Table2[Sharpe Ratio])</f>
        <v>1.0031041357206252</v>
      </c>
      <c r="AR2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2">
        <f>_xlfn.RANK.AVG(Table2[[#This Row],[1Y Return vs Nifty Z-Score]],Table2[1Y Return vs Nifty Z-Score])</f>
        <v>116</v>
      </c>
      <c r="AT212">
        <f>_xlfn.RANK.AVG(Table2[[#This Row],[6M Return vs Nifty Z-Score]],Table2[6M Return vs Nifty Z-Score])</f>
        <v>510</v>
      </c>
      <c r="AU212">
        <f>_xlfn.RANK.AVG(Table2[[#This Row],[Sharpe Ratio Z-Score]],Table2[Sharpe Ratio Z-Score])</f>
        <v>115</v>
      </c>
      <c r="AV212">
        <f>(Table2[[#This Row],[Rank 1Y]]+Table2[[#This Row],[Rank 6M]]+Table2[[#This Row],[Rank Sharpe]])/3</f>
        <v>247</v>
      </c>
    </row>
    <row r="213" spans="1:48" x14ac:dyDescent="0.3">
      <c r="A213" t="s">
        <v>401</v>
      </c>
      <c r="B213" t="s">
        <v>402</v>
      </c>
      <c r="C213" t="s">
        <v>3147</v>
      </c>
      <c r="D213" t="s">
        <v>144</v>
      </c>
      <c r="E213">
        <v>59429.165414365998</v>
      </c>
      <c r="F213">
        <v>221.11</v>
      </c>
      <c r="G213">
        <v>244.579429092705</v>
      </c>
      <c r="H213">
        <f>(Table2[[#This Row],[1Y Return vs Nifty]]-AVERAGE(Table2[1Y Return vs Nifty]))/_xlfn.STDEV.P(Table2[1Y Return vs Nifty])</f>
        <v>3.5926883856406939</v>
      </c>
      <c r="I213">
        <v>-2.45026865528328</v>
      </c>
      <c r="J213">
        <f>(Table2[[#This Row],[1M Return vs Nifty]]-AVERAGE(Table2[1M Return vs Nifty]))/_xlfn.STDEV.P(Table2[1M Return vs Nifty])</f>
        <v>-0.28902122289048426</v>
      </c>
      <c r="K213">
        <v>25.4026424742123</v>
      </c>
      <c r="L213">
        <f>(Table2[[#This Row],[6M Return vs Nifty]]-AVERAGE(Table2[6M Return vs Nifty]))/_xlfn.STDEV.P(Table2[6M Return vs Nifty])</f>
        <v>0.46304076648971404</v>
      </c>
      <c r="M213">
        <v>-1.8172193748302199</v>
      </c>
      <c r="N213">
        <f>(Table2[[#This Row],[1W Return vs Nifty]]-AVERAGE(Table2[1W Return vs Nifty]))/_xlfn.STDEV.P(Table2[1W Return vs Nifty])</f>
        <v>-0.7344974387378389</v>
      </c>
      <c r="O213">
        <v>227.03</v>
      </c>
      <c r="P213">
        <v>230.20052569960501</v>
      </c>
      <c r="Q213">
        <v>185.594702962394</v>
      </c>
      <c r="R213">
        <v>42.289986938137901</v>
      </c>
      <c r="S213" s="1">
        <f>(Table2[[#This Row],[Close Price]]-Table2[[#This Row],[20D EMA]])/Table2[[#This Row],[20D EMA]]</f>
        <v>-2.6075849006739142E-2</v>
      </c>
      <c r="T213" s="1">
        <f>(Table2[[#This Row],[Close Price]]-Table2[[#This Row],[50D EMA]])/Table2[[#This Row],[50D EMA]]</f>
        <v>-3.9489595742572166E-2</v>
      </c>
      <c r="U213" s="1">
        <f>(Table2[[#This Row],[Close Price]]-Table2[[#This Row],[200D EMA]])/Table2[[#This Row],[200D EMA]]</f>
        <v>0.19135943252002338</v>
      </c>
      <c r="V213">
        <v>0.449363958899687</v>
      </c>
      <c r="W213">
        <v>220.93</v>
      </c>
      <c r="X213">
        <v>224.29</v>
      </c>
      <c r="Y213">
        <v>220.16</v>
      </c>
      <c r="Z213">
        <v>229.7</v>
      </c>
      <c r="AA213">
        <v>206</v>
      </c>
      <c r="AB213">
        <v>239.9</v>
      </c>
      <c r="AC213" s="1">
        <f>(Table2[[#This Row],[Close Price]]/Table2[[#This Row],[Day Low]])-1</f>
        <v>8.1473769972384424E-4</v>
      </c>
      <c r="AD213" s="1">
        <f>(Table2[[#This Row],[Day High]]/Table2[[#This Row],[Close Price]])-1</f>
        <v>1.4381981819004075E-2</v>
      </c>
      <c r="AE213" s="1">
        <f>(Table2[[#This Row],[Close Price]]/Table2[[#This Row],[Current Week Low]])-1</f>
        <v>4.3150436046512919E-3</v>
      </c>
      <c r="AF213" s="1">
        <f>(Table2[[#This Row],[Current Week High]]/Table2[[#This Row],[Close Price]])-1</f>
        <v>3.884944145447955E-2</v>
      </c>
      <c r="AG213" s="1">
        <f>(Table2[[#This Row],[Close Price]]/Table2[[#This Row],[Current Month Low]])-1</f>
        <v>7.3349514563106899E-2</v>
      </c>
      <c r="AH213" s="1">
        <f>(Table2[[#This Row],[Current Month High]]/Table2[[#This Row],[Close Price]])-1</f>
        <v>8.4980326534304096E-2</v>
      </c>
      <c r="AI213">
        <v>40.201709556329398</v>
      </c>
      <c r="AJ213">
        <v>372.45726495726501</v>
      </c>
      <c r="AK213" t="str">
        <f>IF(AND(Table2[[#This Row],[20D EMA]]&gt;Table2[[#This Row],[50D EMA]],Table2[[#This Row],[50D EMA]]&gt;Table2[[#This Row],[200D EMA]]),"Uptrend","Downtrend/NoTrend")</f>
        <v>Downtrend/NoTrend</v>
      </c>
      <c r="AL213">
        <v>-0.19</v>
      </c>
      <c r="AM213" t="s">
        <v>3192</v>
      </c>
      <c r="AN213">
        <v>-4.7699999999999996</v>
      </c>
      <c r="AO213" t="s">
        <v>3192</v>
      </c>
      <c r="AQ213">
        <f>(Table2[[#This Row],[Sharpe Ratio]]-AVERAGE(Table2[Sharpe Ratio]))/_xlfn.STDEV.P(Table2[Sharpe Ratio])</f>
        <v>-0.78836149865308947</v>
      </c>
      <c r="AR2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3">
        <f>_xlfn.RANK.AVG(Table2[[#This Row],[1Y Return vs Nifty Z-Score]],Table2[1Y Return vs Nifty Z-Score])</f>
        <v>8</v>
      </c>
      <c r="AT213">
        <f>_xlfn.RANK.AVG(Table2[[#This Row],[6M Return vs Nifty Z-Score]],Table2[6M Return vs Nifty Z-Score])</f>
        <v>183</v>
      </c>
      <c r="AU213">
        <f>_xlfn.RANK.AVG(Table2[[#This Row],[Sharpe Ratio Z-Score]],Table2[Sharpe Ratio Z-Score])</f>
        <v>551.5</v>
      </c>
      <c r="AV213">
        <f>(Table2[[#This Row],[Rank 1Y]]+Table2[[#This Row],[Rank 6M]]+Table2[[#This Row],[Rank Sharpe]])/3</f>
        <v>247.5</v>
      </c>
    </row>
    <row r="214" spans="1:48" x14ac:dyDescent="0.3">
      <c r="A214" t="s">
        <v>971</v>
      </c>
      <c r="B214" t="s">
        <v>972</v>
      </c>
      <c r="C214" t="s">
        <v>3156</v>
      </c>
      <c r="D214" t="s">
        <v>773</v>
      </c>
      <c r="E214">
        <v>15258.5379144</v>
      </c>
      <c r="F214">
        <v>1133</v>
      </c>
      <c r="G214">
        <v>19.160197746383002</v>
      </c>
      <c r="H214">
        <f>(Table2[[#This Row],[1Y Return vs Nifty]]-AVERAGE(Table2[1Y Return vs Nifty]))/_xlfn.STDEV.P(Table2[1Y Return vs Nifty])</f>
        <v>-0.11988635448251103</v>
      </c>
      <c r="I214">
        <v>-13.9980718880773</v>
      </c>
      <c r="J214">
        <f>(Table2[[#This Row],[1M Return vs Nifty]]-AVERAGE(Table2[1M Return vs Nifty]))/_xlfn.STDEV.P(Table2[1M Return vs Nifty])</f>
        <v>-1.5266527454980563</v>
      </c>
      <c r="K214">
        <v>3.03562183399454</v>
      </c>
      <c r="L214">
        <f>(Table2[[#This Row],[6M Return vs Nifty]]-AVERAGE(Table2[6M Return vs Nifty]))/_xlfn.STDEV.P(Table2[6M Return vs Nifty])</f>
        <v>-0.22875074884152327</v>
      </c>
      <c r="M214">
        <v>2.1032476293047901</v>
      </c>
      <c r="N214">
        <f>(Table2[[#This Row],[1W Return vs Nifty]]-AVERAGE(Table2[1W Return vs Nifty]))/_xlfn.STDEV.P(Table2[1W Return vs Nifty])</f>
        <v>7.8787452254872256E-2</v>
      </c>
      <c r="O214">
        <v>1183.6400000000001</v>
      </c>
      <c r="P214">
        <v>1290.73388498398</v>
      </c>
      <c r="Q214">
        <v>1213.8189680146199</v>
      </c>
      <c r="R214">
        <v>43.131973036700998</v>
      </c>
      <c r="S214" s="1">
        <f>(Table2[[#This Row],[Close Price]]-Table2[[#This Row],[20D EMA]])/Table2[[#This Row],[20D EMA]]</f>
        <v>-4.2783278699604688E-2</v>
      </c>
      <c r="T214" s="1">
        <f>(Table2[[#This Row],[Close Price]]-Table2[[#This Row],[50D EMA]])/Table2[[#This Row],[50D EMA]]</f>
        <v>-0.12220480675297198</v>
      </c>
      <c r="U214" s="1">
        <f>(Table2[[#This Row],[Close Price]]-Table2[[#This Row],[200D EMA]])/Table2[[#This Row],[200D EMA]]</f>
        <v>-6.6582390079808429E-2</v>
      </c>
      <c r="V214">
        <v>1.6895316396819899</v>
      </c>
      <c r="W214">
        <v>1117.4000000000001</v>
      </c>
      <c r="X214">
        <v>1148.5</v>
      </c>
      <c r="Y214">
        <v>1100</v>
      </c>
      <c r="Z214">
        <v>1179.75</v>
      </c>
      <c r="AA214">
        <v>1048.7</v>
      </c>
      <c r="AB214">
        <v>1243.95</v>
      </c>
      <c r="AC214" s="1">
        <f>(Table2[[#This Row],[Close Price]]/Table2[[#This Row],[Day Low]])-1</f>
        <v>1.396098084839803E-2</v>
      </c>
      <c r="AD214" s="1">
        <f>(Table2[[#This Row],[Day High]]/Table2[[#This Row],[Close Price]])-1</f>
        <v>1.3680494263018428E-2</v>
      </c>
      <c r="AE214" s="1">
        <f>(Table2[[#This Row],[Close Price]]/Table2[[#This Row],[Current Week Low]])-1</f>
        <v>3.0000000000000027E-2</v>
      </c>
      <c r="AF214" s="1">
        <f>(Table2[[#This Row],[Current Week High]]/Table2[[#This Row],[Close Price]])-1</f>
        <v>4.126213592233019E-2</v>
      </c>
      <c r="AG214" s="1">
        <f>(Table2[[#This Row],[Close Price]]/Table2[[#This Row],[Current Month Low]])-1</f>
        <v>8.0385238867168862E-2</v>
      </c>
      <c r="AH214" s="1">
        <f>(Table2[[#This Row],[Current Month High]]/Table2[[#This Row],[Close Price]])-1</f>
        <v>9.7925860547219745E-2</v>
      </c>
      <c r="AI214">
        <v>67.427184466019398</v>
      </c>
      <c r="AJ214">
        <v>61.327068204470997</v>
      </c>
      <c r="AK214" t="str">
        <f>IF(AND(Table2[[#This Row],[20D EMA]]&gt;Table2[[#This Row],[50D EMA]],Table2[[#This Row],[50D EMA]]&gt;Table2[[#This Row],[200D EMA]]),"Uptrend","Downtrend/NoTrend")</f>
        <v>Downtrend/NoTrend</v>
      </c>
      <c r="AL214">
        <v>-0.32</v>
      </c>
      <c r="AM214" t="s">
        <v>3192</v>
      </c>
      <c r="AN214">
        <v>-7.65</v>
      </c>
      <c r="AO214" t="s">
        <v>3192</v>
      </c>
      <c r="AP214">
        <v>0.22289982489990601</v>
      </c>
      <c r="AQ214">
        <f>(Table2[[#This Row],[Sharpe Ratio]]-AVERAGE(Table2[Sharpe Ratio]))/_xlfn.STDEV.P(Table2[Sharpe Ratio])</f>
        <v>1.817730933423845</v>
      </c>
      <c r="AR2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4">
        <f>_xlfn.RANK.AVG(Table2[[#This Row],[1Y Return vs Nifty Z-Score]],Table2[1Y Return vs Nifty Z-Score])</f>
        <v>327</v>
      </c>
      <c r="AT214">
        <f>_xlfn.RANK.AVG(Table2[[#This Row],[6M Return vs Nifty Z-Score]],Table2[6M Return vs Nifty Z-Score])</f>
        <v>395</v>
      </c>
      <c r="AU214">
        <f>_xlfn.RANK.AVG(Table2[[#This Row],[Sharpe Ratio Z-Score]],Table2[Sharpe Ratio Z-Score])</f>
        <v>21</v>
      </c>
      <c r="AV214">
        <f>(Table2[[#This Row],[Rank 1Y]]+Table2[[#This Row],[Rank 6M]]+Table2[[#This Row],[Rank Sharpe]])/3</f>
        <v>247.66666666666666</v>
      </c>
    </row>
    <row r="215" spans="1:48" x14ac:dyDescent="0.3">
      <c r="A215" t="s">
        <v>920</v>
      </c>
      <c r="B215" t="s">
        <v>921</v>
      </c>
      <c r="C215" t="s">
        <v>3156</v>
      </c>
      <c r="D215" t="s">
        <v>922</v>
      </c>
      <c r="E215">
        <v>16880.284785600001</v>
      </c>
      <c r="F215">
        <v>1418.4</v>
      </c>
      <c r="G215">
        <v>74.866146881212899</v>
      </c>
      <c r="H215">
        <f>(Table2[[#This Row],[1Y Return vs Nifty]]-AVERAGE(Table2[1Y Return vs Nifty]))/_xlfn.STDEV.P(Table2[1Y Return vs Nifty])</f>
        <v>0.79757085800714544</v>
      </c>
      <c r="I215">
        <v>8.6443570304461606</v>
      </c>
      <c r="J215">
        <f>(Table2[[#This Row],[1M Return vs Nifty]]-AVERAGE(Table2[1M Return vs Nifty]))/_xlfn.STDEV.P(Table2[1M Return vs Nifty])</f>
        <v>0.90004116442109294</v>
      </c>
      <c r="K215">
        <v>-13.853042669064401</v>
      </c>
      <c r="L215">
        <f>(Table2[[#This Row],[6M Return vs Nifty]]-AVERAGE(Table2[6M Return vs Nifty]))/_xlfn.STDEV.P(Table2[6M Return vs Nifty])</f>
        <v>-0.75110171352406296</v>
      </c>
      <c r="M215">
        <v>3.1637964235945302</v>
      </c>
      <c r="N215">
        <f>(Table2[[#This Row],[1W Return vs Nifty]]-AVERAGE(Table2[1W Return vs Nifty]))/_xlfn.STDEV.P(Table2[1W Return vs Nifty])</f>
        <v>0.29879397434692234</v>
      </c>
      <c r="O215">
        <v>1352.27</v>
      </c>
      <c r="P215">
        <v>1347.8534263198301</v>
      </c>
      <c r="Q215">
        <v>1253.4314273672601</v>
      </c>
      <c r="R215">
        <v>68.203902166705305</v>
      </c>
      <c r="S215" s="1">
        <f>(Table2[[#This Row],[Close Price]]-Table2[[#This Row],[20D EMA]])/Table2[[#This Row],[20D EMA]]</f>
        <v>4.8902955770667181E-2</v>
      </c>
      <c r="T215" s="1">
        <f>(Table2[[#This Row],[Close Price]]-Table2[[#This Row],[50D EMA]])/Table2[[#This Row],[50D EMA]]</f>
        <v>5.233994461310968E-2</v>
      </c>
      <c r="U215" s="1">
        <f>(Table2[[#This Row],[Close Price]]-Table2[[#This Row],[200D EMA]])/Table2[[#This Row],[200D EMA]]</f>
        <v>0.13161356020827106</v>
      </c>
      <c r="V215">
        <v>1.0823223634189201</v>
      </c>
      <c r="W215">
        <v>1331</v>
      </c>
      <c r="X215">
        <v>1435</v>
      </c>
      <c r="Y215">
        <v>1330.05</v>
      </c>
      <c r="Z215">
        <v>1435</v>
      </c>
      <c r="AA215">
        <v>1262</v>
      </c>
      <c r="AB215">
        <v>1435</v>
      </c>
      <c r="AC215" s="1">
        <f>(Table2[[#This Row],[Close Price]]/Table2[[#This Row],[Day Low]])-1</f>
        <v>6.5664913598797892E-2</v>
      </c>
      <c r="AD215" s="1">
        <f>(Table2[[#This Row],[Day High]]/Table2[[#This Row],[Close Price]])-1</f>
        <v>1.1703327693175281E-2</v>
      </c>
      <c r="AE215" s="1">
        <f>(Table2[[#This Row],[Close Price]]/Table2[[#This Row],[Current Week Low]])-1</f>
        <v>6.6426074207736718E-2</v>
      </c>
      <c r="AF215" s="1">
        <f>(Table2[[#This Row],[Current Week High]]/Table2[[#This Row],[Close Price]])-1</f>
        <v>1.1703327693175281E-2</v>
      </c>
      <c r="AG215" s="1">
        <f>(Table2[[#This Row],[Close Price]]/Table2[[#This Row],[Current Month Low]])-1</f>
        <v>0.12393026941362928</v>
      </c>
      <c r="AH215" s="1">
        <f>(Table2[[#This Row],[Current Month High]]/Table2[[#This Row],[Close Price]])-1</f>
        <v>1.1703327693175281E-2</v>
      </c>
      <c r="AI215">
        <v>19.500846023688599</v>
      </c>
      <c r="AJ215">
        <v>115.791875855773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0.05</v>
      </c>
      <c r="AM215" t="s">
        <v>3193</v>
      </c>
      <c r="AN215">
        <v>-0.03</v>
      </c>
      <c r="AO215" t="s">
        <v>3192</v>
      </c>
      <c r="AP215">
        <v>0.197241091486141</v>
      </c>
      <c r="AQ215">
        <f>(Table2[[#This Row],[Sharpe Ratio]]-AVERAGE(Table2[Sharpe Ratio]))/_xlfn.STDEV.P(Table2[Sharpe Ratio])</f>
        <v>1.5177350451528677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2.7630393284039654</v>
      </c>
      <c r="AS215">
        <f>_xlfn.RANK.AVG(Table2[[#This Row],[1Y Return vs Nifty Z-Score]],Table2[1Y Return vs Nifty Z-Score])</f>
        <v>122</v>
      </c>
      <c r="AT215">
        <f>_xlfn.RANK.AVG(Table2[[#This Row],[6M Return vs Nifty Z-Score]],Table2[6M Return vs Nifty Z-Score])</f>
        <v>576</v>
      </c>
      <c r="AU215">
        <f>_xlfn.RANK.AVG(Table2[[#This Row],[Sharpe Ratio Z-Score]],Table2[Sharpe Ratio Z-Score])</f>
        <v>47</v>
      </c>
      <c r="AV215">
        <f>(Table2[[#This Row],[Rank 1Y]]+Table2[[#This Row],[Rank 6M]]+Table2[[#This Row],[Rank Sharpe]])/3</f>
        <v>248.33333333333334</v>
      </c>
    </row>
    <row r="216" spans="1:48" x14ac:dyDescent="0.3">
      <c r="A216" t="s">
        <v>1260</v>
      </c>
      <c r="B216" t="s">
        <v>1261</v>
      </c>
      <c r="C216" t="s">
        <v>3150</v>
      </c>
      <c r="D216" t="s">
        <v>48</v>
      </c>
      <c r="E216">
        <v>9580.8050281100004</v>
      </c>
      <c r="F216">
        <v>1470.1</v>
      </c>
      <c r="G216">
        <v>30.726506586375798</v>
      </c>
      <c r="H216">
        <f>(Table2[[#This Row],[1Y Return vs Nifty]]-AVERAGE(Table2[1Y Return vs Nifty]))/_xlfn.STDEV.P(Table2[1Y Return vs Nifty])</f>
        <v>7.0606647287373744E-2</v>
      </c>
      <c r="I216">
        <v>-6.8331303655477598</v>
      </c>
      <c r="J216">
        <f>(Table2[[#This Row],[1M Return vs Nifty]]-AVERAGE(Table2[1M Return vs Nifty]))/_xlfn.STDEV.P(Table2[1M Return vs Nifty])</f>
        <v>-0.75875279888830427</v>
      </c>
      <c r="K216">
        <v>26.156963665266598</v>
      </c>
      <c r="L216">
        <f>(Table2[[#This Row],[6M Return vs Nifty]]-AVERAGE(Table2[6M Return vs Nifty]))/_xlfn.STDEV.P(Table2[6M Return vs Nifty])</f>
        <v>0.4863712318297253</v>
      </c>
      <c r="M216">
        <v>-1.37812695803722</v>
      </c>
      <c r="N216">
        <f>(Table2[[#This Row],[1W Return vs Nifty]]-AVERAGE(Table2[1W Return vs Nifty]))/_xlfn.STDEV.P(Table2[1W Return vs Nifty])</f>
        <v>-0.64340950764427995</v>
      </c>
      <c r="O216">
        <v>1505.72</v>
      </c>
      <c r="P216">
        <v>1533.3475976684899</v>
      </c>
      <c r="Q216">
        <v>1359.1523988363299</v>
      </c>
      <c r="R216">
        <v>36.651741855626497</v>
      </c>
      <c r="S216" s="1">
        <f>(Table2[[#This Row],[Close Price]]-Table2[[#This Row],[20D EMA]])/Table2[[#This Row],[20D EMA]]</f>
        <v>-2.3656456711739313E-2</v>
      </c>
      <c r="T216" s="1">
        <f>(Table2[[#This Row],[Close Price]]-Table2[[#This Row],[50D EMA]])/Table2[[#This Row],[50D EMA]]</f>
        <v>-4.1248049538578378E-2</v>
      </c>
      <c r="U216" s="1">
        <f>(Table2[[#This Row],[Close Price]]-Table2[[#This Row],[200D EMA]])/Table2[[#This Row],[200D EMA]]</f>
        <v>8.1629993265406001E-2</v>
      </c>
      <c r="V216">
        <v>0.50816631515010102</v>
      </c>
      <c r="W216">
        <v>1464.45</v>
      </c>
      <c r="X216">
        <v>1487.65</v>
      </c>
      <c r="Y216">
        <v>1458.2</v>
      </c>
      <c r="Z216">
        <v>1493.25</v>
      </c>
      <c r="AA216">
        <v>1417.3</v>
      </c>
      <c r="AB216">
        <v>1564</v>
      </c>
      <c r="AC216" s="1">
        <f>(Table2[[#This Row],[Close Price]]/Table2[[#This Row],[Day Low]])-1</f>
        <v>3.8581037249478811E-3</v>
      </c>
      <c r="AD216" s="1">
        <f>(Table2[[#This Row],[Day High]]/Table2[[#This Row],[Close Price]])-1</f>
        <v>1.1937963403850116E-2</v>
      </c>
      <c r="AE216" s="1">
        <f>(Table2[[#This Row],[Close Price]]/Table2[[#This Row],[Current Week Low]])-1</f>
        <v>8.1607461253598856E-3</v>
      </c>
      <c r="AF216" s="1">
        <f>(Table2[[#This Row],[Current Week High]]/Table2[[#This Row],[Close Price]])-1</f>
        <v>1.5747228079722619E-2</v>
      </c>
      <c r="AG216" s="1">
        <f>(Table2[[#This Row],[Close Price]]/Table2[[#This Row],[Current Month Low]])-1</f>
        <v>3.7253933535595918E-2</v>
      </c>
      <c r="AH216" s="1">
        <f>(Table2[[#This Row],[Current Month High]]/Table2[[#This Row],[Close Price]])-1</f>
        <v>6.3873205904360297E-2</v>
      </c>
      <c r="AI216">
        <v>27.8756547173661</v>
      </c>
      <c r="AJ216">
        <v>82.598434977021398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-0.1</v>
      </c>
      <c r="AM216" t="s">
        <v>3192</v>
      </c>
      <c r="AN216">
        <v>-4.84</v>
      </c>
      <c r="AO216" t="s">
        <v>3192</v>
      </c>
      <c r="AP216">
        <v>7.9446903128612995E-2</v>
      </c>
      <c r="AQ216">
        <f>(Table2[[#This Row],[Sharpe Ratio]]-AVERAGE(Table2[Sharpe Ratio]))/_xlfn.STDEV.P(Table2[Sharpe Ratio])</f>
        <v>0.14051304437718168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270</v>
      </c>
      <c r="AT216">
        <f>_xlfn.RANK.AVG(Table2[[#This Row],[6M Return vs Nifty Z-Score]],Table2[6M Return vs Nifty Z-Score])</f>
        <v>172</v>
      </c>
      <c r="AU216">
        <f>_xlfn.RANK.AVG(Table2[[#This Row],[Sharpe Ratio Z-Score]],Table2[Sharpe Ratio Z-Score])</f>
        <v>303</v>
      </c>
      <c r="AV216">
        <f>(Table2[[#This Row],[Rank 1Y]]+Table2[[#This Row],[Rank 6M]]+Table2[[#This Row],[Rank Sharpe]])/3</f>
        <v>248.33333333333334</v>
      </c>
    </row>
    <row r="217" spans="1:48" x14ac:dyDescent="0.3">
      <c r="A217" t="s">
        <v>387</v>
      </c>
      <c r="B217" t="s">
        <v>388</v>
      </c>
      <c r="C217" t="s">
        <v>3154</v>
      </c>
      <c r="D217" t="s">
        <v>119</v>
      </c>
      <c r="E217">
        <v>62889.8166585</v>
      </c>
      <c r="F217">
        <v>763.75</v>
      </c>
      <c r="G217">
        <v>36.832554204125998</v>
      </c>
      <c r="H217">
        <f>(Table2[[#This Row],[1Y Return vs Nifty]]-AVERAGE(Table2[1Y Return vs Nifty]))/_xlfn.STDEV.P(Table2[1Y Return vs Nifty])</f>
        <v>0.1711710845461504</v>
      </c>
      <c r="I217">
        <v>0.78661349851489404</v>
      </c>
      <c r="J217">
        <f>(Table2[[#This Row],[1M Return vs Nifty]]-AVERAGE(Table2[1M Return vs Nifty]))/_xlfn.STDEV.P(Table2[1M Return vs Nifty])</f>
        <v>5.7890419761157393E-2</v>
      </c>
      <c r="K217">
        <v>0.66063235222699701</v>
      </c>
      <c r="L217">
        <f>(Table2[[#This Row],[6M Return vs Nifty]]-AVERAGE(Table2[6M Return vs Nifty]))/_xlfn.STDEV.P(Table2[6M Return vs Nifty])</f>
        <v>-0.30220700387503779</v>
      </c>
      <c r="M217">
        <v>0.71412868514711103</v>
      </c>
      <c r="N217">
        <f>(Table2[[#This Row],[1W Return vs Nifty]]-AVERAGE(Table2[1W Return vs Nifty]))/_xlfn.STDEV.P(Table2[1W Return vs Nifty])</f>
        <v>-0.20937960740501377</v>
      </c>
      <c r="O217">
        <v>759.49</v>
      </c>
      <c r="P217">
        <v>753.46824705487995</v>
      </c>
      <c r="Q217">
        <v>688.470615347582</v>
      </c>
      <c r="R217">
        <v>53.408314199769698</v>
      </c>
      <c r="S217" s="1">
        <f>(Table2[[#This Row],[Close Price]]-Table2[[#This Row],[20D EMA]])/Table2[[#This Row],[20D EMA]]</f>
        <v>5.6090271102976876E-3</v>
      </c>
      <c r="T217" s="1">
        <f>(Table2[[#This Row],[Close Price]]-Table2[[#This Row],[50D EMA]])/Table2[[#This Row],[50D EMA]]</f>
        <v>1.3645900786541255E-2</v>
      </c>
      <c r="U217" s="1">
        <f>(Table2[[#This Row],[Close Price]]-Table2[[#This Row],[200D EMA]])/Table2[[#This Row],[200D EMA]]</f>
        <v>0.10934291598547365</v>
      </c>
      <c r="V217">
        <v>0.54755329147263698</v>
      </c>
      <c r="W217">
        <v>756.85</v>
      </c>
      <c r="X217">
        <v>767.9</v>
      </c>
      <c r="Y217">
        <v>747.05</v>
      </c>
      <c r="Z217">
        <v>767.9</v>
      </c>
      <c r="AA217">
        <v>735.1</v>
      </c>
      <c r="AB217">
        <v>793.7</v>
      </c>
      <c r="AC217" s="1">
        <f>(Table2[[#This Row],[Close Price]]/Table2[[#This Row],[Day Low]])-1</f>
        <v>9.1167338310100821E-3</v>
      </c>
      <c r="AD217" s="1">
        <f>(Table2[[#This Row],[Day High]]/Table2[[#This Row],[Close Price]])-1</f>
        <v>5.4337152209491535E-3</v>
      </c>
      <c r="AE217" s="1">
        <f>(Table2[[#This Row],[Close Price]]/Table2[[#This Row],[Current Week Low]])-1</f>
        <v>2.2354594739308009E-2</v>
      </c>
      <c r="AF217" s="1">
        <f>(Table2[[#This Row],[Current Week High]]/Table2[[#This Row],[Close Price]])-1</f>
        <v>5.4337152209491535E-3</v>
      </c>
      <c r="AG217" s="1">
        <f>(Table2[[#This Row],[Close Price]]/Table2[[#This Row],[Current Month Low]])-1</f>
        <v>3.8974289212352131E-2</v>
      </c>
      <c r="AH217" s="1">
        <f>(Table2[[#This Row],[Current Month High]]/Table2[[#This Row],[Close Price]])-1</f>
        <v>3.9214402618658051E-2</v>
      </c>
      <c r="AI217">
        <v>11.031096563011401</v>
      </c>
      <c r="AJ217">
        <v>78.801357836825403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</v>
      </c>
      <c r="AM217" t="s">
        <v>3194</v>
      </c>
      <c r="AN217">
        <v>-2.0099999999999998</v>
      </c>
      <c r="AO217" t="s">
        <v>3192</v>
      </c>
      <c r="AP217">
        <v>0.17599806805082899</v>
      </c>
      <c r="AQ217">
        <f>(Table2[[#This Row],[Sharpe Ratio]]-AVERAGE(Table2[Sharpe Ratio]))/_xlfn.STDEV.P(Table2[Sharpe Ratio])</f>
        <v>1.2693666014627045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0.98684149448996084</v>
      </c>
      <c r="AS217">
        <f>_xlfn.RANK.AVG(Table2[[#This Row],[1Y Return vs Nifty Z-Score]],Table2[1Y Return vs Nifty Z-Score])</f>
        <v>243</v>
      </c>
      <c r="AT217">
        <f>_xlfn.RANK.AVG(Table2[[#This Row],[6M Return vs Nifty Z-Score]],Table2[6M Return vs Nifty Z-Score])</f>
        <v>423</v>
      </c>
      <c r="AU217">
        <f>_xlfn.RANK.AVG(Table2[[#This Row],[Sharpe Ratio Z-Score]],Table2[Sharpe Ratio Z-Score])</f>
        <v>83</v>
      </c>
      <c r="AV217">
        <f>(Table2[[#This Row],[Rank 1Y]]+Table2[[#This Row],[Rank 6M]]+Table2[[#This Row],[Rank Sharpe]])/3</f>
        <v>249.66666666666666</v>
      </c>
    </row>
    <row r="218" spans="1:48" x14ac:dyDescent="0.3">
      <c r="A218" t="s">
        <v>227</v>
      </c>
      <c r="B218" t="s">
        <v>228</v>
      </c>
      <c r="C218" t="s">
        <v>3147</v>
      </c>
      <c r="D218" t="s">
        <v>229</v>
      </c>
      <c r="E218">
        <v>116915.50165765001</v>
      </c>
      <c r="F218">
        <v>10505.15</v>
      </c>
      <c r="G218">
        <v>26.800352903272401</v>
      </c>
      <c r="H218">
        <f>(Table2[[#This Row],[1Y Return vs Nifty]]-AVERAGE(Table2[1Y Return vs Nifty]))/_xlfn.STDEV.P(Table2[1Y Return vs Nifty])</f>
        <v>5.944289498843445E-3</v>
      </c>
      <c r="I218">
        <v>4.0875378490411398</v>
      </c>
      <c r="J218">
        <f>(Table2[[#This Row],[1M Return vs Nifty]]-AVERAGE(Table2[1M Return vs Nifty]))/_xlfn.STDEV.P(Table2[1M Return vs Nifty])</f>
        <v>0.41166576106178615</v>
      </c>
      <c r="K218">
        <v>20.179850532426599</v>
      </c>
      <c r="L218">
        <f>(Table2[[#This Row],[6M Return vs Nifty]]-AVERAGE(Table2[6M Return vs Nifty]))/_xlfn.STDEV.P(Table2[6M Return vs Nifty])</f>
        <v>0.30150458293690402</v>
      </c>
      <c r="M218">
        <v>2.7608771339891298</v>
      </c>
      <c r="N218">
        <f>(Table2[[#This Row],[1W Return vs Nifty]]-AVERAGE(Table2[1W Return vs Nifty]))/_xlfn.STDEV.P(Table2[1W Return vs Nifty])</f>
        <v>0.21521001096195616</v>
      </c>
      <c r="O218">
        <v>10573.63</v>
      </c>
      <c r="P218">
        <v>10283.3888407338</v>
      </c>
      <c r="Q218">
        <v>9098.7643598088107</v>
      </c>
      <c r="R218">
        <v>44.680937645341899</v>
      </c>
      <c r="S218" s="1">
        <f>(Table2[[#This Row],[Close Price]]-Table2[[#This Row],[20D EMA]])/Table2[[#This Row],[20D EMA]]</f>
        <v>-6.4764891527318022E-3</v>
      </c>
      <c r="T218" s="1">
        <f>(Table2[[#This Row],[Close Price]]-Table2[[#This Row],[50D EMA]])/Table2[[#This Row],[50D EMA]]</f>
        <v>2.1564988225260505E-2</v>
      </c>
      <c r="U218" s="1">
        <f>(Table2[[#This Row],[Close Price]]-Table2[[#This Row],[200D EMA]])/Table2[[#This Row],[200D EMA]]</f>
        <v>0.15456886062502018</v>
      </c>
      <c r="V218">
        <v>0.51169154093667801</v>
      </c>
      <c r="W218">
        <v>10399.5</v>
      </c>
      <c r="X218">
        <v>10732.15</v>
      </c>
      <c r="Y218">
        <v>10399.5</v>
      </c>
      <c r="Z218">
        <v>10880</v>
      </c>
      <c r="AA218">
        <v>10160</v>
      </c>
      <c r="AB218">
        <v>10897</v>
      </c>
      <c r="AC218" s="1">
        <f>(Table2[[#This Row],[Close Price]]/Table2[[#This Row],[Day Low]])-1</f>
        <v>1.015914226645509E-2</v>
      </c>
      <c r="AD218" s="1">
        <f>(Table2[[#This Row],[Day High]]/Table2[[#This Row],[Close Price]])-1</f>
        <v>2.1608449189207235E-2</v>
      </c>
      <c r="AE218" s="1">
        <f>(Table2[[#This Row],[Close Price]]/Table2[[#This Row],[Current Week Low]])-1</f>
        <v>1.015914226645509E-2</v>
      </c>
      <c r="AF218" s="1">
        <f>(Table2[[#This Row],[Current Week High]]/Table2[[#This Row],[Close Price]])-1</f>
        <v>3.5682498584027833E-2</v>
      </c>
      <c r="AG218" s="1">
        <f>(Table2[[#This Row],[Close Price]]/Table2[[#This Row],[Current Month Low]])-1</f>
        <v>3.397145669291346E-2</v>
      </c>
      <c r="AH218" s="1">
        <f>(Table2[[#This Row],[Current Month High]]/Table2[[#This Row],[Close Price]])-1</f>
        <v>3.7300752488065303E-2</v>
      </c>
      <c r="AI218">
        <v>8.0422459460359903</v>
      </c>
      <c r="AJ218">
        <v>58.498921226934598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0.06</v>
      </c>
      <c r="AM218" t="s">
        <v>3193</v>
      </c>
      <c r="AN218">
        <v>-0.36</v>
      </c>
      <c r="AO218" t="s">
        <v>3192</v>
      </c>
      <c r="AP218">
        <v>9.8986254821448003E-2</v>
      </c>
      <c r="AQ218">
        <f>(Table2[[#This Row],[Sharpe Ratio]]-AVERAGE(Table2[Sharpe Ratio]))/_xlfn.STDEV.P(Table2[Sharpe Ratio])</f>
        <v>0.3689625579524094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1.3032872024118991</v>
      </c>
      <c r="AS218">
        <f>_xlfn.RANK.AVG(Table2[[#This Row],[1Y Return vs Nifty Z-Score]],Table2[1Y Return vs Nifty Z-Score])</f>
        <v>286</v>
      </c>
      <c r="AT218">
        <f>_xlfn.RANK.AVG(Table2[[#This Row],[6M Return vs Nifty Z-Score]],Table2[6M Return vs Nifty Z-Score])</f>
        <v>222</v>
      </c>
      <c r="AU218">
        <f>_xlfn.RANK.AVG(Table2[[#This Row],[Sharpe Ratio Z-Score]],Table2[Sharpe Ratio Z-Score])</f>
        <v>242</v>
      </c>
      <c r="AV218">
        <f>(Table2[[#This Row],[Rank 1Y]]+Table2[[#This Row],[Rank 6M]]+Table2[[#This Row],[Rank Sharpe]])/3</f>
        <v>250</v>
      </c>
    </row>
    <row r="219" spans="1:48" x14ac:dyDescent="0.3">
      <c r="A219" t="s">
        <v>1632</v>
      </c>
      <c r="B219" t="s">
        <v>1633</v>
      </c>
      <c r="C219" t="s">
        <v>3153</v>
      </c>
      <c r="D219" t="s">
        <v>188</v>
      </c>
      <c r="E219">
        <v>5787.5429325300001</v>
      </c>
      <c r="F219">
        <v>474.85</v>
      </c>
      <c r="G219">
        <v>16.9269841110873</v>
      </c>
      <c r="H219">
        <f>(Table2[[#This Row],[1Y Return vs Nifty]]-AVERAGE(Table2[1Y Return vs Nifty]))/_xlfn.STDEV.P(Table2[1Y Return vs Nifty])</f>
        <v>-0.15666659049955134</v>
      </c>
      <c r="I219">
        <v>-2.6998527515226902</v>
      </c>
      <c r="J219">
        <f>(Table2[[#This Row],[1M Return vs Nifty]]-AVERAGE(Table2[1M Return vs Nifty]))/_xlfn.STDEV.P(Table2[1M Return vs Nifty])</f>
        <v>-0.31577030570912862</v>
      </c>
      <c r="K219">
        <v>7.8795254722815802</v>
      </c>
      <c r="L219">
        <f>(Table2[[#This Row],[6M Return vs Nifty]]-AVERAGE(Table2[6M Return vs Nifty]))/_xlfn.STDEV.P(Table2[6M Return vs Nifty])</f>
        <v>-7.8933234387954965E-2</v>
      </c>
      <c r="M219">
        <v>2.8664962887074301</v>
      </c>
      <c r="N219">
        <f>(Table2[[#This Row],[1W Return vs Nifty]]-AVERAGE(Table2[1W Return vs Nifty]))/_xlfn.STDEV.P(Table2[1W Return vs Nifty])</f>
        <v>0.23712027385696741</v>
      </c>
      <c r="O219">
        <v>472.07</v>
      </c>
      <c r="P219">
        <v>480.74776811863001</v>
      </c>
      <c r="Q219">
        <v>440.23531360513499</v>
      </c>
      <c r="R219">
        <v>59.640257900818497</v>
      </c>
      <c r="S219" s="1">
        <f>(Table2[[#This Row],[Close Price]]-Table2[[#This Row],[20D EMA]])/Table2[[#This Row],[20D EMA]]</f>
        <v>5.8889571461860097E-3</v>
      </c>
      <c r="T219" s="1">
        <f>(Table2[[#This Row],[Close Price]]-Table2[[#This Row],[50D EMA]])/Table2[[#This Row],[50D EMA]]</f>
        <v>-1.2267905354424114E-2</v>
      </c>
      <c r="U219" s="1">
        <f>(Table2[[#This Row],[Close Price]]-Table2[[#This Row],[200D EMA]])/Table2[[#This Row],[200D EMA]]</f>
        <v>7.8627691430298019E-2</v>
      </c>
      <c r="V219">
        <v>0.94133659026606298</v>
      </c>
      <c r="W219">
        <v>465</v>
      </c>
      <c r="X219">
        <v>478.35</v>
      </c>
      <c r="Y219">
        <v>458.15</v>
      </c>
      <c r="Z219">
        <v>478.35</v>
      </c>
      <c r="AA219">
        <v>448.25</v>
      </c>
      <c r="AB219">
        <v>483.9</v>
      </c>
      <c r="AC219" s="1">
        <f>(Table2[[#This Row],[Close Price]]/Table2[[#This Row],[Day Low]])-1</f>
        <v>2.1182795698924783E-2</v>
      </c>
      <c r="AD219" s="1">
        <f>(Table2[[#This Row],[Day High]]/Table2[[#This Row],[Close Price]])-1</f>
        <v>7.3707486574707826E-3</v>
      </c>
      <c r="AE219" s="1">
        <f>(Table2[[#This Row],[Close Price]]/Table2[[#This Row],[Current Week Low]])-1</f>
        <v>3.6450944013969311E-2</v>
      </c>
      <c r="AF219" s="1">
        <f>(Table2[[#This Row],[Current Week High]]/Table2[[#This Row],[Close Price]])-1</f>
        <v>7.3707486574707826E-3</v>
      </c>
      <c r="AG219" s="1">
        <f>(Table2[[#This Row],[Close Price]]/Table2[[#This Row],[Current Month Low]])-1</f>
        <v>5.9341885108756376E-2</v>
      </c>
      <c r="AH219" s="1">
        <f>(Table2[[#This Row],[Current Month High]]/Table2[[#This Row],[Close Price]])-1</f>
        <v>1.9058650100031382E-2</v>
      </c>
      <c r="AI219">
        <v>14.246604190796999</v>
      </c>
      <c r="AJ219">
        <v>52.733998070119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-0.03</v>
      </c>
      <c r="AM219" t="s">
        <v>3192</v>
      </c>
      <c r="AN219">
        <v>0.19</v>
      </c>
      <c r="AO219" t="s">
        <v>3193</v>
      </c>
      <c r="AP219">
        <v>0.19063763679231399</v>
      </c>
      <c r="AQ219">
        <f>(Table2[[#This Row],[Sharpe Ratio]]-AVERAGE(Table2[Sharpe Ratio]))/_xlfn.STDEV.P(Table2[Sharpe Ratio])</f>
        <v>1.4405290028831024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341</v>
      </c>
      <c r="AT219">
        <f>_xlfn.RANK.AVG(Table2[[#This Row],[6M Return vs Nifty Z-Score]],Table2[6M Return vs Nifty Z-Score])</f>
        <v>350</v>
      </c>
      <c r="AU219">
        <f>_xlfn.RANK.AVG(Table2[[#This Row],[Sharpe Ratio Z-Score]],Table2[Sharpe Ratio Z-Score])</f>
        <v>60</v>
      </c>
      <c r="AV219">
        <f>(Table2[[#This Row],[Rank 1Y]]+Table2[[#This Row],[Rank 6M]]+Table2[[#This Row],[Rank Sharpe]])/3</f>
        <v>250.33333333333334</v>
      </c>
    </row>
    <row r="220" spans="1:48" x14ac:dyDescent="0.3">
      <c r="A220" t="s">
        <v>541</v>
      </c>
      <c r="B220" t="s">
        <v>542</v>
      </c>
      <c r="C220" t="s">
        <v>3154</v>
      </c>
      <c r="D220" t="s">
        <v>164</v>
      </c>
      <c r="E220">
        <v>39911.845363296998</v>
      </c>
      <c r="F220">
        <v>217.31</v>
      </c>
      <c r="G220">
        <v>89.890318866942295</v>
      </c>
      <c r="H220">
        <f>(Table2[[#This Row],[1Y Return vs Nifty]]-AVERAGE(Table2[1Y Return vs Nifty]))/_xlfn.STDEV.P(Table2[1Y Return vs Nifty])</f>
        <v>1.0450136386090842</v>
      </c>
      <c r="I220">
        <v>20.923295157230701</v>
      </c>
      <c r="J220">
        <f>(Table2[[#This Row],[1M Return vs Nifty]]-AVERAGE(Table2[1M Return vs Nifty]))/_xlfn.STDEV.P(Table2[1M Return vs Nifty])</f>
        <v>2.2160317977477759</v>
      </c>
      <c r="K220">
        <v>6.0331522587076698</v>
      </c>
      <c r="L220">
        <f>(Table2[[#This Row],[6M Return vs Nifty]]-AVERAGE(Table2[6M Return vs Nifty]))/_xlfn.STDEV.P(Table2[6M Return vs Nifty])</f>
        <v>-0.1360398711560456</v>
      </c>
      <c r="M220">
        <v>4.5867835240528203</v>
      </c>
      <c r="N220">
        <f>(Table2[[#This Row],[1W Return vs Nifty]]-AVERAGE(Table2[1W Return vs Nifty]))/_xlfn.STDEV.P(Table2[1W Return vs Nifty])</f>
        <v>0.59398684490536058</v>
      </c>
      <c r="O220">
        <v>208.95</v>
      </c>
      <c r="P220">
        <v>196.908763940429</v>
      </c>
      <c r="Q220">
        <v>171.37259873094001</v>
      </c>
      <c r="R220">
        <v>56.827989534563997</v>
      </c>
      <c r="S220" s="1">
        <f>(Table2[[#This Row],[Close Price]]-Table2[[#This Row],[20D EMA]])/Table2[[#This Row],[20D EMA]]</f>
        <v>4.0009571667863196E-2</v>
      </c>
      <c r="T220" s="1">
        <f>(Table2[[#This Row],[Close Price]]-Table2[[#This Row],[50D EMA]])/Table2[[#This Row],[50D EMA]]</f>
        <v>0.10360755738501823</v>
      </c>
      <c r="U220" s="1">
        <f>(Table2[[#This Row],[Close Price]]-Table2[[#This Row],[200D EMA]])/Table2[[#This Row],[200D EMA]]</f>
        <v>0.26805569623871461</v>
      </c>
      <c r="V220">
        <v>1.49504876555494</v>
      </c>
      <c r="W220">
        <v>215.8</v>
      </c>
      <c r="X220">
        <v>221.24</v>
      </c>
      <c r="Y220">
        <v>215.8</v>
      </c>
      <c r="Z220">
        <v>232.45</v>
      </c>
      <c r="AA220">
        <v>200</v>
      </c>
      <c r="AB220">
        <v>232.45</v>
      </c>
      <c r="AC220" s="1">
        <f>(Table2[[#This Row],[Close Price]]/Table2[[#This Row],[Day Low]])-1</f>
        <v>6.9972196478220727E-3</v>
      </c>
      <c r="AD220" s="1">
        <f>(Table2[[#This Row],[Day High]]/Table2[[#This Row],[Close Price]])-1</f>
        <v>1.8084763701624373E-2</v>
      </c>
      <c r="AE220" s="1">
        <f>(Table2[[#This Row],[Close Price]]/Table2[[#This Row],[Current Week Low]])-1</f>
        <v>6.9972196478220727E-3</v>
      </c>
      <c r="AF220" s="1">
        <f>(Table2[[#This Row],[Current Week High]]/Table2[[#This Row],[Close Price]])-1</f>
        <v>6.9670056601168762E-2</v>
      </c>
      <c r="AG220" s="1">
        <f>(Table2[[#This Row],[Close Price]]/Table2[[#This Row],[Current Month Low]])-1</f>
        <v>8.6549999999999905E-2</v>
      </c>
      <c r="AH220" s="1">
        <f>(Table2[[#This Row],[Current Month High]]/Table2[[#This Row],[Close Price]])-1</f>
        <v>6.9670056601168762E-2</v>
      </c>
      <c r="AI220">
        <v>6.9670056601168699</v>
      </c>
      <c r="AJ220">
        <v>145.270880361173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0.1</v>
      </c>
      <c r="AM220" t="s">
        <v>3193</v>
      </c>
      <c r="AN220">
        <v>4.96</v>
      </c>
      <c r="AO220" t="s">
        <v>3193</v>
      </c>
      <c r="AP220">
        <v>8.5618496637118E-2</v>
      </c>
      <c r="AQ220">
        <f>(Table2[[#This Row],[Sharpe Ratio]]-AVERAGE(Table2[Sharpe Ratio]))/_xlfn.STDEV.P(Table2[Sharpe Ratio])</f>
        <v>0.21266986703773108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3.9316622771439063</v>
      </c>
      <c r="AS220">
        <f>_xlfn.RANK.AVG(Table2[[#This Row],[1Y Return vs Nifty Z-Score]],Table2[1Y Return vs Nifty Z-Score])</f>
        <v>102</v>
      </c>
      <c r="AT220">
        <f>_xlfn.RANK.AVG(Table2[[#This Row],[6M Return vs Nifty Z-Score]],Table2[6M Return vs Nifty Z-Score])</f>
        <v>366</v>
      </c>
      <c r="AU220">
        <f>_xlfn.RANK.AVG(Table2[[#This Row],[Sharpe Ratio Z-Score]],Table2[Sharpe Ratio Z-Score])</f>
        <v>284</v>
      </c>
      <c r="AV220">
        <f>(Table2[[#This Row],[Rank 1Y]]+Table2[[#This Row],[Rank 6M]]+Table2[[#This Row],[Rank Sharpe]])/3</f>
        <v>250.66666666666666</v>
      </c>
    </row>
    <row r="221" spans="1:48" x14ac:dyDescent="0.3">
      <c r="A221" t="s">
        <v>1692</v>
      </c>
      <c r="B221" t="s">
        <v>1693</v>
      </c>
      <c r="C221" t="s">
        <v>3153</v>
      </c>
      <c r="D221" t="s">
        <v>188</v>
      </c>
      <c r="E221">
        <v>5207.2729065000003</v>
      </c>
      <c r="F221">
        <v>728.1</v>
      </c>
      <c r="G221">
        <v>24.708171172273801</v>
      </c>
      <c r="H221">
        <f>(Table2[[#This Row],[1Y Return vs Nifty]]-AVERAGE(Table2[1Y Return vs Nifty]))/_xlfn.STDEV.P(Table2[1Y Return vs Nifty])</f>
        <v>-2.8513201105936671E-2</v>
      </c>
      <c r="I221">
        <v>10.394714352276599</v>
      </c>
      <c r="J221">
        <f>(Table2[[#This Row],[1M Return vs Nifty]]-AVERAGE(Table2[1M Return vs Nifty]))/_xlfn.STDEV.P(Table2[1M Return vs Nifty])</f>
        <v>1.0876350603035894</v>
      </c>
      <c r="K221">
        <v>8.7945067299702409</v>
      </c>
      <c r="L221">
        <f>(Table2[[#This Row],[6M Return vs Nifty]]-AVERAGE(Table2[6M Return vs Nifty]))/_xlfn.STDEV.P(Table2[6M Return vs Nifty])</f>
        <v>-5.0633699955640987E-2</v>
      </c>
      <c r="M221">
        <v>2.5421086043896799</v>
      </c>
      <c r="N221">
        <f>(Table2[[#This Row],[1W Return vs Nifty]]-AVERAGE(Table2[1W Return vs Nifty]))/_xlfn.STDEV.P(Table2[1W Return vs Nifty])</f>
        <v>0.16982737170998269</v>
      </c>
      <c r="O221">
        <v>706.41</v>
      </c>
      <c r="P221">
        <v>691.94379559122501</v>
      </c>
      <c r="Q221">
        <v>633.98133258846894</v>
      </c>
      <c r="R221">
        <v>58.047981080536303</v>
      </c>
      <c r="S221" s="1">
        <f>(Table2[[#This Row],[Close Price]]-Table2[[#This Row],[20D EMA]])/Table2[[#This Row],[20D EMA]]</f>
        <v>3.0704548350108371E-2</v>
      </c>
      <c r="T221" s="1">
        <f>(Table2[[#This Row],[Close Price]]-Table2[[#This Row],[50D EMA]])/Table2[[#This Row],[50D EMA]]</f>
        <v>5.2253094310762152E-2</v>
      </c>
      <c r="U221" s="1">
        <f>(Table2[[#This Row],[Close Price]]-Table2[[#This Row],[200D EMA]])/Table2[[#This Row],[200D EMA]]</f>
        <v>0.14845652793475159</v>
      </c>
      <c r="V221">
        <v>1.4029244904145399</v>
      </c>
      <c r="W221">
        <v>725</v>
      </c>
      <c r="X221">
        <v>739.8</v>
      </c>
      <c r="Y221">
        <v>697.25</v>
      </c>
      <c r="Z221">
        <v>745.9</v>
      </c>
      <c r="AA221">
        <v>676.55</v>
      </c>
      <c r="AB221">
        <v>783.9</v>
      </c>
      <c r="AC221" s="1">
        <f>(Table2[[#This Row],[Close Price]]/Table2[[#This Row],[Day Low]])-1</f>
        <v>4.2758620689655746E-3</v>
      </c>
      <c r="AD221" s="1">
        <f>(Table2[[#This Row],[Day High]]/Table2[[#This Row],[Close Price]])-1</f>
        <v>1.606922126081578E-2</v>
      </c>
      <c r="AE221" s="1">
        <f>(Table2[[#This Row],[Close Price]]/Table2[[#This Row],[Current Week Low]])-1</f>
        <v>4.4245249193259228E-2</v>
      </c>
      <c r="AF221" s="1">
        <f>(Table2[[#This Row],[Current Week High]]/Table2[[#This Row],[Close Price]])-1</f>
        <v>2.4447191319873607E-2</v>
      </c>
      <c r="AG221" s="1">
        <f>(Table2[[#This Row],[Close Price]]/Table2[[#This Row],[Current Month Low]])-1</f>
        <v>7.6195403148326069E-2</v>
      </c>
      <c r="AH221" s="1">
        <f>(Table2[[#This Row],[Current Month High]]/Table2[[#This Row],[Close Price]])-1</f>
        <v>7.6637824474659944E-2</v>
      </c>
      <c r="AI221">
        <v>9.7582749622304501</v>
      </c>
      <c r="AJ221">
        <v>77.2611077297626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-0.02</v>
      </c>
      <c r="AM221" t="s">
        <v>3192</v>
      </c>
      <c r="AN221">
        <v>6.93</v>
      </c>
      <c r="AO221" t="s">
        <v>3193</v>
      </c>
      <c r="AP221">
        <v>0.148457472125469</v>
      </c>
      <c r="AQ221">
        <f>(Table2[[#This Row],[Sharpe Ratio]]-AVERAGE(Table2[Sharpe Ratio]))/_xlfn.STDEV.P(Table2[Sharpe Ratio])</f>
        <v>0.94736841843048547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2.1256839493824797</v>
      </c>
      <c r="AS221">
        <f>_xlfn.RANK.AVG(Table2[[#This Row],[1Y Return vs Nifty Z-Score]],Table2[1Y Return vs Nifty Z-Score])</f>
        <v>297</v>
      </c>
      <c r="AT221">
        <f>_xlfn.RANK.AVG(Table2[[#This Row],[6M Return vs Nifty Z-Score]],Table2[6M Return vs Nifty Z-Score])</f>
        <v>340</v>
      </c>
      <c r="AU221">
        <f>_xlfn.RANK.AVG(Table2[[#This Row],[Sharpe Ratio Z-Score]],Table2[Sharpe Ratio Z-Score])</f>
        <v>120</v>
      </c>
      <c r="AV221">
        <f>(Table2[[#This Row],[Rank 1Y]]+Table2[[#This Row],[Rank 6M]]+Table2[[#This Row],[Rank Sharpe]])/3</f>
        <v>252.33333333333334</v>
      </c>
    </row>
    <row r="222" spans="1:48" x14ac:dyDescent="0.3">
      <c r="A222" t="s">
        <v>753</v>
      </c>
      <c r="B222" t="s">
        <v>754</v>
      </c>
      <c r="C222" t="s">
        <v>3149</v>
      </c>
      <c r="D222" t="s">
        <v>127</v>
      </c>
      <c r="E222">
        <v>22774.7630928</v>
      </c>
      <c r="F222">
        <v>909.6</v>
      </c>
      <c r="G222">
        <v>58.587557188234697</v>
      </c>
      <c r="H222">
        <f>(Table2[[#This Row],[1Y Return vs Nifty]]-AVERAGE(Table2[1Y Return vs Nifty]))/_xlfn.STDEV.P(Table2[1Y Return vs Nifty])</f>
        <v>0.52946826295334992</v>
      </c>
      <c r="I222">
        <v>1.89190387774928</v>
      </c>
      <c r="J222">
        <f>(Table2[[#This Row],[1M Return vs Nifty]]-AVERAGE(Table2[1M Return vs Nifty]))/_xlfn.STDEV.P(Table2[1M Return vs Nifty])</f>
        <v>0.17634950564951099</v>
      </c>
      <c r="K222">
        <v>59.7698454686535</v>
      </c>
      <c r="L222">
        <f>(Table2[[#This Row],[6M Return vs Nifty]]-AVERAGE(Table2[6M Return vs Nifty]))/_xlfn.STDEV.P(Table2[6M Return vs Nifty])</f>
        <v>1.5259869594427173</v>
      </c>
      <c r="M222">
        <v>2.6116514129595099</v>
      </c>
      <c r="N222">
        <f>(Table2[[#This Row],[1W Return vs Nifty]]-AVERAGE(Table2[1W Return vs Nifty]))/_xlfn.STDEV.P(Table2[1W Return vs Nifty])</f>
        <v>0.18425374372826214</v>
      </c>
      <c r="O222">
        <v>888.46</v>
      </c>
      <c r="P222">
        <v>857.31579821848402</v>
      </c>
      <c r="Q222">
        <v>696.23800607130295</v>
      </c>
      <c r="R222">
        <v>58.8014109011946</v>
      </c>
      <c r="S222" s="1">
        <f>(Table2[[#This Row],[Close Price]]-Table2[[#This Row],[20D EMA]])/Table2[[#This Row],[20D EMA]]</f>
        <v>2.3793980595637379E-2</v>
      </c>
      <c r="T222" s="1">
        <f>(Table2[[#This Row],[Close Price]]-Table2[[#This Row],[50D EMA]])/Table2[[#This Row],[50D EMA]]</f>
        <v>6.098593061059112E-2</v>
      </c>
      <c r="U222" s="1">
        <f>(Table2[[#This Row],[Close Price]]-Table2[[#This Row],[200D EMA]])/Table2[[#This Row],[200D EMA]]</f>
        <v>0.30644979456471427</v>
      </c>
      <c r="V222">
        <v>0.70480528603520498</v>
      </c>
      <c r="W222">
        <v>876.4</v>
      </c>
      <c r="X222">
        <v>922.8</v>
      </c>
      <c r="Y222">
        <v>850.95</v>
      </c>
      <c r="Z222">
        <v>922.8</v>
      </c>
      <c r="AA222">
        <v>833.85</v>
      </c>
      <c r="AB222">
        <v>965</v>
      </c>
      <c r="AC222" s="1">
        <f>(Table2[[#This Row],[Close Price]]/Table2[[#This Row],[Day Low]])-1</f>
        <v>3.7882245549977211E-2</v>
      </c>
      <c r="AD222" s="1">
        <f>(Table2[[#This Row],[Day High]]/Table2[[#This Row],[Close Price]])-1</f>
        <v>1.4511873350923299E-2</v>
      </c>
      <c r="AE222" s="1">
        <f>(Table2[[#This Row],[Close Price]]/Table2[[#This Row],[Current Week Low]])-1</f>
        <v>6.8922968447029831E-2</v>
      </c>
      <c r="AF222" s="1">
        <f>(Table2[[#This Row],[Current Week High]]/Table2[[#This Row],[Close Price]])-1</f>
        <v>1.4511873350923299E-2</v>
      </c>
      <c r="AG222" s="1">
        <f>(Table2[[#This Row],[Close Price]]/Table2[[#This Row],[Current Month Low]])-1</f>
        <v>9.0843676920309369E-2</v>
      </c>
      <c r="AH222" s="1">
        <f>(Table2[[#This Row],[Current Month High]]/Table2[[#This Row],[Close Price]])-1</f>
        <v>6.0905892700087838E-2</v>
      </c>
      <c r="AI222">
        <v>10.812445030782699</v>
      </c>
      <c r="AJ222">
        <v>102.04353620613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0.28999999999999998</v>
      </c>
      <c r="AM222" t="s">
        <v>3193</v>
      </c>
      <c r="AN222">
        <v>-5.16</v>
      </c>
      <c r="AO222" t="s">
        <v>3192</v>
      </c>
      <c r="AQ222">
        <f>(Table2[[#This Row],[Sharpe Ratio]]-AVERAGE(Table2[Sharpe Ratio]))/_xlfn.STDEV.P(Table2[Sharpe Ratio])</f>
        <v>-0.78836149865308947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1.6276969731207509</v>
      </c>
      <c r="AS222">
        <f>_xlfn.RANK.AVG(Table2[[#This Row],[1Y Return vs Nifty Z-Score]],Table2[1Y Return vs Nifty Z-Score])</f>
        <v>157</v>
      </c>
      <c r="AT222">
        <f>_xlfn.RANK.AVG(Table2[[#This Row],[6M Return vs Nifty Z-Score]],Table2[6M Return vs Nifty Z-Score])</f>
        <v>52</v>
      </c>
      <c r="AU222">
        <f>_xlfn.RANK.AVG(Table2[[#This Row],[Sharpe Ratio Z-Score]],Table2[Sharpe Ratio Z-Score])</f>
        <v>551.5</v>
      </c>
      <c r="AV222">
        <f>(Table2[[#This Row],[Rank 1Y]]+Table2[[#This Row],[Rank 6M]]+Table2[[#This Row],[Rank Sharpe]])/3</f>
        <v>253.5</v>
      </c>
    </row>
    <row r="223" spans="1:48" x14ac:dyDescent="0.3">
      <c r="A223" t="s">
        <v>396</v>
      </c>
      <c r="B223" t="s">
        <v>397</v>
      </c>
      <c r="C223" t="s">
        <v>3160</v>
      </c>
      <c r="D223" t="s">
        <v>130</v>
      </c>
      <c r="E223">
        <v>59985.008038389999</v>
      </c>
      <c r="F223">
        <v>1677.95</v>
      </c>
      <c r="G223">
        <v>47.783091525496303</v>
      </c>
      <c r="H223">
        <f>(Table2[[#This Row],[1Y Return vs Nifty]]-AVERAGE(Table2[1Y Return vs Nifty]))/_xlfn.STDEV.P(Table2[1Y Return vs Nifty])</f>
        <v>0.35152254793853566</v>
      </c>
      <c r="I223">
        <v>-0.150394813630082</v>
      </c>
      <c r="J223">
        <f>(Table2[[#This Row],[1M Return vs Nifty]]-AVERAGE(Table2[1M Return vs Nifty]))/_xlfn.STDEV.P(Table2[1M Return vs Nifty])</f>
        <v>-4.2533098087037931E-2</v>
      </c>
      <c r="K223">
        <v>-5.4929896425728497</v>
      </c>
      <c r="L223">
        <f>(Table2[[#This Row],[6M Return vs Nifty]]-AVERAGE(Table2[6M Return vs Nifty]))/_xlfn.STDEV.P(Table2[6M Return vs Nifty])</f>
        <v>-0.49253291062113946</v>
      </c>
      <c r="M223">
        <v>-1.2156809359960301</v>
      </c>
      <c r="N223">
        <f>(Table2[[#This Row],[1W Return vs Nifty]]-AVERAGE(Table2[1W Return vs Nifty]))/_xlfn.STDEV.P(Table2[1W Return vs Nifty])</f>
        <v>-0.6097107428826779</v>
      </c>
      <c r="O223">
        <v>1709.06</v>
      </c>
      <c r="P223">
        <v>1740.0642140904699</v>
      </c>
      <c r="Q223">
        <v>1565.37510815621</v>
      </c>
      <c r="R223">
        <v>46.849014043757002</v>
      </c>
      <c r="S223" s="1">
        <f>(Table2[[#This Row],[Close Price]]-Table2[[#This Row],[20D EMA]])/Table2[[#This Row],[20D EMA]]</f>
        <v>-1.8202988777456557E-2</v>
      </c>
      <c r="T223" s="1">
        <f>(Table2[[#This Row],[Close Price]]-Table2[[#This Row],[50D EMA]])/Table2[[#This Row],[50D EMA]]</f>
        <v>-3.5696506822845579E-2</v>
      </c>
      <c r="U223" s="1">
        <f>(Table2[[#This Row],[Close Price]]-Table2[[#This Row],[200D EMA]])/Table2[[#This Row],[200D EMA]]</f>
        <v>7.1915601096012902E-2</v>
      </c>
      <c r="V223">
        <v>1.22218683501749</v>
      </c>
      <c r="W223">
        <v>1640.7</v>
      </c>
      <c r="X223">
        <v>1684.95</v>
      </c>
      <c r="Y223">
        <v>1596.1</v>
      </c>
      <c r="Z223">
        <v>1684.95</v>
      </c>
      <c r="AA223">
        <v>1560</v>
      </c>
      <c r="AB223">
        <v>1850.85</v>
      </c>
      <c r="AC223" s="1">
        <f>(Table2[[#This Row],[Close Price]]/Table2[[#This Row],[Day Low]])-1</f>
        <v>2.2703724020235239E-2</v>
      </c>
      <c r="AD223" s="1">
        <f>(Table2[[#This Row],[Day High]]/Table2[[#This Row],[Close Price]])-1</f>
        <v>4.1717572037307527E-3</v>
      </c>
      <c r="AE223" s="1">
        <f>(Table2[[#This Row],[Close Price]]/Table2[[#This Row],[Current Week Low]])-1</f>
        <v>5.1281248042102767E-2</v>
      </c>
      <c r="AF223" s="1">
        <f>(Table2[[#This Row],[Current Week High]]/Table2[[#This Row],[Close Price]])-1</f>
        <v>4.1717572037307527E-3</v>
      </c>
      <c r="AG223" s="1">
        <f>(Table2[[#This Row],[Close Price]]/Table2[[#This Row],[Current Month Low]])-1</f>
        <v>7.560897435897429E-2</v>
      </c>
      <c r="AH223" s="1">
        <f>(Table2[[#This Row],[Current Month High]]/Table2[[#This Row],[Close Price]])-1</f>
        <v>0.10304240293214928</v>
      </c>
      <c r="AI223">
        <v>23.275425370243401</v>
      </c>
      <c r="AJ223">
        <v>94.201556667920499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-7.0000000000000007E-2</v>
      </c>
      <c r="AM223" t="s">
        <v>3192</v>
      </c>
      <c r="AN223">
        <v>-9.7200000000000006</v>
      </c>
      <c r="AO223" t="s">
        <v>3192</v>
      </c>
      <c r="AP223">
        <v>0.17578438296860299</v>
      </c>
      <c r="AQ223">
        <f>(Table2[[#This Row],[Sharpe Ratio]]-AVERAGE(Table2[Sharpe Ratio]))/_xlfn.STDEV.P(Table2[Sharpe Ratio])</f>
        <v>1.2668682456390201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3">
        <f>_xlfn.RANK.AVG(Table2[[#This Row],[1Y Return vs Nifty Z-Score]],Table2[1Y Return vs Nifty Z-Score])</f>
        <v>192</v>
      </c>
      <c r="AT223">
        <f>_xlfn.RANK.AVG(Table2[[#This Row],[6M Return vs Nifty Z-Score]],Table2[6M Return vs Nifty Z-Score])</f>
        <v>484</v>
      </c>
      <c r="AU223">
        <f>_xlfn.RANK.AVG(Table2[[#This Row],[Sharpe Ratio Z-Score]],Table2[Sharpe Ratio Z-Score])</f>
        <v>85</v>
      </c>
      <c r="AV223">
        <f>(Table2[[#This Row],[Rank 1Y]]+Table2[[#This Row],[Rank 6M]]+Table2[[#This Row],[Rank Sharpe]])/3</f>
        <v>253.66666666666666</v>
      </c>
    </row>
    <row r="224" spans="1:48" x14ac:dyDescent="0.3">
      <c r="A224" t="s">
        <v>248</v>
      </c>
      <c r="B224" t="s">
        <v>249</v>
      </c>
      <c r="C224" t="s">
        <v>3159</v>
      </c>
      <c r="D224" t="s">
        <v>122</v>
      </c>
      <c r="E224">
        <v>105857.734305509</v>
      </c>
      <c r="F224">
        <v>8182.35</v>
      </c>
      <c r="G224">
        <v>71.794074669741605</v>
      </c>
      <c r="H224">
        <f>(Table2[[#This Row],[1Y Return vs Nifty]]-AVERAGE(Table2[1Y Return vs Nifty]))/_xlfn.STDEV.P(Table2[1Y Return vs Nifty])</f>
        <v>0.74697491894718004</v>
      </c>
      <c r="I224">
        <v>8.8653097222411805</v>
      </c>
      <c r="J224">
        <f>(Table2[[#This Row],[1M Return vs Nifty]]-AVERAGE(Table2[1M Return vs Nifty]))/_xlfn.STDEV.P(Table2[1M Return vs Nifty])</f>
        <v>0.92372168710214564</v>
      </c>
      <c r="K224">
        <v>29.6379970812417</v>
      </c>
      <c r="L224">
        <f>(Table2[[#This Row],[6M Return vs Nifty]]-AVERAGE(Table2[6M Return vs Nifty]))/_xlfn.STDEV.P(Table2[6M Return vs Nifty])</f>
        <v>0.59403641533771723</v>
      </c>
      <c r="M224">
        <v>-0.21789713557174101</v>
      </c>
      <c r="N224">
        <f>(Table2[[#This Row],[1W Return vs Nifty]]-AVERAGE(Table2[1W Return vs Nifty]))/_xlfn.STDEV.P(Table2[1W Return vs Nifty])</f>
        <v>-0.4027245627907472</v>
      </c>
      <c r="O224">
        <v>8111.78</v>
      </c>
      <c r="P224">
        <v>7750.3702597362399</v>
      </c>
      <c r="Q224">
        <v>6525.5865625794004</v>
      </c>
      <c r="R224">
        <v>49.8856888903859</v>
      </c>
      <c r="S224" s="1">
        <f>(Table2[[#This Row],[Close Price]]-Table2[[#This Row],[20D EMA]])/Table2[[#This Row],[20D EMA]]</f>
        <v>8.6996935321224968E-3</v>
      </c>
      <c r="T224" s="1">
        <f>(Table2[[#This Row],[Close Price]]-Table2[[#This Row],[50D EMA]])/Table2[[#This Row],[50D EMA]]</f>
        <v>5.5736658480424861E-2</v>
      </c>
      <c r="U224" s="1">
        <f>(Table2[[#This Row],[Close Price]]-Table2[[#This Row],[200D EMA]])/Table2[[#This Row],[200D EMA]]</f>
        <v>0.25388728224390039</v>
      </c>
      <c r="V224">
        <v>0.79186739070307999</v>
      </c>
      <c r="W224">
        <v>8135</v>
      </c>
      <c r="X224">
        <v>8280</v>
      </c>
      <c r="Y224">
        <v>8135</v>
      </c>
      <c r="Z224">
        <v>8399.25</v>
      </c>
      <c r="AA224">
        <v>7910.05</v>
      </c>
      <c r="AB224">
        <v>8472</v>
      </c>
      <c r="AC224" s="1">
        <f>(Table2[[#This Row],[Close Price]]/Table2[[#This Row],[Day Low]])-1</f>
        <v>5.8205285802090945E-3</v>
      </c>
      <c r="AD224" s="1">
        <f>(Table2[[#This Row],[Day High]]/Table2[[#This Row],[Close Price]])-1</f>
        <v>1.1934224275422123E-2</v>
      </c>
      <c r="AE224" s="1">
        <f>(Table2[[#This Row],[Close Price]]/Table2[[#This Row],[Current Week Low]])-1</f>
        <v>5.8205285802090945E-3</v>
      </c>
      <c r="AF224" s="1">
        <f>(Table2[[#This Row],[Current Week High]]/Table2[[#This Row],[Close Price]])-1</f>
        <v>2.6508276961997534E-2</v>
      </c>
      <c r="AG224" s="1">
        <f>(Table2[[#This Row],[Close Price]]/Table2[[#This Row],[Current Month Low]])-1</f>
        <v>3.4424561159537514E-2</v>
      </c>
      <c r="AH224" s="1">
        <f>(Table2[[#This Row],[Current Month High]]/Table2[[#This Row],[Close Price]])-1</f>
        <v>3.5399365707895702E-2</v>
      </c>
      <c r="AI224">
        <v>3.5399365707895698</v>
      </c>
      <c r="AJ224">
        <v>105.998162158079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0.11</v>
      </c>
      <c r="AM224" t="s">
        <v>3193</v>
      </c>
      <c r="AN224">
        <v>0.14000000000000001</v>
      </c>
      <c r="AO224" t="s">
        <v>3193</v>
      </c>
      <c r="AP224">
        <v>1.8029197388491999E-2</v>
      </c>
      <c r="AQ224">
        <f>(Table2[[#This Row],[Sharpe Ratio]]-AVERAGE(Table2[Sharpe Ratio]))/_xlfn.STDEV.P(Table2[Sharpe Ratio])</f>
        <v>-0.57756835472994217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1.2844401038663535</v>
      </c>
      <c r="AS224">
        <f>_xlfn.RANK.AVG(Table2[[#This Row],[1Y Return vs Nifty Z-Score]],Table2[1Y Return vs Nifty Z-Score])</f>
        <v>126</v>
      </c>
      <c r="AT224">
        <f>_xlfn.RANK.AVG(Table2[[#This Row],[6M Return vs Nifty Z-Score]],Table2[6M Return vs Nifty Z-Score])</f>
        <v>150</v>
      </c>
      <c r="AU224">
        <f>_xlfn.RANK.AVG(Table2[[#This Row],[Sharpe Ratio Z-Score]],Table2[Sharpe Ratio Z-Score])</f>
        <v>487</v>
      </c>
      <c r="AV224">
        <f>(Table2[[#This Row],[Rank 1Y]]+Table2[[#This Row],[Rank 6M]]+Table2[[#This Row],[Rank Sharpe]])/3</f>
        <v>254.33333333333334</v>
      </c>
    </row>
    <row r="225" spans="1:48" x14ac:dyDescent="0.3">
      <c r="A225" t="s">
        <v>579</v>
      </c>
      <c r="B225" t="s">
        <v>580</v>
      </c>
      <c r="C225" t="s">
        <v>3147</v>
      </c>
      <c r="D225" t="s">
        <v>229</v>
      </c>
      <c r="E225">
        <v>35350.933315200004</v>
      </c>
      <c r="F225">
        <v>6987</v>
      </c>
      <c r="G225">
        <v>98.122923851211198</v>
      </c>
      <c r="H225">
        <f>(Table2[[#This Row],[1Y Return vs Nifty]]-AVERAGE(Table2[1Y Return vs Nifty]))/_xlfn.STDEV.P(Table2[1Y Return vs Nifty])</f>
        <v>1.1806017209899171</v>
      </c>
      <c r="I225">
        <v>1.53009180368473</v>
      </c>
      <c r="J225">
        <f>(Table2[[#This Row],[1M Return vs Nifty]]-AVERAGE(Table2[1M Return vs Nifty]))/_xlfn.STDEV.P(Table2[1M Return vs Nifty])</f>
        <v>0.13757243098905464</v>
      </c>
      <c r="K225">
        <v>-11.10627795616</v>
      </c>
      <c r="L225">
        <f>(Table2[[#This Row],[6M Return vs Nifty]]-AVERAGE(Table2[6M Return vs Nifty]))/_xlfn.STDEV.P(Table2[6M Return vs Nifty])</f>
        <v>-0.66614679022141221</v>
      </c>
      <c r="M225">
        <v>7.1523973255334896</v>
      </c>
      <c r="N225">
        <f>(Table2[[#This Row],[1W Return vs Nifty]]-AVERAGE(Table2[1W Return vs Nifty]))/_xlfn.STDEV.P(Table2[1W Return vs Nifty])</f>
        <v>1.1262129645655543</v>
      </c>
      <c r="O225">
        <v>6839.22</v>
      </c>
      <c r="P225">
        <v>6751.0922939831598</v>
      </c>
      <c r="Q225">
        <v>6084.5701039149399</v>
      </c>
      <c r="R225">
        <v>58.950864962876103</v>
      </c>
      <c r="S225" s="1">
        <f>(Table2[[#This Row],[Close Price]]-Table2[[#This Row],[20D EMA]])/Table2[[#This Row],[20D EMA]]</f>
        <v>2.1607727196961021E-2</v>
      </c>
      <c r="T225" s="1">
        <f>(Table2[[#This Row],[Close Price]]-Table2[[#This Row],[50D EMA]])/Table2[[#This Row],[50D EMA]]</f>
        <v>3.4943635154727544E-2</v>
      </c>
      <c r="U225" s="1">
        <f>(Table2[[#This Row],[Close Price]]-Table2[[#This Row],[200D EMA]])/Table2[[#This Row],[200D EMA]]</f>
        <v>0.14831448741208814</v>
      </c>
      <c r="V225">
        <v>1.58905666718964</v>
      </c>
      <c r="W225">
        <v>6955</v>
      </c>
      <c r="X225">
        <v>7060</v>
      </c>
      <c r="Y225">
        <v>6864.05</v>
      </c>
      <c r="Z225">
        <v>7140</v>
      </c>
      <c r="AA225">
        <v>6351.5</v>
      </c>
      <c r="AB225">
        <v>7545</v>
      </c>
      <c r="AC225" s="1">
        <f>(Table2[[#This Row],[Close Price]]/Table2[[#This Row],[Day Low]])-1</f>
        <v>4.6010064701653697E-3</v>
      </c>
      <c r="AD225" s="1">
        <f>(Table2[[#This Row],[Day High]]/Table2[[#This Row],[Close Price]])-1</f>
        <v>1.0447974810362082E-2</v>
      </c>
      <c r="AE225" s="1">
        <f>(Table2[[#This Row],[Close Price]]/Table2[[#This Row],[Current Week Low]])-1</f>
        <v>1.7912165558234605E-2</v>
      </c>
      <c r="AF225" s="1">
        <f>(Table2[[#This Row],[Current Week High]]/Table2[[#This Row],[Close Price]])-1</f>
        <v>2.1897810218978186E-2</v>
      </c>
      <c r="AG225" s="1">
        <f>(Table2[[#This Row],[Close Price]]/Table2[[#This Row],[Current Month Low]])-1</f>
        <v>0.10005510509328497</v>
      </c>
      <c r="AH225" s="1">
        <f>(Table2[[#This Row],[Current Month High]]/Table2[[#This Row],[Close Price]])-1</f>
        <v>7.9862601975096537E-2</v>
      </c>
      <c r="AI225">
        <v>39.6429082581937</v>
      </c>
      <c r="AJ225">
        <v>142.18370883882099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0.08</v>
      </c>
      <c r="AM225" t="s">
        <v>3193</v>
      </c>
      <c r="AN225">
        <v>2.13</v>
      </c>
      <c r="AO225" t="s">
        <v>3193</v>
      </c>
      <c r="AP225">
        <v>0.13763831662556</v>
      </c>
      <c r="AQ225">
        <f>(Table2[[#This Row],[Sharpe Ratio]]-AVERAGE(Table2[Sharpe Ratio]))/_xlfn.STDEV.P(Table2[Sharpe Ratio])</f>
        <v>0.82087339187567421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2.599113718198788</v>
      </c>
      <c r="AS225">
        <f>_xlfn.RANK.AVG(Table2[[#This Row],[1Y Return vs Nifty Z-Score]],Table2[1Y Return vs Nifty Z-Score])</f>
        <v>84</v>
      </c>
      <c r="AT225">
        <f>_xlfn.RANK.AVG(Table2[[#This Row],[6M Return vs Nifty Z-Score]],Table2[6M Return vs Nifty Z-Score])</f>
        <v>542</v>
      </c>
      <c r="AU225">
        <f>_xlfn.RANK.AVG(Table2[[#This Row],[Sharpe Ratio Z-Score]],Table2[Sharpe Ratio Z-Score])</f>
        <v>137</v>
      </c>
      <c r="AV225">
        <f>(Table2[[#This Row],[Rank 1Y]]+Table2[[#This Row],[Rank 6M]]+Table2[[#This Row],[Rank Sharpe]])/3</f>
        <v>254.33333333333334</v>
      </c>
    </row>
    <row r="226" spans="1:48" x14ac:dyDescent="0.3">
      <c r="A226" t="s">
        <v>652</v>
      </c>
      <c r="B226" t="s">
        <v>653</v>
      </c>
      <c r="C226" t="s">
        <v>3149</v>
      </c>
      <c r="D226" t="s">
        <v>232</v>
      </c>
      <c r="E226">
        <v>29693.358688409899</v>
      </c>
      <c r="F226">
        <v>2219.85</v>
      </c>
      <c r="G226">
        <v>50.481744535192</v>
      </c>
      <c r="H226">
        <f>(Table2[[#This Row],[1Y Return vs Nifty]]-AVERAGE(Table2[1Y Return vs Nifty]))/_xlfn.STDEV.P(Table2[1Y Return vs Nifty])</f>
        <v>0.39596840526985239</v>
      </c>
      <c r="I226">
        <v>8.4458907435125603</v>
      </c>
      <c r="J226">
        <f>(Table2[[#This Row],[1M Return vs Nifty]]-AVERAGE(Table2[1M Return vs Nifty]))/_xlfn.STDEV.P(Table2[1M Return vs Nifty])</f>
        <v>0.87877061382958688</v>
      </c>
      <c r="K226">
        <v>13.649217554731001</v>
      </c>
      <c r="L226">
        <f>(Table2[[#This Row],[6M Return vs Nifty]]-AVERAGE(Table2[6M Return vs Nifty]))/_xlfn.STDEV.P(Table2[6M Return vs Nifty])</f>
        <v>9.9518070902809383E-2</v>
      </c>
      <c r="M226">
        <v>10.7626307794227</v>
      </c>
      <c r="N226">
        <f>(Table2[[#This Row],[1W Return vs Nifty]]-AVERAGE(Table2[1W Return vs Nifty]))/_xlfn.STDEV.P(Table2[1W Return vs Nifty])</f>
        <v>1.8751411707990719</v>
      </c>
      <c r="O226">
        <v>2102.3000000000002</v>
      </c>
      <c r="P226">
        <v>1996.7005713423</v>
      </c>
      <c r="Q226">
        <v>1753.6535581453199</v>
      </c>
      <c r="R226">
        <v>73.2686024986196</v>
      </c>
      <c r="S226" s="1">
        <f>(Table2[[#This Row],[Close Price]]-Table2[[#This Row],[20D EMA]])/Table2[[#This Row],[20D EMA]]</f>
        <v>5.5914950292536611E-2</v>
      </c>
      <c r="T226" s="1">
        <f>(Table2[[#This Row],[Close Price]]-Table2[[#This Row],[50D EMA]])/Table2[[#This Row],[50D EMA]]</f>
        <v>0.1117590848925764</v>
      </c>
      <c r="U226" s="1">
        <f>(Table2[[#This Row],[Close Price]]-Table2[[#This Row],[200D EMA]])/Table2[[#This Row],[200D EMA]]</f>
        <v>0.26584295380880907</v>
      </c>
      <c r="V226">
        <v>0.65582795207800704</v>
      </c>
      <c r="W226">
        <v>2148.0500000000002</v>
      </c>
      <c r="X226">
        <v>2280</v>
      </c>
      <c r="Y226">
        <v>2123.4</v>
      </c>
      <c r="Z226">
        <v>2280</v>
      </c>
      <c r="AA226">
        <v>1927.75</v>
      </c>
      <c r="AB226">
        <v>2280</v>
      </c>
      <c r="AC226" s="1">
        <f>(Table2[[#This Row],[Close Price]]/Table2[[#This Row],[Day Low]])-1</f>
        <v>3.3425665138148375E-2</v>
      </c>
      <c r="AD226" s="1">
        <f>(Table2[[#This Row],[Day High]]/Table2[[#This Row],[Close Price]])-1</f>
        <v>2.7096425434151028E-2</v>
      </c>
      <c r="AE226" s="1">
        <f>(Table2[[#This Row],[Close Price]]/Table2[[#This Row],[Current Week Low]])-1</f>
        <v>4.5422435716303999E-2</v>
      </c>
      <c r="AF226" s="1">
        <f>(Table2[[#This Row],[Current Week High]]/Table2[[#This Row],[Close Price]])-1</f>
        <v>2.7096425434151028E-2</v>
      </c>
      <c r="AG226" s="1">
        <f>(Table2[[#This Row],[Close Price]]/Table2[[#This Row],[Current Month Low]])-1</f>
        <v>0.15152379717286979</v>
      </c>
      <c r="AH226" s="1">
        <f>(Table2[[#This Row],[Current Month High]]/Table2[[#This Row],[Close Price]])-1</f>
        <v>2.7096425434151028E-2</v>
      </c>
      <c r="AI226">
        <v>5.0836768250106896</v>
      </c>
      <c r="AJ226">
        <v>94.510405257393202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0.23</v>
      </c>
      <c r="AM226" t="s">
        <v>3193</v>
      </c>
      <c r="AN226">
        <v>7.48</v>
      </c>
      <c r="AO226" t="s">
        <v>3193</v>
      </c>
      <c r="AP226">
        <v>8.1478140043956995E-2</v>
      </c>
      <c r="AQ226">
        <f>(Table2[[#This Row],[Sharpe Ratio]]-AVERAGE(Table2[Sharpe Ratio]))/_xlfn.STDEV.P(Table2[Sharpe Ratio])</f>
        <v>0.16426178960482107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3.4136600504061416</v>
      </c>
      <c r="AS226">
        <f>_xlfn.RANK.AVG(Table2[[#This Row],[1Y Return vs Nifty Z-Score]],Table2[1Y Return vs Nifty Z-Score])</f>
        <v>183</v>
      </c>
      <c r="AT226">
        <f>_xlfn.RANK.AVG(Table2[[#This Row],[6M Return vs Nifty Z-Score]],Table2[6M Return vs Nifty Z-Score])</f>
        <v>282</v>
      </c>
      <c r="AU226">
        <f>_xlfn.RANK.AVG(Table2[[#This Row],[Sharpe Ratio Z-Score]],Table2[Sharpe Ratio Z-Score])</f>
        <v>298</v>
      </c>
      <c r="AV226">
        <f>(Table2[[#This Row],[Rank 1Y]]+Table2[[#This Row],[Rank 6M]]+Table2[[#This Row],[Rank Sharpe]])/3</f>
        <v>254.33333333333334</v>
      </c>
    </row>
    <row r="227" spans="1:48" x14ac:dyDescent="0.3">
      <c r="A227" t="s">
        <v>115</v>
      </c>
      <c r="B227" t="s">
        <v>116</v>
      </c>
      <c r="C227" t="s">
        <v>3152</v>
      </c>
      <c r="D227" t="s">
        <v>57</v>
      </c>
      <c r="E227">
        <v>241367.23892777899</v>
      </c>
      <c r="F227">
        <v>625.79999999999995</v>
      </c>
      <c r="G227">
        <v>63.283802417949801</v>
      </c>
      <c r="H227">
        <f>(Table2[[#This Row],[1Y Return vs Nifty]]-AVERAGE(Table2[1Y Return vs Nifty]))/_xlfn.STDEV.P(Table2[1Y Return vs Nifty])</f>
        <v>0.60681375521296088</v>
      </c>
      <c r="I227">
        <v>-2.7787006176648199</v>
      </c>
      <c r="J227">
        <f>(Table2[[#This Row],[1M Return vs Nifty]]-AVERAGE(Table2[1M Return vs Nifty]))/_xlfn.STDEV.P(Table2[1M Return vs Nifty])</f>
        <v>-0.32422079647872504</v>
      </c>
      <c r="K227">
        <v>-8.7253290872012901</v>
      </c>
      <c r="L227">
        <f>(Table2[[#This Row],[6M Return vs Nifty]]-AVERAGE(Table2[6M Return vs Nifty]))/_xlfn.STDEV.P(Table2[6M Return vs Nifty])</f>
        <v>-0.59250621678618753</v>
      </c>
      <c r="M227">
        <v>-1.7163773569584999</v>
      </c>
      <c r="N227">
        <f>(Table2[[#This Row],[1W Return vs Nifty]]-AVERAGE(Table2[1W Return vs Nifty]))/_xlfn.STDEV.P(Table2[1W Return vs Nifty])</f>
        <v>-0.71357817339884089</v>
      </c>
      <c r="O227">
        <v>644.5</v>
      </c>
      <c r="P227">
        <v>658.172937614175</v>
      </c>
      <c r="Q227">
        <v>612.69454423992499</v>
      </c>
      <c r="R227">
        <v>33.974050988397998</v>
      </c>
      <c r="S227" s="1">
        <f>(Table2[[#This Row],[Close Price]]-Table2[[#This Row],[20D EMA]])/Table2[[#This Row],[20D EMA]]</f>
        <v>-2.9014740108611398E-2</v>
      </c>
      <c r="T227" s="1">
        <f>(Table2[[#This Row],[Close Price]]-Table2[[#This Row],[50D EMA]])/Table2[[#This Row],[50D EMA]]</f>
        <v>-4.9186066099168993E-2</v>
      </c>
      <c r="U227" s="1">
        <f>(Table2[[#This Row],[Close Price]]-Table2[[#This Row],[200D EMA]])/Table2[[#This Row],[200D EMA]]</f>
        <v>2.1389868545888334E-2</v>
      </c>
      <c r="V227">
        <v>0.29210996043919202</v>
      </c>
      <c r="W227">
        <v>621.54999999999995</v>
      </c>
      <c r="X227">
        <v>635.79999999999995</v>
      </c>
      <c r="Y227">
        <v>621.54999999999995</v>
      </c>
      <c r="Z227">
        <v>645.70000000000005</v>
      </c>
      <c r="AA227">
        <v>613.20000000000005</v>
      </c>
      <c r="AB227">
        <v>660.8</v>
      </c>
      <c r="AC227" s="1">
        <f>(Table2[[#This Row],[Close Price]]/Table2[[#This Row],[Day Low]])-1</f>
        <v>6.8377443488054634E-3</v>
      </c>
      <c r="AD227" s="1">
        <f>(Table2[[#This Row],[Day High]]/Table2[[#This Row],[Close Price]])-1</f>
        <v>1.5979546180888482E-2</v>
      </c>
      <c r="AE227" s="1">
        <f>(Table2[[#This Row],[Close Price]]/Table2[[#This Row],[Current Week Low]])-1</f>
        <v>6.8377443488054634E-3</v>
      </c>
      <c r="AF227" s="1">
        <f>(Table2[[#This Row],[Current Week High]]/Table2[[#This Row],[Close Price]])-1</f>
        <v>3.1799296899968299E-2</v>
      </c>
      <c r="AG227" s="1">
        <f>(Table2[[#This Row],[Close Price]]/Table2[[#This Row],[Current Month Low]])-1</f>
        <v>2.0547945205479312E-2</v>
      </c>
      <c r="AH227" s="1">
        <f>(Table2[[#This Row],[Current Month High]]/Table2[[#This Row],[Close Price]])-1</f>
        <v>5.5928411633109576E-2</v>
      </c>
      <c r="AI227">
        <v>43.152764461489298</v>
      </c>
      <c r="AJ227">
        <v>116.27786417833001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-0.08</v>
      </c>
      <c r="AM227" t="s">
        <v>3192</v>
      </c>
      <c r="AN227">
        <v>-4.3600000000000003</v>
      </c>
      <c r="AO227" t="s">
        <v>3192</v>
      </c>
      <c r="AP227">
        <v>0.157236516184666</v>
      </c>
      <c r="AQ227">
        <f>(Table2[[#This Row],[Sharpe Ratio]]-AVERAGE(Table2[Sharpe Ratio]))/_xlfn.STDEV.P(Table2[Sharpe Ratio])</f>
        <v>1.0500109408901472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144</v>
      </c>
      <c r="AT227">
        <f>_xlfn.RANK.AVG(Table2[[#This Row],[6M Return vs Nifty Z-Score]],Table2[6M Return vs Nifty Z-Score])</f>
        <v>515</v>
      </c>
      <c r="AU227">
        <f>_xlfn.RANK.AVG(Table2[[#This Row],[Sharpe Ratio Z-Score]],Table2[Sharpe Ratio Z-Score])</f>
        <v>105</v>
      </c>
      <c r="AV227">
        <f>(Table2[[#This Row],[Rank 1Y]]+Table2[[#This Row],[Rank 6M]]+Table2[[#This Row],[Rank Sharpe]])/3</f>
        <v>254.66666666666666</v>
      </c>
    </row>
    <row r="228" spans="1:48" x14ac:dyDescent="0.3">
      <c r="A228" t="s">
        <v>825</v>
      </c>
      <c r="B228" t="s">
        <v>826</v>
      </c>
      <c r="C228" t="s">
        <v>3148</v>
      </c>
      <c r="D228" t="s">
        <v>738</v>
      </c>
      <c r="E228">
        <v>19928.737275334999</v>
      </c>
      <c r="F228">
        <v>1163.6500000000001</v>
      </c>
      <c r="G228">
        <v>7.2681876459806203</v>
      </c>
      <c r="H228">
        <f>(Table2[[#This Row],[1Y Return vs Nifty]]-AVERAGE(Table2[1Y Return vs Nifty]))/_xlfn.STDEV.P(Table2[1Y Return vs Nifty])</f>
        <v>-0.31574354042160352</v>
      </c>
      <c r="I228">
        <v>-5.2283705396141702</v>
      </c>
      <c r="J228">
        <f>(Table2[[#This Row],[1M Return vs Nifty]]-AVERAGE(Table2[1M Return vs Nifty]))/_xlfn.STDEV.P(Table2[1M Return vs Nifty])</f>
        <v>-0.5867632605534786</v>
      </c>
      <c r="K228">
        <v>33.7705737214593</v>
      </c>
      <c r="L228">
        <f>(Table2[[#This Row],[6M Return vs Nifty]]-AVERAGE(Table2[6M Return vs Nifty]))/_xlfn.STDEV.P(Table2[6M Return vs Nifty])</f>
        <v>0.72185323556356795</v>
      </c>
      <c r="M228">
        <v>-0.254813711570125</v>
      </c>
      <c r="N228">
        <f>(Table2[[#This Row],[1W Return vs Nifty]]-AVERAGE(Table2[1W Return vs Nifty]))/_xlfn.STDEV.P(Table2[1W Return vs Nifty])</f>
        <v>-0.41038275592309681</v>
      </c>
      <c r="O228">
        <v>1202.1400000000001</v>
      </c>
      <c r="P228">
        <v>1232.9463716113401</v>
      </c>
      <c r="Q228">
        <v>1112.53464493966</v>
      </c>
      <c r="R228">
        <v>40.403813399793599</v>
      </c>
      <c r="S228" s="1">
        <f>(Table2[[#This Row],[Close Price]]-Table2[[#This Row],[20D EMA]])/Table2[[#This Row],[20D EMA]]</f>
        <v>-3.2017901409153678E-2</v>
      </c>
      <c r="T228" s="1">
        <f>(Table2[[#This Row],[Close Price]]-Table2[[#This Row],[50D EMA]])/Table2[[#This Row],[50D EMA]]</f>
        <v>-5.6203881374642758E-2</v>
      </c>
      <c r="U228" s="1">
        <f>(Table2[[#This Row],[Close Price]]-Table2[[#This Row],[200D EMA]])/Table2[[#This Row],[200D EMA]]</f>
        <v>4.5944955775388395E-2</v>
      </c>
      <c r="V228">
        <v>0.84488808305181495</v>
      </c>
      <c r="W228">
        <v>1157</v>
      </c>
      <c r="X228">
        <v>1197.8499999999999</v>
      </c>
      <c r="Y228">
        <v>1157</v>
      </c>
      <c r="Z228">
        <v>1220</v>
      </c>
      <c r="AA228">
        <v>1105.3</v>
      </c>
      <c r="AB228">
        <v>1233.95</v>
      </c>
      <c r="AC228" s="1">
        <f>(Table2[[#This Row],[Close Price]]/Table2[[#This Row],[Day Low]])-1</f>
        <v>5.7476231633535324E-3</v>
      </c>
      <c r="AD228" s="1">
        <f>(Table2[[#This Row],[Day High]]/Table2[[#This Row],[Close Price]])-1</f>
        <v>2.9390280582649364E-2</v>
      </c>
      <c r="AE228" s="1">
        <f>(Table2[[#This Row],[Close Price]]/Table2[[#This Row],[Current Week Low]])-1</f>
        <v>5.7476231633535324E-3</v>
      </c>
      <c r="AF228" s="1">
        <f>(Table2[[#This Row],[Current Week High]]/Table2[[#This Row],[Close Price]])-1</f>
        <v>4.8425213767026021E-2</v>
      </c>
      <c r="AG228" s="1">
        <f>(Table2[[#This Row],[Close Price]]/Table2[[#This Row],[Current Month Low]])-1</f>
        <v>5.2791097439609302E-2</v>
      </c>
      <c r="AH228" s="1">
        <f>(Table2[[#This Row],[Current Month High]]/Table2[[#This Row],[Close Price]])-1</f>
        <v>6.0413354531001495E-2</v>
      </c>
      <c r="AI228">
        <v>28.475056932926499</v>
      </c>
      <c r="AJ228">
        <v>78.679462571976899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-0.13</v>
      </c>
      <c r="AM228" t="s">
        <v>3192</v>
      </c>
      <c r="AN228">
        <v>-4.1500000000000004</v>
      </c>
      <c r="AO228" t="s">
        <v>3192</v>
      </c>
      <c r="AP228">
        <v>9.8866846832683E-2</v>
      </c>
      <c r="AQ228">
        <f>(Table2[[#This Row],[Sharpe Ratio]]-AVERAGE(Table2[Sharpe Ratio]))/_xlfn.STDEV.P(Table2[Sharpe Ratio])</f>
        <v>0.36756646777607238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402</v>
      </c>
      <c r="AT228">
        <f>_xlfn.RANK.AVG(Table2[[#This Row],[6M Return vs Nifty Z-Score]],Table2[6M Return vs Nifty Z-Score])</f>
        <v>118</v>
      </c>
      <c r="AU228">
        <f>_xlfn.RANK.AVG(Table2[[#This Row],[Sharpe Ratio Z-Score]],Table2[Sharpe Ratio Z-Score])</f>
        <v>244</v>
      </c>
      <c r="AV228">
        <f>(Table2[[#This Row],[Rank 1Y]]+Table2[[#This Row],[Rank 6M]]+Table2[[#This Row],[Rank Sharpe]])/3</f>
        <v>254.66666666666666</v>
      </c>
    </row>
    <row r="229" spans="1:48" x14ac:dyDescent="0.3">
      <c r="A229" t="s">
        <v>1511</v>
      </c>
      <c r="B229" t="s">
        <v>1512</v>
      </c>
      <c r="C229" t="s">
        <v>3165</v>
      </c>
      <c r="D229" t="s">
        <v>154</v>
      </c>
      <c r="E229">
        <v>6918.6334894390002</v>
      </c>
      <c r="F229">
        <v>188.51</v>
      </c>
      <c r="G229">
        <v>163.684740870996</v>
      </c>
      <c r="H229">
        <f>(Table2[[#This Row],[1Y Return vs Nifty]]-AVERAGE(Table2[1Y Return vs Nifty]))/_xlfn.STDEV.P(Table2[1Y Return vs Nifty])</f>
        <v>2.2603815797468707</v>
      </c>
      <c r="I229">
        <v>-13.945641464713599</v>
      </c>
      <c r="J229">
        <f>(Table2[[#This Row],[1M Return vs Nifty]]-AVERAGE(Table2[1M Return vs Nifty]))/_xlfn.STDEV.P(Table2[1M Return vs Nifty])</f>
        <v>-1.52103353434677</v>
      </c>
      <c r="K229">
        <v>23.853513805182299</v>
      </c>
      <c r="L229">
        <f>(Table2[[#This Row],[6M Return vs Nifty]]-AVERAGE(Table2[6M Return vs Nifty]))/_xlfn.STDEV.P(Table2[6M Return vs Nifty])</f>
        <v>0.41512763194087882</v>
      </c>
      <c r="M229">
        <v>-3.97367910844677</v>
      </c>
      <c r="N229">
        <f>(Table2[[#This Row],[1W Return vs Nifty]]-AVERAGE(Table2[1W Return vs Nifty]))/_xlfn.STDEV.P(Table2[1W Return vs Nifty])</f>
        <v>-1.1818462156908689</v>
      </c>
      <c r="O229">
        <v>197.02</v>
      </c>
      <c r="P229">
        <v>194.176538091634</v>
      </c>
      <c r="Q229">
        <v>155.75324161024901</v>
      </c>
      <c r="R229">
        <v>36.168603691993503</v>
      </c>
      <c r="S229" s="1">
        <f>(Table2[[#This Row],[Close Price]]-Table2[[#This Row],[20D EMA]])/Table2[[#This Row],[20D EMA]]</f>
        <v>-4.3193584407674443E-2</v>
      </c>
      <c r="T229" s="1">
        <f>(Table2[[#This Row],[Close Price]]-Table2[[#This Row],[50D EMA]])/Table2[[#This Row],[50D EMA]]</f>
        <v>-2.9182403535075434E-2</v>
      </c>
      <c r="U229" s="1">
        <f>(Table2[[#This Row],[Close Price]]-Table2[[#This Row],[200D EMA]])/Table2[[#This Row],[200D EMA]]</f>
        <v>0.21031188854303431</v>
      </c>
      <c r="V229">
        <v>0.406688219225397</v>
      </c>
      <c r="W229">
        <v>186</v>
      </c>
      <c r="X229">
        <v>192</v>
      </c>
      <c r="Y229">
        <v>185.75</v>
      </c>
      <c r="Z229">
        <v>197.63</v>
      </c>
      <c r="AA229">
        <v>182</v>
      </c>
      <c r="AB229">
        <v>212.64</v>
      </c>
      <c r="AC229" s="1">
        <f>(Table2[[#This Row],[Close Price]]/Table2[[#This Row],[Day Low]])-1</f>
        <v>1.3494623655913918E-2</v>
      </c>
      <c r="AD229" s="1">
        <f>(Table2[[#This Row],[Day High]]/Table2[[#This Row],[Close Price]])-1</f>
        <v>1.8513606705214736E-2</v>
      </c>
      <c r="AE229" s="1">
        <f>(Table2[[#This Row],[Close Price]]/Table2[[#This Row],[Current Week Low]])-1</f>
        <v>1.4858681022880127E-2</v>
      </c>
      <c r="AF229" s="1">
        <f>(Table2[[#This Row],[Current Week High]]/Table2[[#This Row],[Close Price]])-1</f>
        <v>4.8379396318497747E-2</v>
      </c>
      <c r="AG229" s="1">
        <f>(Table2[[#This Row],[Close Price]]/Table2[[#This Row],[Current Month Low]])-1</f>
        <v>3.5769230769230775E-2</v>
      </c>
      <c r="AH229" s="1">
        <f>(Table2[[#This Row],[Current Month High]]/Table2[[#This Row],[Close Price]])-1</f>
        <v>0.12800381942602512</v>
      </c>
      <c r="AI229">
        <v>19.171396742878301</v>
      </c>
      <c r="AJ229">
        <v>212.10264900662199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0.13</v>
      </c>
      <c r="AM229" t="s">
        <v>3193</v>
      </c>
      <c r="AN229">
        <v>-10</v>
      </c>
      <c r="AO229" t="s">
        <v>3192</v>
      </c>
      <c r="AQ229">
        <f>(Table2[[#This Row],[Sharpe Ratio]]-AVERAGE(Table2[Sharpe Ratio]))/_xlfn.STDEV.P(Table2[Sharpe Ratio])</f>
        <v>-0.78836149865308947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-0.81573203700297903</v>
      </c>
      <c r="AS229">
        <f>_xlfn.RANK.AVG(Table2[[#This Row],[1Y Return vs Nifty Z-Score]],Table2[1Y Return vs Nifty Z-Score])</f>
        <v>26</v>
      </c>
      <c r="AT229">
        <f>_xlfn.RANK.AVG(Table2[[#This Row],[6M Return vs Nifty Z-Score]],Table2[6M Return vs Nifty Z-Score])</f>
        <v>189</v>
      </c>
      <c r="AU229">
        <f>_xlfn.RANK.AVG(Table2[[#This Row],[Sharpe Ratio Z-Score]],Table2[Sharpe Ratio Z-Score])</f>
        <v>551.5</v>
      </c>
      <c r="AV229">
        <f>(Table2[[#This Row],[Rank 1Y]]+Table2[[#This Row],[Rank 6M]]+Table2[[#This Row],[Rank Sharpe]])/3</f>
        <v>255.5</v>
      </c>
    </row>
    <row r="230" spans="1:48" x14ac:dyDescent="0.3">
      <c r="A230" t="s">
        <v>1051</v>
      </c>
      <c r="B230" t="s">
        <v>1052</v>
      </c>
      <c r="C230" t="s">
        <v>3156</v>
      </c>
      <c r="D230" t="s">
        <v>119</v>
      </c>
      <c r="E230">
        <v>13312.65470685</v>
      </c>
      <c r="F230">
        <v>436.85</v>
      </c>
      <c r="G230">
        <v>7.1006773717329903</v>
      </c>
      <c r="H230">
        <f>(Table2[[#This Row],[1Y Return vs Nifty]]-AVERAGE(Table2[1Y Return vs Nifty]))/_xlfn.STDEV.P(Table2[1Y Return vs Nifty])</f>
        <v>-0.31850237518990876</v>
      </c>
      <c r="I230">
        <v>24.2535093272372</v>
      </c>
      <c r="J230">
        <f>(Table2[[#This Row],[1M Return vs Nifty]]-AVERAGE(Table2[1M Return vs Nifty]))/_xlfn.STDEV.P(Table2[1M Return vs Nifty])</f>
        <v>2.5729462645729289</v>
      </c>
      <c r="K230">
        <v>12.964294745647299</v>
      </c>
      <c r="L230">
        <f>(Table2[[#This Row],[6M Return vs Nifty]]-AVERAGE(Table2[6M Return vs Nifty]))/_xlfn.STDEV.P(Table2[6M Return vs Nifty])</f>
        <v>7.8334034119252827E-2</v>
      </c>
      <c r="M230">
        <v>26.942458067851</v>
      </c>
      <c r="N230">
        <f>(Table2[[#This Row],[1W Return vs Nifty]]-AVERAGE(Table2[1W Return vs Nifty]))/_xlfn.STDEV.P(Table2[1W Return vs Nifty])</f>
        <v>5.231580354873671</v>
      </c>
      <c r="O230">
        <v>378.6</v>
      </c>
      <c r="P230">
        <v>364.63342728607199</v>
      </c>
      <c r="Q230">
        <v>345.689981410011</v>
      </c>
      <c r="R230">
        <v>81.3110512005928</v>
      </c>
      <c r="S230" s="1">
        <f>(Table2[[#This Row],[Close Price]]-Table2[[#This Row],[20D EMA]])/Table2[[#This Row],[20D EMA]]</f>
        <v>0.15385631273111464</v>
      </c>
      <c r="T230" s="1">
        <f>(Table2[[#This Row],[Close Price]]-Table2[[#This Row],[50D EMA]])/Table2[[#This Row],[50D EMA]]</f>
        <v>0.19805252977333521</v>
      </c>
      <c r="U230" s="1">
        <f>(Table2[[#This Row],[Close Price]]-Table2[[#This Row],[200D EMA]])/Table2[[#This Row],[200D EMA]]</f>
        <v>0.26370454306532898</v>
      </c>
      <c r="V230">
        <v>3.48115570945561</v>
      </c>
      <c r="W230">
        <v>427.55</v>
      </c>
      <c r="X230">
        <v>443.75</v>
      </c>
      <c r="Y230">
        <v>404.05</v>
      </c>
      <c r="Z230">
        <v>451</v>
      </c>
      <c r="AA230">
        <v>334.4</v>
      </c>
      <c r="AB230">
        <v>451</v>
      </c>
      <c r="AC230" s="1">
        <f>(Table2[[#This Row],[Close Price]]/Table2[[#This Row],[Day Low]])-1</f>
        <v>2.1751841889837475E-2</v>
      </c>
      <c r="AD230" s="1">
        <f>(Table2[[#This Row],[Day High]]/Table2[[#This Row],[Close Price]])-1</f>
        <v>1.579489527297695E-2</v>
      </c>
      <c r="AE230" s="1">
        <f>(Table2[[#This Row],[Close Price]]/Table2[[#This Row],[Current Week Low]])-1</f>
        <v>8.1178072020789527E-2</v>
      </c>
      <c r="AF230" s="1">
        <f>(Table2[[#This Row],[Current Week High]]/Table2[[#This Row],[Close Price]])-1</f>
        <v>3.2390980885887544E-2</v>
      </c>
      <c r="AG230" s="1">
        <f>(Table2[[#This Row],[Close Price]]/Table2[[#This Row],[Current Month Low]])-1</f>
        <v>0.30636961722488043</v>
      </c>
      <c r="AH230" s="1">
        <f>(Table2[[#This Row],[Current Month High]]/Table2[[#This Row],[Close Price]])-1</f>
        <v>3.2390980885887544E-2</v>
      </c>
      <c r="AI230">
        <v>3.2390980885887499</v>
      </c>
      <c r="AJ230">
        <v>72.804588607594894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0.14000000000000001</v>
      </c>
      <c r="AM230" t="s">
        <v>3193</v>
      </c>
      <c r="AN230">
        <v>23.07</v>
      </c>
      <c r="AO230" t="s">
        <v>3193</v>
      </c>
      <c r="AP230">
        <v>0.17916199531208199</v>
      </c>
      <c r="AQ230">
        <f>(Table2[[#This Row],[Sharpe Ratio]]-AVERAGE(Table2[Sharpe Ratio]))/_xlfn.STDEV.P(Table2[Sharpe Ratio])</f>
        <v>1.3063584963414736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8.8707167747174172</v>
      </c>
      <c r="AS230">
        <f>_xlfn.RANK.AVG(Table2[[#This Row],[1Y Return vs Nifty Z-Score]],Table2[1Y Return vs Nifty Z-Score])</f>
        <v>404</v>
      </c>
      <c r="AT230">
        <f>_xlfn.RANK.AVG(Table2[[#This Row],[6M Return vs Nifty Z-Score]],Table2[6M Return vs Nifty Z-Score])</f>
        <v>288</v>
      </c>
      <c r="AU230">
        <f>_xlfn.RANK.AVG(Table2[[#This Row],[Sharpe Ratio Z-Score]],Table2[Sharpe Ratio Z-Score])</f>
        <v>76</v>
      </c>
      <c r="AV230">
        <f>(Table2[[#This Row],[Rank 1Y]]+Table2[[#This Row],[Rank 6M]]+Table2[[#This Row],[Rank Sharpe]])/3</f>
        <v>256</v>
      </c>
    </row>
    <row r="231" spans="1:48" x14ac:dyDescent="0.3">
      <c r="A231" t="s">
        <v>297</v>
      </c>
      <c r="B231" t="s">
        <v>298</v>
      </c>
      <c r="C231" t="s">
        <v>3151</v>
      </c>
      <c r="D231" t="s">
        <v>276</v>
      </c>
      <c r="E231">
        <v>93732.972550259903</v>
      </c>
      <c r="F231">
        <v>964.2</v>
      </c>
      <c r="G231">
        <v>40.711253188464397</v>
      </c>
      <c r="H231">
        <f>(Table2[[#This Row],[1Y Return vs Nifty]]-AVERAGE(Table2[1Y Return vs Nifty]))/_xlfn.STDEV.P(Table2[1Y Return vs Nifty])</f>
        <v>0.23505188028745497</v>
      </c>
      <c r="I231">
        <v>6.2402430385884298</v>
      </c>
      <c r="J231">
        <f>(Table2[[#This Row],[1M Return vs Nifty]]-AVERAGE(Table2[1M Return vs Nifty]))/_xlfn.STDEV.P(Table2[1M Return vs Nifty])</f>
        <v>0.64238114023438497</v>
      </c>
      <c r="K231">
        <v>5.1321305485252902</v>
      </c>
      <c r="L231">
        <f>(Table2[[#This Row],[6M Return vs Nifty]]-AVERAGE(Table2[6M Return vs Nifty]))/_xlfn.STDEV.P(Table2[6M Return vs Nifty])</f>
        <v>-0.16390764953653458</v>
      </c>
      <c r="M231">
        <v>5.8113052220393299E-2</v>
      </c>
      <c r="N231">
        <f>(Table2[[#This Row],[1W Return vs Nifty]]-AVERAGE(Table2[1W Return vs Nifty]))/_xlfn.STDEV.P(Table2[1W Return vs Nifty])</f>
        <v>-0.34546737499790403</v>
      </c>
      <c r="O231">
        <v>954.81</v>
      </c>
      <c r="P231">
        <v>933.18702889444</v>
      </c>
      <c r="Q231">
        <v>837.98553599059403</v>
      </c>
      <c r="R231">
        <v>53.475151555664702</v>
      </c>
      <c r="S231" s="1">
        <f>(Table2[[#This Row],[Close Price]]-Table2[[#This Row],[20D EMA]])/Table2[[#This Row],[20D EMA]]</f>
        <v>9.8344173186289425E-3</v>
      </c>
      <c r="T231" s="1">
        <f>(Table2[[#This Row],[Close Price]]-Table2[[#This Row],[50D EMA]])/Table2[[#This Row],[50D EMA]]</f>
        <v>3.3233392819766845E-2</v>
      </c>
      <c r="U231" s="1">
        <f>(Table2[[#This Row],[Close Price]]-Table2[[#This Row],[200D EMA]])/Table2[[#This Row],[200D EMA]]</f>
        <v>0.15061651853000801</v>
      </c>
      <c r="V231">
        <v>1.17127585002584</v>
      </c>
      <c r="W231">
        <v>956.3</v>
      </c>
      <c r="X231">
        <v>982</v>
      </c>
      <c r="Y231">
        <v>937.7</v>
      </c>
      <c r="Z231">
        <v>982</v>
      </c>
      <c r="AA231">
        <v>907.75</v>
      </c>
      <c r="AB231">
        <v>988.7</v>
      </c>
      <c r="AC231" s="1">
        <f>(Table2[[#This Row],[Close Price]]/Table2[[#This Row],[Day Low]])-1</f>
        <v>8.2610059604728558E-3</v>
      </c>
      <c r="AD231" s="1">
        <f>(Table2[[#This Row],[Day High]]/Table2[[#This Row],[Close Price]])-1</f>
        <v>1.8460900228168375E-2</v>
      </c>
      <c r="AE231" s="1">
        <f>(Table2[[#This Row],[Close Price]]/Table2[[#This Row],[Current Week Low]])-1</f>
        <v>2.8260637730617377E-2</v>
      </c>
      <c r="AF231" s="1">
        <f>(Table2[[#This Row],[Current Week High]]/Table2[[#This Row],[Close Price]])-1</f>
        <v>1.8460900228168375E-2</v>
      </c>
      <c r="AG231" s="1">
        <f>(Table2[[#This Row],[Close Price]]/Table2[[#This Row],[Current Month Low]])-1</f>
        <v>6.2186725419994593E-2</v>
      </c>
      <c r="AH231" s="1">
        <f>(Table2[[#This Row],[Current Month High]]/Table2[[#This Row],[Close Price]])-1</f>
        <v>2.5409666044389212E-2</v>
      </c>
      <c r="AI231">
        <v>15.9510475005185</v>
      </c>
      <c r="AJ231">
        <v>79.003063213589499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-0.05</v>
      </c>
      <c r="AM231" t="s">
        <v>3192</v>
      </c>
      <c r="AN231">
        <v>-3.07</v>
      </c>
      <c r="AO231" t="s">
        <v>3192</v>
      </c>
      <c r="AP231">
        <v>0.124708730724487</v>
      </c>
      <c r="AQ231">
        <f>(Table2[[#This Row],[Sharpe Ratio]]-AVERAGE(Table2[Sharpe Ratio]))/_xlfn.STDEV.P(Table2[Sharpe Ratio])</f>
        <v>0.66970370844588167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1.037761704433283</v>
      </c>
      <c r="AS231">
        <f>_xlfn.RANK.AVG(Table2[[#This Row],[1Y Return vs Nifty Z-Score]],Table2[1Y Return vs Nifty Z-Score])</f>
        <v>228</v>
      </c>
      <c r="AT231">
        <f>_xlfn.RANK.AVG(Table2[[#This Row],[6M Return vs Nifty Z-Score]],Table2[6M Return vs Nifty Z-Score])</f>
        <v>377</v>
      </c>
      <c r="AU231">
        <f>_xlfn.RANK.AVG(Table2[[#This Row],[Sharpe Ratio Z-Score]],Table2[Sharpe Ratio Z-Score])</f>
        <v>172</v>
      </c>
      <c r="AV231">
        <f>(Table2[[#This Row],[Rank 1Y]]+Table2[[#This Row],[Rank 6M]]+Table2[[#This Row],[Rank Sharpe]])/3</f>
        <v>259</v>
      </c>
    </row>
    <row r="232" spans="1:48" x14ac:dyDescent="0.3">
      <c r="A232" t="s">
        <v>723</v>
      </c>
      <c r="B232" t="s">
        <v>724</v>
      </c>
      <c r="C232" t="s">
        <v>3151</v>
      </c>
      <c r="D232" t="s">
        <v>51</v>
      </c>
      <c r="E232">
        <v>25055.6797143</v>
      </c>
      <c r="F232">
        <v>1398.9</v>
      </c>
      <c r="G232">
        <v>40.021470848679499</v>
      </c>
      <c r="H232">
        <f>(Table2[[#This Row],[1Y Return vs Nifty]]-AVERAGE(Table2[1Y Return vs Nifty]))/_xlfn.STDEV.P(Table2[1Y Return vs Nifty])</f>
        <v>0.22369140995147854</v>
      </c>
      <c r="I232">
        <v>-11.1533204273564</v>
      </c>
      <c r="J232">
        <f>(Table2[[#This Row],[1M Return vs Nifty]]-AVERAGE(Table2[1M Return vs Nifty]))/_xlfn.STDEV.P(Table2[1M Return vs Nifty])</f>
        <v>-1.2217675642391905</v>
      </c>
      <c r="K232">
        <v>28.998948712614599</v>
      </c>
      <c r="L232">
        <f>(Table2[[#This Row],[6M Return vs Nifty]]-AVERAGE(Table2[6M Return vs Nifty]))/_xlfn.STDEV.P(Table2[6M Return vs Nifty])</f>
        <v>0.57427123308954664</v>
      </c>
      <c r="M232">
        <v>-3.08443911773603</v>
      </c>
      <c r="N232">
        <f>(Table2[[#This Row],[1W Return vs Nifty]]-AVERAGE(Table2[1W Return vs Nifty]))/_xlfn.STDEV.P(Table2[1W Return vs Nifty])</f>
        <v>-0.99737700624496317</v>
      </c>
      <c r="O232">
        <v>1433.71</v>
      </c>
      <c r="P232">
        <v>1426.9164601177599</v>
      </c>
      <c r="Q232">
        <v>1191.2289690908401</v>
      </c>
      <c r="R232">
        <v>41.678550561740103</v>
      </c>
      <c r="S232" s="1">
        <f>(Table2[[#This Row],[Close Price]]-Table2[[#This Row],[20D EMA]])/Table2[[#This Row],[20D EMA]]</f>
        <v>-2.4279666041249585E-2</v>
      </c>
      <c r="T232" s="1">
        <f>(Table2[[#This Row],[Close Price]]-Table2[[#This Row],[50D EMA]])/Table2[[#This Row],[50D EMA]]</f>
        <v>-1.9634267948277578E-2</v>
      </c>
      <c r="U232" s="1">
        <f>(Table2[[#This Row],[Close Price]]-Table2[[#This Row],[200D EMA]])/Table2[[#This Row],[200D EMA]]</f>
        <v>0.17433342900286999</v>
      </c>
      <c r="V232">
        <v>0.86932536037324304</v>
      </c>
      <c r="W232">
        <v>1386.1</v>
      </c>
      <c r="X232">
        <v>1411.85</v>
      </c>
      <c r="Y232">
        <v>1364</v>
      </c>
      <c r="Z232">
        <v>1448.35</v>
      </c>
      <c r="AA232">
        <v>1345.05</v>
      </c>
      <c r="AB232">
        <v>1484.95</v>
      </c>
      <c r="AC232" s="1">
        <f>(Table2[[#This Row],[Close Price]]/Table2[[#This Row],[Day Low]])-1</f>
        <v>9.2345429622684438E-3</v>
      </c>
      <c r="AD232" s="1">
        <f>(Table2[[#This Row],[Day High]]/Table2[[#This Row],[Close Price]])-1</f>
        <v>9.2572735720921617E-3</v>
      </c>
      <c r="AE232" s="1">
        <f>(Table2[[#This Row],[Close Price]]/Table2[[#This Row],[Current Week Low]])-1</f>
        <v>2.5586510263929663E-2</v>
      </c>
      <c r="AF232" s="1">
        <f>(Table2[[#This Row],[Current Week High]]/Table2[[#This Row],[Close Price]])-1</f>
        <v>3.5349202945170966E-2</v>
      </c>
      <c r="AG232" s="1">
        <f>(Table2[[#This Row],[Close Price]]/Table2[[#This Row],[Current Month Low]])-1</f>
        <v>4.0035686405709869E-2</v>
      </c>
      <c r="AH232" s="1">
        <f>(Table2[[#This Row],[Current Month High]]/Table2[[#This Row],[Close Price]])-1</f>
        <v>6.1512617056258545E-2</v>
      </c>
      <c r="AI232">
        <v>17.1634855958252</v>
      </c>
      <c r="AJ232">
        <v>93.164871582435694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-0.04</v>
      </c>
      <c r="AM232" t="s">
        <v>3192</v>
      </c>
      <c r="AN232">
        <v>-1.01</v>
      </c>
      <c r="AO232" t="s">
        <v>3192</v>
      </c>
      <c r="AP232">
        <v>4.9668872505018002E-2</v>
      </c>
      <c r="AQ232">
        <f>(Table2[[#This Row],[Sharpe Ratio]]-AVERAGE(Table2[Sharpe Ratio]))/_xlfn.STDEV.P(Table2[Sharpe Ratio])</f>
        <v>-0.20764469996000928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-1.628826627403138</v>
      </c>
      <c r="AS232">
        <f>_xlfn.RANK.AVG(Table2[[#This Row],[1Y Return vs Nifty Z-Score]],Table2[1Y Return vs Nifty Z-Score])</f>
        <v>232</v>
      </c>
      <c r="AT232">
        <f>_xlfn.RANK.AVG(Table2[[#This Row],[6M Return vs Nifty Z-Score]],Table2[6M Return vs Nifty Z-Score])</f>
        <v>154</v>
      </c>
      <c r="AU232">
        <f>_xlfn.RANK.AVG(Table2[[#This Row],[Sharpe Ratio Z-Score]],Table2[Sharpe Ratio Z-Score])</f>
        <v>395</v>
      </c>
      <c r="AV232">
        <f>(Table2[[#This Row],[Rank 1Y]]+Table2[[#This Row],[Rank 6M]]+Table2[[#This Row],[Rank Sharpe]])/3</f>
        <v>260.33333333333331</v>
      </c>
    </row>
    <row r="233" spans="1:48" x14ac:dyDescent="0.3">
      <c r="A233" t="s">
        <v>1741</v>
      </c>
      <c r="B233" t="s">
        <v>1742</v>
      </c>
      <c r="C233" t="s">
        <v>3151</v>
      </c>
      <c r="D233" t="s">
        <v>51</v>
      </c>
      <c r="E233">
        <v>4798.2617794649996</v>
      </c>
      <c r="F233">
        <v>192.57</v>
      </c>
      <c r="G233">
        <v>48.828609420574701</v>
      </c>
      <c r="H233">
        <f>(Table2[[#This Row],[1Y Return vs Nifty]]-AVERAGE(Table2[1Y Return vs Nifty]))/_xlfn.STDEV.P(Table2[1Y Return vs Nifty])</f>
        <v>0.36874185662143777</v>
      </c>
      <c r="I233">
        <v>10.1710165216007</v>
      </c>
      <c r="J233">
        <f>(Table2[[#This Row],[1M Return vs Nifty]]-AVERAGE(Table2[1M Return vs Nifty]))/_xlfn.STDEV.P(Table2[1M Return vs Nifty])</f>
        <v>1.0636603283825263</v>
      </c>
      <c r="K233">
        <v>44.323842670113599</v>
      </c>
      <c r="L233">
        <f>(Table2[[#This Row],[6M Return vs Nifty]]-AVERAGE(Table2[6M Return vs Nifty]))/_xlfn.STDEV.P(Table2[6M Return vs Nifty])</f>
        <v>1.0482562033580562</v>
      </c>
      <c r="M233">
        <v>-3.7496279172945299</v>
      </c>
      <c r="N233">
        <f>(Table2[[#This Row],[1W Return vs Nifty]]-AVERAGE(Table2[1W Return vs Nifty]))/_xlfn.STDEV.P(Table2[1W Return vs Nifty])</f>
        <v>-1.1353677098442829</v>
      </c>
      <c r="O233">
        <v>194.65</v>
      </c>
      <c r="P233">
        <v>178.965519756796</v>
      </c>
      <c r="Q233">
        <v>143.3872909968</v>
      </c>
      <c r="R233">
        <v>43.537100461984402</v>
      </c>
      <c r="S233" s="1">
        <f>(Table2[[#This Row],[Close Price]]-Table2[[#This Row],[20D EMA]])/Table2[[#This Row],[20D EMA]]</f>
        <v>-1.0685846390958193E-2</v>
      </c>
      <c r="T233" s="1">
        <f>(Table2[[#This Row],[Close Price]]-Table2[[#This Row],[50D EMA]])/Table2[[#This Row],[50D EMA]]</f>
        <v>7.6017325916700115E-2</v>
      </c>
      <c r="U233" s="1">
        <f>(Table2[[#This Row],[Close Price]]-Table2[[#This Row],[200D EMA]])/Table2[[#This Row],[200D EMA]]</f>
        <v>0.34300605486923946</v>
      </c>
      <c r="V233">
        <v>0.63817764934170396</v>
      </c>
      <c r="W233">
        <v>191</v>
      </c>
      <c r="X233">
        <v>197</v>
      </c>
      <c r="Y233">
        <v>188</v>
      </c>
      <c r="Z233">
        <v>197.9</v>
      </c>
      <c r="AA233">
        <v>186</v>
      </c>
      <c r="AB233">
        <v>240.7</v>
      </c>
      <c r="AC233" s="1">
        <f>(Table2[[#This Row],[Close Price]]/Table2[[#This Row],[Day Low]])-1</f>
        <v>8.2198952879581899E-3</v>
      </c>
      <c r="AD233" s="1">
        <f>(Table2[[#This Row],[Day High]]/Table2[[#This Row],[Close Price]])-1</f>
        <v>2.30046216960067E-2</v>
      </c>
      <c r="AE233" s="1">
        <f>(Table2[[#This Row],[Close Price]]/Table2[[#This Row],[Current Week Low]])-1</f>
        <v>2.4308510638297864E-2</v>
      </c>
      <c r="AF233" s="1">
        <f>(Table2[[#This Row],[Current Week High]]/Table2[[#This Row],[Close Price]])-1</f>
        <v>2.7678246871267742E-2</v>
      </c>
      <c r="AG233" s="1">
        <f>(Table2[[#This Row],[Close Price]]/Table2[[#This Row],[Current Month Low]])-1</f>
        <v>3.5322580645161361E-2</v>
      </c>
      <c r="AH233" s="1">
        <f>(Table2[[#This Row],[Current Month High]]/Table2[[#This Row],[Close Price]])-1</f>
        <v>0.24993508853923241</v>
      </c>
      <c r="AI233">
        <v>24.993508853923199</v>
      </c>
      <c r="AJ233">
        <v>112.31532524807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0.25</v>
      </c>
      <c r="AM233" t="s">
        <v>3193</v>
      </c>
      <c r="AN233">
        <v>-11.37</v>
      </c>
      <c r="AO233" t="s">
        <v>3192</v>
      </c>
      <c r="AP233">
        <v>7.8257492307810001E-3</v>
      </c>
      <c r="AQ233">
        <f>(Table2[[#This Row],[Sharpe Ratio]]-AVERAGE(Table2[Sharpe Ratio]))/_xlfn.STDEV.P(Table2[Sharpe Ratio])</f>
        <v>-0.69686467556303755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0.64842600295469977</v>
      </c>
      <c r="AS233">
        <f>_xlfn.RANK.AVG(Table2[[#This Row],[1Y Return vs Nifty Z-Score]],Table2[1Y Return vs Nifty Z-Score])</f>
        <v>189</v>
      </c>
      <c r="AT233">
        <f>_xlfn.RANK.AVG(Table2[[#This Row],[6M Return vs Nifty Z-Score]],Table2[6M Return vs Nifty Z-Score])</f>
        <v>84</v>
      </c>
      <c r="AU233">
        <f>_xlfn.RANK.AVG(Table2[[#This Row],[Sharpe Ratio Z-Score]],Table2[Sharpe Ratio Z-Score])</f>
        <v>508</v>
      </c>
      <c r="AV233">
        <f>(Table2[[#This Row],[Rank 1Y]]+Table2[[#This Row],[Rank 6M]]+Table2[[#This Row],[Rank Sharpe]])/3</f>
        <v>260.33333333333331</v>
      </c>
    </row>
    <row r="234" spans="1:48" x14ac:dyDescent="0.3">
      <c r="A234" t="s">
        <v>244</v>
      </c>
      <c r="B234" t="s">
        <v>245</v>
      </c>
      <c r="C234" t="s">
        <v>3153</v>
      </c>
      <c r="D234" t="s">
        <v>80</v>
      </c>
      <c r="E234">
        <v>107953.26729875999</v>
      </c>
      <c r="F234">
        <v>5398.2</v>
      </c>
      <c r="G234">
        <v>44.221166939378897</v>
      </c>
      <c r="H234">
        <f>(Table2[[#This Row],[1Y Return vs Nifty]]-AVERAGE(Table2[1Y Return vs Nifty]))/_xlfn.STDEV.P(Table2[1Y Return vs Nifty])</f>
        <v>0.29285891411429121</v>
      </c>
      <c r="I234">
        <v>-2.67879603297312</v>
      </c>
      <c r="J234">
        <f>(Table2[[#This Row],[1M Return vs Nifty]]-AVERAGE(Table2[1M Return vs Nifty]))/_xlfn.STDEV.P(Table2[1M Return vs Nifty])</f>
        <v>-0.31351355971906741</v>
      </c>
      <c r="K234">
        <v>12.1265700700823</v>
      </c>
      <c r="L234">
        <f>(Table2[[#This Row],[6M Return vs Nifty]]-AVERAGE(Table2[6M Return vs Nifty]))/_xlfn.STDEV.P(Table2[6M Return vs Nifty])</f>
        <v>5.2423975195381875E-2</v>
      </c>
      <c r="M234">
        <v>-0.68671055953617199</v>
      </c>
      <c r="N234">
        <f>(Table2[[#This Row],[1W Return vs Nifty]]-AVERAGE(Table2[1W Return vs Nifty]))/_xlfn.STDEV.P(Table2[1W Return vs Nifty])</f>
        <v>-0.49997799560951295</v>
      </c>
      <c r="O234">
        <v>5626.75</v>
      </c>
      <c r="P234">
        <v>5601.5065133097796</v>
      </c>
      <c r="Q234">
        <v>4999.2493941556704</v>
      </c>
      <c r="R234">
        <v>28.731430883030299</v>
      </c>
      <c r="S234" s="1">
        <f>(Table2[[#This Row],[Close Price]]-Table2[[#This Row],[20D EMA]])/Table2[[#This Row],[20D EMA]]</f>
        <v>-4.0618474252454823E-2</v>
      </c>
      <c r="T234" s="1">
        <f>(Table2[[#This Row],[Close Price]]-Table2[[#This Row],[50D EMA]])/Table2[[#This Row],[50D EMA]]</f>
        <v>-3.6294970438167255E-2</v>
      </c>
      <c r="U234" s="1">
        <f>(Table2[[#This Row],[Close Price]]-Table2[[#This Row],[200D EMA]])/Table2[[#This Row],[200D EMA]]</f>
        <v>7.9802101153569005E-2</v>
      </c>
      <c r="V234">
        <v>0.85028373194789497</v>
      </c>
      <c r="W234">
        <v>5387</v>
      </c>
      <c r="X234">
        <v>5519</v>
      </c>
      <c r="Y234">
        <v>5387</v>
      </c>
      <c r="Z234">
        <v>5587.65</v>
      </c>
      <c r="AA234">
        <v>5387</v>
      </c>
      <c r="AB234">
        <v>5794</v>
      </c>
      <c r="AC234" s="1">
        <f>(Table2[[#This Row],[Close Price]]/Table2[[#This Row],[Day Low]])-1</f>
        <v>2.0790792648970324E-3</v>
      </c>
      <c r="AD234" s="1">
        <f>(Table2[[#This Row],[Day High]]/Table2[[#This Row],[Close Price]])-1</f>
        <v>2.2377829646919478E-2</v>
      </c>
      <c r="AE234" s="1">
        <f>(Table2[[#This Row],[Close Price]]/Table2[[#This Row],[Current Week Low]])-1</f>
        <v>2.0790792648970324E-3</v>
      </c>
      <c r="AF234" s="1">
        <f>(Table2[[#This Row],[Current Week High]]/Table2[[#This Row],[Close Price]])-1</f>
        <v>3.5095031677225608E-2</v>
      </c>
      <c r="AG234" s="1">
        <f>(Table2[[#This Row],[Close Price]]/Table2[[#This Row],[Current Month Low]])-1</f>
        <v>2.0790792648970324E-3</v>
      </c>
      <c r="AH234" s="1">
        <f>(Table2[[#This Row],[Current Month High]]/Table2[[#This Row],[Close Price]])-1</f>
        <v>7.3320736541810261E-2</v>
      </c>
      <c r="AI234">
        <v>15.7098662517135</v>
      </c>
      <c r="AJ234">
        <v>77.484793687325293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0.02</v>
      </c>
      <c r="AM234" t="s">
        <v>3193</v>
      </c>
      <c r="AN234">
        <v>-9.39</v>
      </c>
      <c r="AO234" t="s">
        <v>3192</v>
      </c>
      <c r="AP234">
        <v>8.8429809952288996E-2</v>
      </c>
      <c r="AQ234">
        <f>(Table2[[#This Row],[Sharpe Ratio]]-AVERAGE(Table2[Sharpe Ratio]))/_xlfn.STDEV.P(Table2[Sharpe Ratio])</f>
        <v>0.24553908242699513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-0.22266958359191208</v>
      </c>
      <c r="AS234">
        <f>_xlfn.RANK.AVG(Table2[[#This Row],[1Y Return vs Nifty Z-Score]],Table2[1Y Return vs Nifty Z-Score])</f>
        <v>211</v>
      </c>
      <c r="AT234">
        <f>_xlfn.RANK.AVG(Table2[[#This Row],[6M Return vs Nifty Z-Score]],Table2[6M Return vs Nifty Z-Score])</f>
        <v>297</v>
      </c>
      <c r="AU234">
        <f>_xlfn.RANK.AVG(Table2[[#This Row],[Sharpe Ratio Z-Score]],Table2[Sharpe Ratio Z-Score])</f>
        <v>276</v>
      </c>
      <c r="AV234">
        <f>(Table2[[#This Row],[Rank 1Y]]+Table2[[#This Row],[Rank 6M]]+Table2[[#This Row],[Rank Sharpe]])/3</f>
        <v>261.33333333333331</v>
      </c>
    </row>
    <row r="235" spans="1:48" x14ac:dyDescent="0.3">
      <c r="A235" t="s">
        <v>961</v>
      </c>
      <c r="B235" t="s">
        <v>962</v>
      </c>
      <c r="C235" t="s">
        <v>3159</v>
      </c>
      <c r="D235" t="s">
        <v>745</v>
      </c>
      <c r="E235">
        <v>15685.873212500001</v>
      </c>
      <c r="F235">
        <v>381.25</v>
      </c>
      <c r="G235">
        <v>19.211723746373099</v>
      </c>
      <c r="H235">
        <f>(Table2[[#This Row],[1Y Return vs Nifty]]-AVERAGE(Table2[1Y Return vs Nifty]))/_xlfn.STDEV.P(Table2[1Y Return vs Nifty])</f>
        <v>-0.1190377395489922</v>
      </c>
      <c r="I235">
        <v>-12.1134165710766</v>
      </c>
      <c r="J235">
        <f>(Table2[[#This Row],[1M Return vs Nifty]]-AVERAGE(Table2[1M Return vs Nifty]))/_xlfn.STDEV.P(Table2[1M Return vs Nifty])</f>
        <v>-1.3246655118616137</v>
      </c>
      <c r="K235">
        <v>1.0410512482202201</v>
      </c>
      <c r="L235">
        <f>(Table2[[#This Row],[6M Return vs Nifty]]-AVERAGE(Table2[6M Return vs Nifty]))/_xlfn.STDEV.P(Table2[6M Return vs Nifty])</f>
        <v>-0.29044099494819009</v>
      </c>
      <c r="M235">
        <v>5.3050540066701002</v>
      </c>
      <c r="N235">
        <f>(Table2[[#This Row],[1W Return vs Nifty]]-AVERAGE(Table2[1W Return vs Nifty]))/_xlfn.STDEV.P(Table2[1W Return vs Nifty])</f>
        <v>0.74298912716983334</v>
      </c>
      <c r="O235">
        <v>377.32</v>
      </c>
      <c r="P235">
        <v>384.51463570937398</v>
      </c>
      <c r="Q235">
        <v>352.15239370620202</v>
      </c>
      <c r="R235">
        <v>60.1395991578962</v>
      </c>
      <c r="S235" s="1">
        <f>(Table2[[#This Row],[Close Price]]-Table2[[#This Row],[20D EMA]])/Table2[[#This Row],[20D EMA]]</f>
        <v>1.041556238736353E-2</v>
      </c>
      <c r="T235" s="1">
        <f>(Table2[[#This Row],[Close Price]]-Table2[[#This Row],[50D EMA]])/Table2[[#This Row],[50D EMA]]</f>
        <v>-8.4902768482432271E-3</v>
      </c>
      <c r="U235" s="1">
        <f>(Table2[[#This Row],[Close Price]]-Table2[[#This Row],[200D EMA]])/Table2[[#This Row],[200D EMA]]</f>
        <v>8.262788160421787E-2</v>
      </c>
      <c r="V235">
        <v>0.66939632321824405</v>
      </c>
      <c r="W235">
        <v>374.05</v>
      </c>
      <c r="X235">
        <v>388.05</v>
      </c>
      <c r="Y235">
        <v>366.75</v>
      </c>
      <c r="Z235">
        <v>388.05</v>
      </c>
      <c r="AA235">
        <v>338.7</v>
      </c>
      <c r="AB235">
        <v>388.05</v>
      </c>
      <c r="AC235" s="1">
        <f>(Table2[[#This Row],[Close Price]]/Table2[[#This Row],[Day Low]])-1</f>
        <v>1.9248763534286839E-2</v>
      </c>
      <c r="AD235" s="1">
        <f>(Table2[[#This Row],[Day High]]/Table2[[#This Row],[Close Price]])-1</f>
        <v>1.7836065573770599E-2</v>
      </c>
      <c r="AE235" s="1">
        <f>(Table2[[#This Row],[Close Price]]/Table2[[#This Row],[Current Week Low]])-1</f>
        <v>3.9536468984321838E-2</v>
      </c>
      <c r="AF235" s="1">
        <f>(Table2[[#This Row],[Current Week High]]/Table2[[#This Row],[Close Price]])-1</f>
        <v>1.7836065573770599E-2</v>
      </c>
      <c r="AG235" s="1">
        <f>(Table2[[#This Row],[Close Price]]/Table2[[#This Row],[Current Month Low]])-1</f>
        <v>0.12562739887806318</v>
      </c>
      <c r="AH235" s="1">
        <f>(Table2[[#This Row],[Current Month High]]/Table2[[#This Row],[Close Price]])-1</f>
        <v>1.7836065573770599E-2</v>
      </c>
      <c r="AI235">
        <v>24.4327868852459</v>
      </c>
      <c r="AJ235">
        <v>65.760869565217305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0.03</v>
      </c>
      <c r="AM235" t="s">
        <v>3193</v>
      </c>
      <c r="AN235">
        <v>2.06</v>
      </c>
      <c r="AO235" t="s">
        <v>3193</v>
      </c>
      <c r="AP235">
        <v>0.198579088427145</v>
      </c>
      <c r="AQ235">
        <f>(Table2[[#This Row],[Sharpe Ratio]]-AVERAGE(Table2[Sharpe Ratio]))/_xlfn.STDEV.P(Table2[Sharpe Ratio])</f>
        <v>1.5333785913228051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326</v>
      </c>
      <c r="AT235">
        <f>_xlfn.RANK.AVG(Table2[[#This Row],[6M Return vs Nifty Z-Score]],Table2[6M Return vs Nifty Z-Score])</f>
        <v>414</v>
      </c>
      <c r="AU235">
        <f>_xlfn.RANK.AVG(Table2[[#This Row],[Sharpe Ratio Z-Score]],Table2[Sharpe Ratio Z-Score])</f>
        <v>44</v>
      </c>
      <c r="AV235">
        <f>(Table2[[#This Row],[Rank 1Y]]+Table2[[#This Row],[Rank 6M]]+Table2[[#This Row],[Rank Sharpe]])/3</f>
        <v>261.33333333333331</v>
      </c>
    </row>
    <row r="236" spans="1:48" x14ac:dyDescent="0.3">
      <c r="A236" t="s">
        <v>147</v>
      </c>
      <c r="B236" t="s">
        <v>148</v>
      </c>
      <c r="C236" t="s">
        <v>3154</v>
      </c>
      <c r="D236" t="s">
        <v>149</v>
      </c>
      <c r="E236">
        <v>189998.13853852</v>
      </c>
      <c r="F236">
        <v>486.7</v>
      </c>
      <c r="G236">
        <v>85.192887145058904</v>
      </c>
      <c r="H236">
        <f>(Table2[[#This Row],[1Y Return vs Nifty]]-AVERAGE(Table2[1Y Return vs Nifty]))/_xlfn.STDEV.P(Table2[1Y Return vs Nifty])</f>
        <v>0.96764860524454177</v>
      </c>
      <c r="I236">
        <v>8.7075997064041797</v>
      </c>
      <c r="J236">
        <f>(Table2[[#This Row],[1M Return vs Nifty]]-AVERAGE(Table2[1M Return vs Nifty]))/_xlfn.STDEV.P(Table2[1M Return vs Nifty])</f>
        <v>0.90681917472849261</v>
      </c>
      <c r="K236">
        <v>15.940589119983899</v>
      </c>
      <c r="L236">
        <f>(Table2[[#This Row],[6M Return vs Nifty]]-AVERAGE(Table2[6M Return vs Nifty]))/_xlfn.STDEV.P(Table2[6M Return vs Nifty])</f>
        <v>0.17038810016647349</v>
      </c>
      <c r="M236">
        <v>-1.51484510482162</v>
      </c>
      <c r="N236">
        <f>(Table2[[#This Row],[1W Return vs Nifty]]-AVERAGE(Table2[1W Return vs Nifty]))/_xlfn.STDEV.P(Table2[1W Return vs Nifty])</f>
        <v>-0.67177112961099994</v>
      </c>
      <c r="O236">
        <v>487.9</v>
      </c>
      <c r="P236">
        <v>470.89162324399899</v>
      </c>
      <c r="Q236">
        <v>401.27955010274701</v>
      </c>
      <c r="R236">
        <v>42.136818449606899</v>
      </c>
      <c r="S236" s="1">
        <f>(Table2[[#This Row],[Close Price]]-Table2[[#This Row],[20D EMA]])/Table2[[#This Row],[20D EMA]]</f>
        <v>-2.4595203935232398E-3</v>
      </c>
      <c r="T236" s="1">
        <f>(Table2[[#This Row],[Close Price]]-Table2[[#This Row],[50D EMA]])/Table2[[#This Row],[50D EMA]]</f>
        <v>3.3571157301750656E-2</v>
      </c>
      <c r="U236" s="1">
        <f>(Table2[[#This Row],[Close Price]]-Table2[[#This Row],[200D EMA]])/Table2[[#This Row],[200D EMA]]</f>
        <v>0.21287017959270838</v>
      </c>
      <c r="V236">
        <v>0.68930584991086796</v>
      </c>
      <c r="W236">
        <v>485.85</v>
      </c>
      <c r="X236">
        <v>496.5</v>
      </c>
      <c r="Y236">
        <v>485.85</v>
      </c>
      <c r="Z236">
        <v>507.05</v>
      </c>
      <c r="AA236">
        <v>484.6</v>
      </c>
      <c r="AB236">
        <v>521.35</v>
      </c>
      <c r="AC236" s="1">
        <f>(Table2[[#This Row],[Close Price]]/Table2[[#This Row],[Day Low]])-1</f>
        <v>1.7495111659977525E-3</v>
      </c>
      <c r="AD236" s="1">
        <f>(Table2[[#This Row],[Day High]]/Table2[[#This Row],[Close Price]])-1</f>
        <v>2.0135607150195245E-2</v>
      </c>
      <c r="AE236" s="1">
        <f>(Table2[[#This Row],[Close Price]]/Table2[[#This Row],[Current Week Low]])-1</f>
        <v>1.7495111659977525E-3</v>
      </c>
      <c r="AF236" s="1">
        <f>(Table2[[#This Row],[Current Week High]]/Table2[[#This Row],[Close Price]])-1</f>
        <v>4.1812204643517648E-2</v>
      </c>
      <c r="AG236" s="1">
        <f>(Table2[[#This Row],[Close Price]]/Table2[[#This Row],[Current Month Low]])-1</f>
        <v>4.3334709038380659E-3</v>
      </c>
      <c r="AH236" s="1">
        <f>(Table2[[#This Row],[Current Month High]]/Table2[[#This Row],[Close Price]])-1</f>
        <v>7.1193753852475838E-2</v>
      </c>
      <c r="AI236">
        <v>7.5919457571399196</v>
      </c>
      <c r="AJ236">
        <v>130.44507575757501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0.05</v>
      </c>
      <c r="AM236" t="s">
        <v>3193</v>
      </c>
      <c r="AN236">
        <v>-5.13</v>
      </c>
      <c r="AO236" t="s">
        <v>3192</v>
      </c>
      <c r="AP236">
        <v>3.8709335282156997E-2</v>
      </c>
      <c r="AQ236">
        <f>(Table2[[#This Row],[Sharpe Ratio]]-AVERAGE(Table2[Sharpe Ratio]))/_xlfn.STDEV.P(Table2[Sharpe Ratio])</f>
        <v>-0.335781036668166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1.037303713860342</v>
      </c>
      <c r="AS236">
        <f>_xlfn.RANK.AVG(Table2[[#This Row],[1Y Return vs Nifty Z-Score]],Table2[1Y Return vs Nifty Z-Score])</f>
        <v>108</v>
      </c>
      <c r="AT236">
        <f>_xlfn.RANK.AVG(Table2[[#This Row],[6M Return vs Nifty Z-Score]],Table2[6M Return vs Nifty Z-Score])</f>
        <v>255</v>
      </c>
      <c r="AU236">
        <f>_xlfn.RANK.AVG(Table2[[#This Row],[Sharpe Ratio Z-Score]],Table2[Sharpe Ratio Z-Score])</f>
        <v>428</v>
      </c>
      <c r="AV236">
        <f>(Table2[[#This Row],[Rank 1Y]]+Table2[[#This Row],[Rank 6M]]+Table2[[#This Row],[Rank Sharpe]])/3</f>
        <v>263.66666666666669</v>
      </c>
    </row>
    <row r="237" spans="1:48" x14ac:dyDescent="0.3">
      <c r="A237" t="s">
        <v>484</v>
      </c>
      <c r="B237" t="s">
        <v>485</v>
      </c>
      <c r="C237" t="s">
        <v>3147</v>
      </c>
      <c r="D237" t="s">
        <v>229</v>
      </c>
      <c r="E237">
        <v>45510.093916420003</v>
      </c>
      <c r="F237">
        <v>718.7</v>
      </c>
      <c r="G237">
        <v>59.180686791805698</v>
      </c>
      <c r="H237">
        <f>(Table2[[#This Row],[1Y Return vs Nifty]]-AVERAGE(Table2[1Y Return vs Nifty]))/_xlfn.STDEV.P(Table2[1Y Return vs Nifty])</f>
        <v>0.53923689702545308</v>
      </c>
      <c r="I237">
        <v>6.1793870738507604</v>
      </c>
      <c r="J237">
        <f>(Table2[[#This Row],[1M Return vs Nifty]]-AVERAGE(Table2[1M Return vs Nifty]))/_xlfn.STDEV.P(Table2[1M Return vs Nifty])</f>
        <v>0.63585892481559914</v>
      </c>
      <c r="K237">
        <v>17.157170720511299</v>
      </c>
      <c r="L237">
        <f>(Table2[[#This Row],[6M Return vs Nifty]]-AVERAGE(Table2[6M Return vs Nifty]))/_xlfn.STDEV.P(Table2[6M Return vs Nifty])</f>
        <v>0.20801585768012498</v>
      </c>
      <c r="M237">
        <v>7.8410756643137303</v>
      </c>
      <c r="N237">
        <f>(Table2[[#This Row],[1W Return vs Nifty]]-AVERAGE(Table2[1W Return vs Nifty]))/_xlfn.STDEV.P(Table2[1W Return vs Nifty])</f>
        <v>1.2690764772779908</v>
      </c>
      <c r="O237">
        <v>675.58</v>
      </c>
      <c r="P237">
        <v>668.75944737622297</v>
      </c>
      <c r="Q237">
        <v>586.24715542594504</v>
      </c>
      <c r="R237">
        <v>70.531781307871995</v>
      </c>
      <c r="S237" s="1">
        <f>(Table2[[#This Row],[Close Price]]-Table2[[#This Row],[20D EMA]])/Table2[[#This Row],[20D EMA]]</f>
        <v>6.3826637851919832E-2</v>
      </c>
      <c r="T237" s="1">
        <f>(Table2[[#This Row],[Close Price]]-Table2[[#This Row],[50D EMA]])/Table2[[#This Row],[50D EMA]]</f>
        <v>7.4676406919874289E-2</v>
      </c>
      <c r="U237" s="1">
        <f>(Table2[[#This Row],[Close Price]]-Table2[[#This Row],[200D EMA]])/Table2[[#This Row],[200D EMA]]</f>
        <v>0.22593345374583484</v>
      </c>
      <c r="V237">
        <v>1.46002075337721</v>
      </c>
      <c r="W237">
        <v>704</v>
      </c>
      <c r="X237">
        <v>748.6</v>
      </c>
      <c r="Y237">
        <v>684.75</v>
      </c>
      <c r="Z237">
        <v>748.6</v>
      </c>
      <c r="AA237">
        <v>625</v>
      </c>
      <c r="AB237">
        <v>748.6</v>
      </c>
      <c r="AC237" s="1">
        <f>(Table2[[#This Row],[Close Price]]/Table2[[#This Row],[Day Low]])-1</f>
        <v>2.0880681818181923E-2</v>
      </c>
      <c r="AD237" s="1">
        <f>(Table2[[#This Row],[Day High]]/Table2[[#This Row],[Close Price]])-1</f>
        <v>4.1602894114373123E-2</v>
      </c>
      <c r="AE237" s="1">
        <f>(Table2[[#This Row],[Close Price]]/Table2[[#This Row],[Current Week Low]])-1</f>
        <v>4.9580138736765367E-2</v>
      </c>
      <c r="AF237" s="1">
        <f>(Table2[[#This Row],[Current Week High]]/Table2[[#This Row],[Close Price]])-1</f>
        <v>4.1602894114373123E-2</v>
      </c>
      <c r="AG237" s="1">
        <f>(Table2[[#This Row],[Close Price]]/Table2[[#This Row],[Current Month Low]])-1</f>
        <v>0.14992000000000005</v>
      </c>
      <c r="AH237" s="1">
        <f>(Table2[[#This Row],[Current Month High]]/Table2[[#This Row],[Close Price]])-1</f>
        <v>4.1602894114373123E-2</v>
      </c>
      <c r="AI237">
        <v>4.1602894114373097</v>
      </c>
      <c r="AJ237">
        <v>108.31884057971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0.08</v>
      </c>
      <c r="AM237" t="s">
        <v>3193</v>
      </c>
      <c r="AN237">
        <v>9.26</v>
      </c>
      <c r="AO237" t="s">
        <v>3193</v>
      </c>
      <c r="AP237">
        <v>4.8180602226491002E-2</v>
      </c>
      <c r="AQ237">
        <f>(Table2[[#This Row],[Sharpe Ratio]]-AVERAGE(Table2[Sharpe Ratio]))/_xlfn.STDEV.P(Table2[Sharpe Ratio])</f>
        <v>-0.22504520671902506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2.4271429500801429</v>
      </c>
      <c r="AS237">
        <f>_xlfn.RANK.AVG(Table2[[#This Row],[1Y Return vs Nifty Z-Score]],Table2[1Y Return vs Nifty Z-Score])</f>
        <v>154</v>
      </c>
      <c r="AT237">
        <f>_xlfn.RANK.AVG(Table2[[#This Row],[6M Return vs Nifty Z-Score]],Table2[6M Return vs Nifty Z-Score])</f>
        <v>243</v>
      </c>
      <c r="AU237">
        <f>_xlfn.RANK.AVG(Table2[[#This Row],[Sharpe Ratio Z-Score]],Table2[Sharpe Ratio Z-Score])</f>
        <v>400</v>
      </c>
      <c r="AV237">
        <f>(Table2[[#This Row],[Rank 1Y]]+Table2[[#This Row],[Rank 6M]]+Table2[[#This Row],[Rank Sharpe]])/3</f>
        <v>265.66666666666669</v>
      </c>
    </row>
    <row r="238" spans="1:48" x14ac:dyDescent="0.3">
      <c r="A238" t="s">
        <v>982</v>
      </c>
      <c r="B238" t="s">
        <v>983</v>
      </c>
      <c r="C238" t="s">
        <v>3161</v>
      </c>
      <c r="D238" t="s">
        <v>453</v>
      </c>
      <c r="E238">
        <v>14994.4166110799</v>
      </c>
      <c r="F238">
        <v>797.4</v>
      </c>
      <c r="G238">
        <v>17.212434892158999</v>
      </c>
      <c r="H238">
        <f>(Table2[[#This Row],[1Y Return vs Nifty]]-AVERAGE(Table2[1Y Return vs Nifty]))/_xlfn.STDEV.P(Table2[1Y Return vs Nifty])</f>
        <v>-0.15196531744034605</v>
      </c>
      <c r="I238">
        <v>-7.6890950651682699</v>
      </c>
      <c r="J238">
        <f>(Table2[[#This Row],[1M Return vs Nifty]]-AVERAGE(Table2[1M Return vs Nifty]))/_xlfn.STDEV.P(Table2[1M Return vs Nifty])</f>
        <v>-0.85049049766387896</v>
      </c>
      <c r="K238">
        <v>11.806891146502201</v>
      </c>
      <c r="L238">
        <f>(Table2[[#This Row],[6M Return vs Nifty]]-AVERAGE(Table2[6M Return vs Nifty]))/_xlfn.STDEV.P(Table2[6M Return vs Nifty])</f>
        <v>4.2536598127142063E-2</v>
      </c>
      <c r="M238">
        <v>2.2040140647253401</v>
      </c>
      <c r="N238">
        <f>(Table2[[#This Row],[1W Return vs Nifty]]-AVERAGE(Table2[1W Return vs Nifty]))/_xlfn.STDEV.P(Table2[1W Return vs Nifty])</f>
        <v>9.9691038322626296E-2</v>
      </c>
      <c r="O238">
        <v>820.23</v>
      </c>
      <c r="P238">
        <v>834.31053711836796</v>
      </c>
      <c r="Q238">
        <v>740.54249796732699</v>
      </c>
      <c r="R238">
        <v>42.997604367434199</v>
      </c>
      <c r="S238" s="1">
        <f>(Table2[[#This Row],[Close Price]]-Table2[[#This Row],[20D EMA]])/Table2[[#This Row],[20D EMA]]</f>
        <v>-2.7833656413445058E-2</v>
      </c>
      <c r="T238" s="1">
        <f>(Table2[[#This Row],[Close Price]]-Table2[[#This Row],[50D EMA]])/Table2[[#This Row],[50D EMA]]</f>
        <v>-4.4240765849432505E-2</v>
      </c>
      <c r="U238" s="1">
        <f>(Table2[[#This Row],[Close Price]]-Table2[[#This Row],[200D EMA]])/Table2[[#This Row],[200D EMA]]</f>
        <v>7.6778175714071653E-2</v>
      </c>
      <c r="V238">
        <v>0.55975637101699305</v>
      </c>
      <c r="W238">
        <v>769.25</v>
      </c>
      <c r="X238">
        <v>810</v>
      </c>
      <c r="Y238">
        <v>769.25</v>
      </c>
      <c r="Z238">
        <v>810</v>
      </c>
      <c r="AA238">
        <v>759.5</v>
      </c>
      <c r="AB238">
        <v>878.45</v>
      </c>
      <c r="AC238" s="1">
        <f>(Table2[[#This Row],[Close Price]]/Table2[[#This Row],[Day Low]])-1</f>
        <v>3.6594085147871214E-2</v>
      </c>
      <c r="AD238" s="1">
        <f>(Table2[[#This Row],[Day High]]/Table2[[#This Row],[Close Price]])-1</f>
        <v>1.5801354401805856E-2</v>
      </c>
      <c r="AE238" s="1">
        <f>(Table2[[#This Row],[Close Price]]/Table2[[#This Row],[Current Week Low]])-1</f>
        <v>3.6594085147871214E-2</v>
      </c>
      <c r="AF238" s="1">
        <f>(Table2[[#This Row],[Current Week High]]/Table2[[#This Row],[Close Price]])-1</f>
        <v>1.5801354401805856E-2</v>
      </c>
      <c r="AG238" s="1">
        <f>(Table2[[#This Row],[Close Price]]/Table2[[#This Row],[Current Month Low]])-1</f>
        <v>4.9901250822909748E-2</v>
      </c>
      <c r="AH238" s="1">
        <f>(Table2[[#This Row],[Current Month High]]/Table2[[#This Row],[Close Price]])-1</f>
        <v>0.10164283922748951</v>
      </c>
      <c r="AI238">
        <v>16.202658640581902</v>
      </c>
      <c r="AJ238">
        <v>52.978417266187002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-0.06</v>
      </c>
      <c r="AM238" t="s">
        <v>3192</v>
      </c>
      <c r="AN238">
        <v>-8.8699999999999992</v>
      </c>
      <c r="AO238" t="s">
        <v>3192</v>
      </c>
      <c r="AP238">
        <v>0.130935307754388</v>
      </c>
      <c r="AQ238">
        <f>(Table2[[#This Row],[Sharpe Ratio]]-AVERAGE(Table2[Sharpe Ratio]))/_xlfn.STDEV.P(Table2[Sharpe Ratio])</f>
        <v>0.74250338553246464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339</v>
      </c>
      <c r="AT238">
        <f>_xlfn.RANK.AVG(Table2[[#This Row],[6M Return vs Nifty Z-Score]],Table2[6M Return vs Nifty Z-Score])</f>
        <v>301</v>
      </c>
      <c r="AU238">
        <f>_xlfn.RANK.AVG(Table2[[#This Row],[Sharpe Ratio Z-Score]],Table2[Sharpe Ratio Z-Score])</f>
        <v>157</v>
      </c>
      <c r="AV238">
        <f>(Table2[[#This Row],[Rank 1Y]]+Table2[[#This Row],[Rank 6M]]+Table2[[#This Row],[Rank Sharpe]])/3</f>
        <v>265.66666666666669</v>
      </c>
    </row>
    <row r="239" spans="1:48" x14ac:dyDescent="0.3">
      <c r="A239" t="s">
        <v>1035</v>
      </c>
      <c r="B239" t="s">
        <v>1036</v>
      </c>
      <c r="C239" t="s">
        <v>3145</v>
      </c>
      <c r="D239" t="s">
        <v>18</v>
      </c>
      <c r="E239">
        <v>13833.124502999999</v>
      </c>
      <c r="F239">
        <v>928.95</v>
      </c>
      <c r="G239">
        <v>49.117427075560201</v>
      </c>
      <c r="H239">
        <f>(Table2[[#This Row],[1Y Return vs Nifty]]-AVERAGE(Table2[1Y Return vs Nifty]))/_xlfn.STDEV.P(Table2[1Y Return vs Nifty])</f>
        <v>0.37349858089911681</v>
      </c>
      <c r="I239">
        <v>2.2846080566762299</v>
      </c>
      <c r="J239">
        <f>(Table2[[#This Row],[1M Return vs Nifty]]-AVERAGE(Table2[1M Return vs Nifty]))/_xlfn.STDEV.P(Table2[1M Return vs Nifty])</f>
        <v>0.21843743017523248</v>
      </c>
      <c r="K239">
        <v>-10.8390988731748</v>
      </c>
      <c r="L239">
        <f>(Table2[[#This Row],[6M Return vs Nifty]]-AVERAGE(Table2[6M Return vs Nifty]))/_xlfn.STDEV.P(Table2[6M Return vs Nifty])</f>
        <v>-0.65788318526229672</v>
      </c>
      <c r="M239">
        <v>-4.4770525753055299</v>
      </c>
      <c r="N239">
        <f>(Table2[[#This Row],[1W Return vs Nifty]]-AVERAGE(Table2[1W Return vs Nifty]))/_xlfn.STDEV.P(Table2[1W Return vs Nifty])</f>
        <v>-1.286268988460302</v>
      </c>
      <c r="O239">
        <v>916.79</v>
      </c>
      <c r="P239">
        <v>932.41350989297803</v>
      </c>
      <c r="Q239">
        <v>876.24673912158505</v>
      </c>
      <c r="R239">
        <v>57.5817899312854</v>
      </c>
      <c r="S239" s="1">
        <f>(Table2[[#This Row],[Close Price]]-Table2[[#This Row],[20D EMA]])/Table2[[#This Row],[20D EMA]]</f>
        <v>1.3263669978948376E-2</v>
      </c>
      <c r="T239" s="1">
        <f>(Table2[[#This Row],[Close Price]]-Table2[[#This Row],[50D EMA]])/Table2[[#This Row],[50D EMA]]</f>
        <v>-3.7145642531236185E-3</v>
      </c>
      <c r="U239" s="1">
        <f>(Table2[[#This Row],[Close Price]]-Table2[[#This Row],[200D EMA]])/Table2[[#This Row],[200D EMA]]</f>
        <v>6.0146598583920172E-2</v>
      </c>
      <c r="V239">
        <v>0.46069304243072901</v>
      </c>
      <c r="W239">
        <v>884</v>
      </c>
      <c r="X239">
        <v>937.85</v>
      </c>
      <c r="Y239">
        <v>884</v>
      </c>
      <c r="Z239">
        <v>937.85</v>
      </c>
      <c r="AA239">
        <v>882.7</v>
      </c>
      <c r="AB239">
        <v>964.5</v>
      </c>
      <c r="AC239" s="1">
        <f>(Table2[[#This Row],[Close Price]]/Table2[[#This Row],[Day Low]])-1</f>
        <v>5.0848416289592802E-2</v>
      </c>
      <c r="AD239" s="1">
        <f>(Table2[[#This Row],[Day High]]/Table2[[#This Row],[Close Price]])-1</f>
        <v>9.5807094030895268E-3</v>
      </c>
      <c r="AE239" s="1">
        <f>(Table2[[#This Row],[Close Price]]/Table2[[#This Row],[Current Week Low]])-1</f>
        <v>5.0848416289592802E-2</v>
      </c>
      <c r="AF239" s="1">
        <f>(Table2[[#This Row],[Current Week High]]/Table2[[#This Row],[Close Price]])-1</f>
        <v>9.5807094030895268E-3</v>
      </c>
      <c r="AG239" s="1">
        <f>(Table2[[#This Row],[Close Price]]/Table2[[#This Row],[Current Month Low]])-1</f>
        <v>5.2396057550696762E-2</v>
      </c>
      <c r="AH239" s="1">
        <f>(Table2[[#This Row],[Current Month High]]/Table2[[#This Row],[Close Price]])-1</f>
        <v>3.8269013402228325E-2</v>
      </c>
      <c r="AI239">
        <v>37.251735830776603</v>
      </c>
      <c r="AJ239">
        <v>82.846176557425395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-0.04</v>
      </c>
      <c r="AM239" t="s">
        <v>3192</v>
      </c>
      <c r="AN239">
        <v>0.9</v>
      </c>
      <c r="AO239" t="s">
        <v>3193</v>
      </c>
      <c r="AP239">
        <v>0.180605192626481</v>
      </c>
      <c r="AQ239">
        <f>(Table2[[#This Row],[Sharpe Ratio]]-AVERAGE(Table2[Sharpe Ratio]))/_xlfn.STDEV.P(Table2[Sharpe Ratio])</f>
        <v>1.3232320205837558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187</v>
      </c>
      <c r="AT239">
        <f>_xlfn.RANK.AVG(Table2[[#This Row],[6M Return vs Nifty Z-Score]],Table2[6M Return vs Nifty Z-Score])</f>
        <v>538</v>
      </c>
      <c r="AU239">
        <f>_xlfn.RANK.AVG(Table2[[#This Row],[Sharpe Ratio Z-Score]],Table2[Sharpe Ratio Z-Score])</f>
        <v>73</v>
      </c>
      <c r="AV239">
        <f>(Table2[[#This Row],[Rank 1Y]]+Table2[[#This Row],[Rank 6M]]+Table2[[#This Row],[Rank Sharpe]])/3</f>
        <v>266</v>
      </c>
    </row>
    <row r="240" spans="1:48" x14ac:dyDescent="0.3">
      <c r="A240" t="s">
        <v>260</v>
      </c>
      <c r="B240" t="s">
        <v>261</v>
      </c>
      <c r="C240" t="s">
        <v>3147</v>
      </c>
      <c r="D240" t="s">
        <v>229</v>
      </c>
      <c r="E240">
        <v>103133.5998</v>
      </c>
      <c r="F240">
        <v>4827.8999999999996</v>
      </c>
      <c r="G240">
        <v>42.342370029094397</v>
      </c>
      <c r="H240">
        <f>(Table2[[#This Row],[1Y Return vs Nifty]]-AVERAGE(Table2[1Y Return vs Nifty]))/_xlfn.STDEV.P(Table2[1Y Return vs Nifty])</f>
        <v>0.26191579577747337</v>
      </c>
      <c r="I240">
        <v>4.1456209538693498</v>
      </c>
      <c r="J240">
        <f>(Table2[[#This Row],[1M Return vs Nifty]]-AVERAGE(Table2[1M Return vs Nifty]))/_xlfn.STDEV.P(Table2[1M Return vs Nifty])</f>
        <v>0.417890796249619</v>
      </c>
      <c r="K240">
        <v>16.722827076917699</v>
      </c>
      <c r="L240">
        <f>(Table2[[#This Row],[6M Return vs Nifty]]-AVERAGE(Table2[6M Return vs Nifty]))/_xlfn.STDEV.P(Table2[6M Return vs Nifty])</f>
        <v>0.19458200557217692</v>
      </c>
      <c r="M240">
        <v>6.5946775630484797</v>
      </c>
      <c r="N240">
        <f>(Table2[[#This Row],[1W Return vs Nifty]]-AVERAGE(Table2[1W Return vs Nifty]))/_xlfn.STDEV.P(Table2[1W Return vs Nifty])</f>
        <v>1.0105162744113725</v>
      </c>
      <c r="O240">
        <v>4426.18</v>
      </c>
      <c r="P240">
        <v>4345.3783162736599</v>
      </c>
      <c r="Q240">
        <v>3881.42949971291</v>
      </c>
      <c r="R240">
        <v>81.530886383416004</v>
      </c>
      <c r="S240" s="1">
        <f>(Table2[[#This Row],[Close Price]]-Table2[[#This Row],[20D EMA]])/Table2[[#This Row],[20D EMA]]</f>
        <v>9.0759978130125596E-2</v>
      </c>
      <c r="T240" s="1">
        <f>(Table2[[#This Row],[Close Price]]-Table2[[#This Row],[50D EMA]])/Table2[[#This Row],[50D EMA]]</f>
        <v>0.11104250277111011</v>
      </c>
      <c r="U240" s="1">
        <f>(Table2[[#This Row],[Close Price]]-Table2[[#This Row],[200D EMA]])/Table2[[#This Row],[200D EMA]]</f>
        <v>0.24384585636737582</v>
      </c>
      <c r="V240">
        <v>1.3866640914969199</v>
      </c>
      <c r="W240">
        <v>4560</v>
      </c>
      <c r="X240">
        <v>4864</v>
      </c>
      <c r="Y240">
        <v>4414</v>
      </c>
      <c r="Z240">
        <v>4864</v>
      </c>
      <c r="AA240">
        <v>4100</v>
      </c>
      <c r="AB240">
        <v>4864</v>
      </c>
      <c r="AC240" s="1">
        <f>(Table2[[#This Row],[Close Price]]/Table2[[#This Row],[Day Low]])-1</f>
        <v>5.8749999999999858E-2</v>
      </c>
      <c r="AD240" s="1">
        <f>(Table2[[#This Row],[Day High]]/Table2[[#This Row],[Close Price]])-1</f>
        <v>7.4773711137348098E-3</v>
      </c>
      <c r="AE240" s="1">
        <f>(Table2[[#This Row],[Close Price]]/Table2[[#This Row],[Current Week Low]])-1</f>
        <v>9.3769823289533205E-2</v>
      </c>
      <c r="AF240" s="1">
        <f>(Table2[[#This Row],[Current Week High]]/Table2[[#This Row],[Close Price]])-1</f>
        <v>7.4773711137348098E-3</v>
      </c>
      <c r="AG240" s="1">
        <f>(Table2[[#This Row],[Close Price]]/Table2[[#This Row],[Current Month Low]])-1</f>
        <v>0.17753658536585348</v>
      </c>
      <c r="AH240" s="1">
        <f>(Table2[[#This Row],[Current Month High]]/Table2[[#This Row],[Close Price]])-1</f>
        <v>7.4773711137348098E-3</v>
      </c>
      <c r="AI240">
        <v>0.74773711137348098</v>
      </c>
      <c r="AJ240">
        <v>79.435813573180695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0.14000000000000001</v>
      </c>
      <c r="AM240" t="s">
        <v>3193</v>
      </c>
      <c r="AN240">
        <v>9.2100000000000009</v>
      </c>
      <c r="AO240" t="s">
        <v>3193</v>
      </c>
      <c r="AP240">
        <v>6.8071214289238999E-2</v>
      </c>
      <c r="AQ240">
        <f>(Table2[[#This Row],[Sharpe Ratio]]-AVERAGE(Table2[Sharpe Ratio]))/_xlfn.STDEV.P(Table2[Sharpe Ratio])</f>
        <v>7.5111606508606495E-3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1.8924160326615025</v>
      </c>
      <c r="AS240">
        <f>_xlfn.RANK.AVG(Table2[[#This Row],[1Y Return vs Nifty Z-Score]],Table2[1Y Return vs Nifty Z-Score])</f>
        <v>217</v>
      </c>
      <c r="AT240">
        <f>_xlfn.RANK.AVG(Table2[[#This Row],[6M Return vs Nifty Z-Score]],Table2[6M Return vs Nifty Z-Score])</f>
        <v>247</v>
      </c>
      <c r="AU240">
        <f>_xlfn.RANK.AVG(Table2[[#This Row],[Sharpe Ratio Z-Score]],Table2[Sharpe Ratio Z-Score])</f>
        <v>339</v>
      </c>
      <c r="AV240">
        <f>(Table2[[#This Row],[Rank 1Y]]+Table2[[#This Row],[Rank 6M]]+Table2[[#This Row],[Rank Sharpe]])/3</f>
        <v>267.66666666666669</v>
      </c>
    </row>
    <row r="241" spans="1:48" x14ac:dyDescent="0.3">
      <c r="A241" t="s">
        <v>861</v>
      </c>
      <c r="B241" t="s">
        <v>862</v>
      </c>
      <c r="C241" t="s">
        <v>3149</v>
      </c>
      <c r="D241" t="s">
        <v>37</v>
      </c>
      <c r="E241">
        <v>18876.360344820001</v>
      </c>
      <c r="F241">
        <v>514.04999999999995</v>
      </c>
      <c r="G241">
        <v>10.6541566161722</v>
      </c>
      <c r="H241">
        <f>(Table2[[#This Row],[1Y Return vs Nifty]]-AVERAGE(Table2[1Y Return vs Nifty]))/_xlfn.STDEV.P(Table2[1Y Return vs Nifty])</f>
        <v>-0.2599778331458949</v>
      </c>
      <c r="I241">
        <v>-3.7113399830993399</v>
      </c>
      <c r="J241">
        <f>(Table2[[#This Row],[1M Return vs Nifty]]-AVERAGE(Table2[1M Return vs Nifty]))/_xlfn.STDEV.P(Table2[1M Return vs Nifty])</f>
        <v>-0.424176074085859</v>
      </c>
      <c r="K241">
        <v>11.583906348661399</v>
      </c>
      <c r="L241">
        <f>(Table2[[#This Row],[6M Return vs Nifty]]-AVERAGE(Table2[6M Return vs Nifty]))/_xlfn.STDEV.P(Table2[6M Return vs Nifty])</f>
        <v>3.5639882034487896E-2</v>
      </c>
      <c r="M241">
        <v>-1.7682904687198899</v>
      </c>
      <c r="N241">
        <f>(Table2[[#This Row],[1W Return vs Nifty]]-AVERAGE(Table2[1W Return vs Nifty]))/_xlfn.STDEV.P(Table2[1W Return vs Nifty])</f>
        <v>-0.72434733671418672</v>
      </c>
      <c r="O241">
        <v>535.16999999999996</v>
      </c>
      <c r="P241">
        <v>533.32527377810595</v>
      </c>
      <c r="Q241">
        <v>476.83476156726999</v>
      </c>
      <c r="R241">
        <v>32.619049832146302</v>
      </c>
      <c r="S241" s="1">
        <f>(Table2[[#This Row],[Close Price]]-Table2[[#This Row],[20D EMA]])/Table2[[#This Row],[20D EMA]]</f>
        <v>-3.9464095521049396E-2</v>
      </c>
      <c r="T241" s="1">
        <f>(Table2[[#This Row],[Close Price]]-Table2[[#This Row],[50D EMA]])/Table2[[#This Row],[50D EMA]]</f>
        <v>-3.6141684495015369E-2</v>
      </c>
      <c r="U241" s="1">
        <f>(Table2[[#This Row],[Close Price]]-Table2[[#This Row],[200D EMA]])/Table2[[#This Row],[200D EMA]]</f>
        <v>7.8046403979462775E-2</v>
      </c>
      <c r="V241">
        <v>0.49152136949166603</v>
      </c>
      <c r="W241">
        <v>508.05</v>
      </c>
      <c r="X241">
        <v>529.95000000000005</v>
      </c>
      <c r="Y241">
        <v>508.05</v>
      </c>
      <c r="Z241">
        <v>531.20000000000005</v>
      </c>
      <c r="AA241">
        <v>508.05</v>
      </c>
      <c r="AB241">
        <v>573.20000000000005</v>
      </c>
      <c r="AC241" s="1">
        <f>(Table2[[#This Row],[Close Price]]/Table2[[#This Row],[Day Low]])-1</f>
        <v>1.1809861234130414E-2</v>
      </c>
      <c r="AD241" s="1">
        <f>(Table2[[#This Row],[Day High]]/Table2[[#This Row],[Close Price]])-1</f>
        <v>3.0930843303180744E-2</v>
      </c>
      <c r="AE241" s="1">
        <f>(Table2[[#This Row],[Close Price]]/Table2[[#This Row],[Current Week Low]])-1</f>
        <v>1.1809861234130414E-2</v>
      </c>
      <c r="AF241" s="1">
        <f>(Table2[[#This Row],[Current Week High]]/Table2[[#This Row],[Close Price]])-1</f>
        <v>3.3362513374185498E-2</v>
      </c>
      <c r="AG241" s="1">
        <f>(Table2[[#This Row],[Close Price]]/Table2[[#This Row],[Current Month Low]])-1</f>
        <v>1.1809861234130414E-2</v>
      </c>
      <c r="AH241" s="1">
        <f>(Table2[[#This Row],[Current Month High]]/Table2[[#This Row],[Close Price]])-1</f>
        <v>0.11506662775994569</v>
      </c>
      <c r="AI241">
        <v>15.912848944655201</v>
      </c>
      <c r="AJ241">
        <v>54.369369369369302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-0.04</v>
      </c>
      <c r="AM241" t="s">
        <v>3192</v>
      </c>
      <c r="AN241">
        <v>-5.38</v>
      </c>
      <c r="AO241" t="s">
        <v>3192</v>
      </c>
      <c r="AP241">
        <v>0.146663817933256</v>
      </c>
      <c r="AQ241">
        <f>(Table2[[#This Row],[Sharpe Ratio]]-AVERAGE(Table2[Sharpe Ratio]))/_xlfn.STDEV.P(Table2[Sharpe Ratio])</f>
        <v>0.92639743463456525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-0.44646392727688755</v>
      </c>
      <c r="AS241">
        <f>_xlfn.RANK.AVG(Table2[[#This Row],[1Y Return vs Nifty Z-Score]],Table2[1Y Return vs Nifty Z-Score])</f>
        <v>381</v>
      </c>
      <c r="AT241">
        <f>_xlfn.RANK.AVG(Table2[[#This Row],[6M Return vs Nifty Z-Score]],Table2[6M Return vs Nifty Z-Score])</f>
        <v>306</v>
      </c>
      <c r="AU241">
        <f>_xlfn.RANK.AVG(Table2[[#This Row],[Sharpe Ratio Z-Score]],Table2[Sharpe Ratio Z-Score])</f>
        <v>124</v>
      </c>
      <c r="AV241">
        <f>(Table2[[#This Row],[Rank 1Y]]+Table2[[#This Row],[Rank 6M]]+Table2[[#This Row],[Rank Sharpe]])/3</f>
        <v>270.33333333333331</v>
      </c>
    </row>
    <row r="242" spans="1:48" x14ac:dyDescent="0.3">
      <c r="A242" t="s">
        <v>165</v>
      </c>
      <c r="B242" t="s">
        <v>166</v>
      </c>
      <c r="C242" t="s">
        <v>3151</v>
      </c>
      <c r="D242" t="s">
        <v>167</v>
      </c>
      <c r="E242">
        <v>162563.66699170001</v>
      </c>
      <c r="F242">
        <v>6123.65</v>
      </c>
      <c r="G242">
        <v>40.978652117437797</v>
      </c>
      <c r="H242">
        <f>(Table2[[#This Row],[1Y Return vs Nifty]]-AVERAGE(Table2[1Y Return vs Nifty]))/_xlfn.STDEV.P(Table2[1Y Return vs Nifty])</f>
        <v>0.23945584574911272</v>
      </c>
      <c r="I242">
        <v>13.131189964046101</v>
      </c>
      <c r="J242">
        <f>(Table2[[#This Row],[1M Return vs Nifty]]-AVERAGE(Table2[1M Return vs Nifty]))/_xlfn.STDEV.P(Table2[1M Return vs Nifty])</f>
        <v>1.3809158176648615</v>
      </c>
      <c r="K242">
        <v>49.933377956311602</v>
      </c>
      <c r="L242">
        <f>(Table2[[#This Row],[6M Return vs Nifty]]-AVERAGE(Table2[6M Return vs Nifty]))/_xlfn.STDEV.P(Table2[6M Return vs Nifty])</f>
        <v>1.2217540052497069</v>
      </c>
      <c r="M242">
        <v>6.6530828529905301</v>
      </c>
      <c r="N242">
        <f>(Table2[[#This Row],[1W Return vs Nifty]]-AVERAGE(Table2[1W Return vs Nifty]))/_xlfn.STDEV.P(Table2[1W Return vs Nifty])</f>
        <v>1.0226322136129571</v>
      </c>
      <c r="O242">
        <v>5701.84</v>
      </c>
      <c r="P242">
        <v>5348.6036114395201</v>
      </c>
      <c r="Q242">
        <v>4541.5482898445398</v>
      </c>
      <c r="R242">
        <v>76.859518358966497</v>
      </c>
      <c r="S242" s="1">
        <f>(Table2[[#This Row],[Close Price]]-Table2[[#This Row],[20D EMA]])/Table2[[#This Row],[20D EMA]]</f>
        <v>7.3977873809156255E-2</v>
      </c>
      <c r="T242" s="1">
        <f>(Table2[[#This Row],[Close Price]]-Table2[[#This Row],[50D EMA]])/Table2[[#This Row],[50D EMA]]</f>
        <v>0.14490630543322017</v>
      </c>
      <c r="U242" s="1">
        <f>(Table2[[#This Row],[Close Price]]-Table2[[#This Row],[200D EMA]])/Table2[[#This Row],[200D EMA]]</f>
        <v>0.34836175004309294</v>
      </c>
      <c r="V242">
        <v>1.2414346922331301</v>
      </c>
      <c r="W242">
        <v>6057</v>
      </c>
      <c r="X242">
        <v>6142.75</v>
      </c>
      <c r="Y242">
        <v>6020.35</v>
      </c>
      <c r="Z242">
        <v>6275.85</v>
      </c>
      <c r="AA242">
        <v>5241.7</v>
      </c>
      <c r="AB242">
        <v>6275.85</v>
      </c>
      <c r="AC242" s="1">
        <f>(Table2[[#This Row],[Close Price]]/Table2[[#This Row],[Day Low]])-1</f>
        <v>1.1003797259369286E-2</v>
      </c>
      <c r="AD242" s="1">
        <f>(Table2[[#This Row],[Day High]]/Table2[[#This Row],[Close Price]])-1</f>
        <v>3.1190548120811901E-3</v>
      </c>
      <c r="AE242" s="1">
        <f>(Table2[[#This Row],[Close Price]]/Table2[[#This Row],[Current Week Low]])-1</f>
        <v>1.7158470853023466E-2</v>
      </c>
      <c r="AF242" s="1">
        <f>(Table2[[#This Row],[Current Week High]]/Table2[[#This Row],[Close Price]])-1</f>
        <v>2.4854457717211176E-2</v>
      </c>
      <c r="AG242" s="1">
        <f>(Table2[[#This Row],[Close Price]]/Table2[[#This Row],[Current Month Low]])-1</f>
        <v>0.1682564816757921</v>
      </c>
      <c r="AH242" s="1">
        <f>(Table2[[#This Row],[Current Month High]]/Table2[[#This Row],[Close Price]])-1</f>
        <v>2.4854457717211176E-2</v>
      </c>
      <c r="AI242">
        <v>2.48544577172111</v>
      </c>
      <c r="AJ242">
        <v>85.829818225958107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0.15</v>
      </c>
      <c r="AM242" t="s">
        <v>3193</v>
      </c>
      <c r="AN242">
        <v>12.2</v>
      </c>
      <c r="AO242" t="s">
        <v>3193</v>
      </c>
      <c r="AP242">
        <v>8.2278571055300004E-4</v>
      </c>
      <c r="AQ242">
        <f>(Table2[[#This Row],[Sharpe Ratio]]-AVERAGE(Table2[Sharpe Ratio]))/_xlfn.STDEV.P(Table2[Sharpe Ratio])</f>
        <v>-0.77874168125549359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3.0860162010211445</v>
      </c>
      <c r="AS242">
        <f>_xlfn.RANK.AVG(Table2[[#This Row],[1Y Return vs Nifty Z-Score]],Table2[1Y Return vs Nifty Z-Score])</f>
        <v>226</v>
      </c>
      <c r="AT242">
        <f>_xlfn.RANK.AVG(Table2[[#This Row],[6M Return vs Nifty Z-Score]],Table2[6M Return vs Nifty Z-Score])</f>
        <v>70</v>
      </c>
      <c r="AU242">
        <f>_xlfn.RANK.AVG(Table2[[#This Row],[Sharpe Ratio Z-Score]],Table2[Sharpe Ratio Z-Score])</f>
        <v>522</v>
      </c>
      <c r="AV242">
        <f>(Table2[[#This Row],[Rank 1Y]]+Table2[[#This Row],[Rank 6M]]+Table2[[#This Row],[Rank Sharpe]])/3</f>
        <v>272.66666666666669</v>
      </c>
    </row>
    <row r="243" spans="1:48" x14ac:dyDescent="0.3">
      <c r="A243" t="s">
        <v>90</v>
      </c>
      <c r="B243" t="s">
        <v>91</v>
      </c>
      <c r="C243" t="s">
        <v>3152</v>
      </c>
      <c r="D243" t="s">
        <v>92</v>
      </c>
      <c r="E243">
        <v>304315.75695767999</v>
      </c>
      <c r="F243">
        <v>327.2</v>
      </c>
      <c r="G243">
        <v>34.588671479638499</v>
      </c>
      <c r="H243">
        <f>(Table2[[#This Row],[1Y Return vs Nifty]]-AVERAGE(Table2[1Y Return vs Nifty]))/_xlfn.STDEV.P(Table2[1Y Return vs Nifty])</f>
        <v>0.13421513241652724</v>
      </c>
      <c r="I243">
        <v>-0.82967358921668599</v>
      </c>
      <c r="J243">
        <f>(Table2[[#This Row],[1M Return vs Nifty]]-AVERAGE(Table2[1M Return vs Nifty]))/_xlfn.STDEV.P(Table2[1M Return vs Nifty])</f>
        <v>-0.11533454857562987</v>
      </c>
      <c r="K243">
        <v>6.5592659883432303</v>
      </c>
      <c r="L243">
        <f>(Table2[[#This Row],[6M Return vs Nifty]]-AVERAGE(Table2[6M Return vs Nifty]))/_xlfn.STDEV.P(Table2[6M Return vs Nifty])</f>
        <v>-0.11976765412206472</v>
      </c>
      <c r="M243">
        <v>0.28575492468942898</v>
      </c>
      <c r="N243">
        <f>(Table2[[#This Row],[1W Return vs Nifty]]-AVERAGE(Table2[1W Return vs Nifty]))/_xlfn.STDEV.P(Table2[1W Return vs Nifty])</f>
        <v>-0.2982439969561842</v>
      </c>
      <c r="O243">
        <v>336.39</v>
      </c>
      <c r="P243">
        <v>337.00457500201202</v>
      </c>
      <c r="Q243">
        <v>304.25208581594899</v>
      </c>
      <c r="R243">
        <v>33.001338357770699</v>
      </c>
      <c r="S243" s="1">
        <f>(Table2[[#This Row],[Close Price]]-Table2[[#This Row],[20D EMA]])/Table2[[#This Row],[20D EMA]]</f>
        <v>-2.7319480365052464E-2</v>
      </c>
      <c r="T243" s="1">
        <f>(Table2[[#This Row],[Close Price]]-Table2[[#This Row],[50D EMA]])/Table2[[#This Row],[50D EMA]]</f>
        <v>-2.9093299406850761E-2</v>
      </c>
      <c r="U243" s="1">
        <f>(Table2[[#This Row],[Close Price]]-Table2[[#This Row],[200D EMA]])/Table2[[#This Row],[200D EMA]]</f>
        <v>7.5424015984997608E-2</v>
      </c>
      <c r="V243">
        <v>0.97974037155793603</v>
      </c>
      <c r="W243">
        <v>324.95</v>
      </c>
      <c r="X243">
        <v>332.65</v>
      </c>
      <c r="Y243">
        <v>324.95</v>
      </c>
      <c r="Z243">
        <v>333.45</v>
      </c>
      <c r="AA243">
        <v>322.35000000000002</v>
      </c>
      <c r="AB243">
        <v>356</v>
      </c>
      <c r="AC243" s="1">
        <f>(Table2[[#This Row],[Close Price]]/Table2[[#This Row],[Day Low]])-1</f>
        <v>6.92414217571935E-3</v>
      </c>
      <c r="AD243" s="1">
        <f>(Table2[[#This Row],[Day High]]/Table2[[#This Row],[Close Price]])-1</f>
        <v>1.6656479217603826E-2</v>
      </c>
      <c r="AE243" s="1">
        <f>(Table2[[#This Row],[Close Price]]/Table2[[#This Row],[Current Week Low]])-1</f>
        <v>6.92414217571935E-3</v>
      </c>
      <c r="AF243" s="1">
        <f>(Table2[[#This Row],[Current Week High]]/Table2[[#This Row],[Close Price]])-1</f>
        <v>1.9101466992665017E-2</v>
      </c>
      <c r="AG243" s="1">
        <f>(Table2[[#This Row],[Close Price]]/Table2[[#This Row],[Current Month Low]])-1</f>
        <v>1.5045757716767305E-2</v>
      </c>
      <c r="AH243" s="1">
        <f>(Table2[[#This Row],[Current Month High]]/Table2[[#This Row],[Close Price]])-1</f>
        <v>8.801955990220045E-2</v>
      </c>
      <c r="AI243">
        <v>11.9345965770171</v>
      </c>
      <c r="AJ243">
        <v>66.6836474783494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0.01</v>
      </c>
      <c r="AM243" t="s">
        <v>3193</v>
      </c>
      <c r="AN243">
        <v>-7.64</v>
      </c>
      <c r="AO243" t="s">
        <v>3192</v>
      </c>
      <c r="AP243">
        <v>0.110745269646326</v>
      </c>
      <c r="AQ243">
        <f>(Table2[[#This Row],[Sharpe Ratio]]-AVERAGE(Table2[Sharpe Ratio]))/_xlfn.STDEV.P(Table2[Sharpe Ratio])</f>
        <v>0.5064461991242063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250</v>
      </c>
      <c r="AT243">
        <f>_xlfn.RANK.AVG(Table2[[#This Row],[6M Return vs Nifty Z-Score]],Table2[6M Return vs Nifty Z-Score])</f>
        <v>361</v>
      </c>
      <c r="AU243">
        <f>_xlfn.RANK.AVG(Table2[[#This Row],[Sharpe Ratio Z-Score]],Table2[Sharpe Ratio Z-Score])</f>
        <v>208</v>
      </c>
      <c r="AV243">
        <f>(Table2[[#This Row],[Rank 1Y]]+Table2[[#This Row],[Rank 6M]]+Table2[[#This Row],[Rank Sharpe]])/3</f>
        <v>273</v>
      </c>
    </row>
    <row r="244" spans="1:48" x14ac:dyDescent="0.3">
      <c r="A244" t="s">
        <v>177</v>
      </c>
      <c r="B244" t="s">
        <v>178</v>
      </c>
      <c r="C244" t="s">
        <v>3145</v>
      </c>
      <c r="D244" t="s">
        <v>179</v>
      </c>
      <c r="E244">
        <v>152449.79660259699</v>
      </c>
      <c r="F244">
        <v>231.86</v>
      </c>
      <c r="G244">
        <v>51.868565940211298</v>
      </c>
      <c r="H244">
        <f>(Table2[[#This Row],[1Y Return vs Nifty]]-AVERAGE(Table2[1Y Return vs Nifty]))/_xlfn.STDEV.P(Table2[1Y Return vs Nifty])</f>
        <v>0.41880886163458314</v>
      </c>
      <c r="I244">
        <v>6.8202544470425801</v>
      </c>
      <c r="J244">
        <f>(Table2[[#This Row],[1M Return vs Nifty]]-AVERAGE(Table2[1M Return vs Nifty]))/_xlfn.STDEV.P(Table2[1M Return vs Nifty])</f>
        <v>0.70454364751856813</v>
      </c>
      <c r="K244">
        <v>-0.11252133367283</v>
      </c>
      <c r="L244">
        <f>(Table2[[#This Row],[6M Return vs Nifty]]-AVERAGE(Table2[6M Return vs Nifty]))/_xlfn.STDEV.P(Table2[6M Return vs Nifty])</f>
        <v>-0.32611994107646586</v>
      </c>
      <c r="M244">
        <v>2.35679007145814</v>
      </c>
      <c r="N244">
        <f>(Table2[[#This Row],[1W Return vs Nifty]]-AVERAGE(Table2[1W Return vs Nifty]))/_xlfn.STDEV.P(Table2[1W Return vs Nifty])</f>
        <v>0.13138379784615678</v>
      </c>
      <c r="O244">
        <v>228.42</v>
      </c>
      <c r="P244">
        <v>226.85601708920601</v>
      </c>
      <c r="Q244">
        <v>202.070795309555</v>
      </c>
      <c r="R244">
        <v>58.614143435528803</v>
      </c>
      <c r="S244" s="1">
        <f>(Table2[[#This Row],[Close Price]]-Table2[[#This Row],[20D EMA]])/Table2[[#This Row],[20D EMA]]</f>
        <v>1.5059977234918248E-2</v>
      </c>
      <c r="T244" s="1">
        <f>(Table2[[#This Row],[Close Price]]-Table2[[#This Row],[50D EMA]])/Table2[[#This Row],[50D EMA]]</f>
        <v>2.2057968640198353E-2</v>
      </c>
      <c r="U244" s="1">
        <f>(Table2[[#This Row],[Close Price]]-Table2[[#This Row],[200D EMA]])/Table2[[#This Row],[200D EMA]]</f>
        <v>0.147419643916433</v>
      </c>
      <c r="V244">
        <v>0.89756120693486896</v>
      </c>
      <c r="W244">
        <v>229.71</v>
      </c>
      <c r="X244">
        <v>234.5</v>
      </c>
      <c r="Y244">
        <v>227.15</v>
      </c>
      <c r="Z244">
        <v>234.5</v>
      </c>
      <c r="AA244">
        <v>221.08</v>
      </c>
      <c r="AB244">
        <v>244.5</v>
      </c>
      <c r="AC244" s="1">
        <f>(Table2[[#This Row],[Close Price]]/Table2[[#This Row],[Day Low]])-1</f>
        <v>9.3596273562317478E-3</v>
      </c>
      <c r="AD244" s="1">
        <f>(Table2[[#This Row],[Day High]]/Table2[[#This Row],[Close Price]])-1</f>
        <v>1.1386181316311417E-2</v>
      </c>
      <c r="AE244" s="1">
        <f>(Table2[[#This Row],[Close Price]]/Table2[[#This Row],[Current Week Low]])-1</f>
        <v>2.0735197006383377E-2</v>
      </c>
      <c r="AF244" s="1">
        <f>(Table2[[#This Row],[Current Week High]]/Table2[[#This Row],[Close Price]])-1</f>
        <v>1.1386181316311417E-2</v>
      </c>
      <c r="AG244" s="1">
        <f>(Table2[[#This Row],[Close Price]]/Table2[[#This Row],[Current Month Low]])-1</f>
        <v>4.8760629636330766E-2</v>
      </c>
      <c r="AH244" s="1">
        <f>(Table2[[#This Row],[Current Month High]]/Table2[[#This Row],[Close Price]])-1</f>
        <v>5.4515655999309853E-2</v>
      </c>
      <c r="AI244">
        <v>6.2278961442249603</v>
      </c>
      <c r="AJ244">
        <v>99.621179509255199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0.05</v>
      </c>
      <c r="AM244" t="s">
        <v>3193</v>
      </c>
      <c r="AN244">
        <v>-2.16</v>
      </c>
      <c r="AO244" t="s">
        <v>3192</v>
      </c>
      <c r="AP244">
        <v>0.108877470480352</v>
      </c>
      <c r="AQ244">
        <f>(Table2[[#This Row],[Sharpe Ratio]]-AVERAGE(Table2[Sharpe Ratio]))/_xlfn.STDEV.P(Table2[Sharpe Ratio])</f>
        <v>0.48460832969891487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1.4132246956217571</v>
      </c>
      <c r="AS244">
        <f>_xlfn.RANK.AVG(Table2[[#This Row],[1Y Return vs Nifty Z-Score]],Table2[1Y Return vs Nifty Z-Score])</f>
        <v>181</v>
      </c>
      <c r="AT244">
        <f>_xlfn.RANK.AVG(Table2[[#This Row],[6M Return vs Nifty Z-Score]],Table2[6M Return vs Nifty Z-Score])</f>
        <v>430</v>
      </c>
      <c r="AU244">
        <f>_xlfn.RANK.AVG(Table2[[#This Row],[Sharpe Ratio Z-Score]],Table2[Sharpe Ratio Z-Score])</f>
        <v>211</v>
      </c>
      <c r="AV244">
        <f>(Table2[[#This Row],[Rank 1Y]]+Table2[[#This Row],[Rank 6M]]+Table2[[#This Row],[Rank Sharpe]])/3</f>
        <v>274</v>
      </c>
    </row>
    <row r="245" spans="1:48" x14ac:dyDescent="0.3">
      <c r="A245" t="s">
        <v>1169</v>
      </c>
      <c r="B245" t="s">
        <v>1170</v>
      </c>
      <c r="C245" t="s">
        <v>3157</v>
      </c>
      <c r="D245" t="s">
        <v>86</v>
      </c>
      <c r="E245">
        <v>10749.79178288</v>
      </c>
      <c r="F245">
        <v>1383.1</v>
      </c>
      <c r="G245">
        <v>82.547312782579098</v>
      </c>
      <c r="H245">
        <f>(Table2[[#This Row],[1Y Return vs Nifty]]-AVERAGE(Table2[1Y Return vs Nifty]))/_xlfn.STDEV.P(Table2[1Y Return vs Nifty])</f>
        <v>0.92407693439552607</v>
      </c>
      <c r="I245">
        <v>11.149040917819001</v>
      </c>
      <c r="J245">
        <f>(Table2[[#This Row],[1M Return vs Nifty]]-AVERAGE(Table2[1M Return vs Nifty]))/_xlfn.STDEV.P(Table2[1M Return vs Nifty])</f>
        <v>1.1684797298078602</v>
      </c>
      <c r="K245">
        <v>27.270286842028899</v>
      </c>
      <c r="L245">
        <f>(Table2[[#This Row],[6M Return vs Nifty]]-AVERAGE(Table2[6M Return vs Nifty]))/_xlfn.STDEV.P(Table2[6M Return vs Nifty])</f>
        <v>0.52080530062657338</v>
      </c>
      <c r="M245">
        <v>-3.8309789761137702E-3</v>
      </c>
      <c r="N245">
        <f>(Table2[[#This Row],[1W Return vs Nifty]]-AVERAGE(Table2[1W Return vs Nifty]))/_xlfn.STDEV.P(Table2[1W Return vs Nifty])</f>
        <v>-0.35831741164051961</v>
      </c>
      <c r="O245">
        <v>1368</v>
      </c>
      <c r="P245">
        <v>1262.6120716064299</v>
      </c>
      <c r="Q245">
        <v>985.18616536913498</v>
      </c>
      <c r="R245">
        <v>48.657876894831702</v>
      </c>
      <c r="S245" s="1">
        <f>(Table2[[#This Row],[Close Price]]-Table2[[#This Row],[20D EMA]])/Table2[[#This Row],[20D EMA]]</f>
        <v>1.1038011695906366E-2</v>
      </c>
      <c r="T245" s="1">
        <f>(Table2[[#This Row],[Close Price]]-Table2[[#This Row],[50D EMA]])/Table2[[#This Row],[50D EMA]]</f>
        <v>9.5427511824968031E-2</v>
      </c>
      <c r="U245" s="1">
        <f>(Table2[[#This Row],[Close Price]]-Table2[[#This Row],[200D EMA]])/Table2[[#This Row],[200D EMA]]</f>
        <v>0.40389709947030406</v>
      </c>
      <c r="V245">
        <v>1.23683607801512</v>
      </c>
      <c r="W245">
        <v>1372</v>
      </c>
      <c r="X245">
        <v>1419.95</v>
      </c>
      <c r="Y245">
        <v>1372</v>
      </c>
      <c r="Z245">
        <v>1442.35</v>
      </c>
      <c r="AA245">
        <v>1329.85</v>
      </c>
      <c r="AB245">
        <v>1544</v>
      </c>
      <c r="AC245" s="1">
        <f>(Table2[[#This Row],[Close Price]]/Table2[[#This Row],[Day Low]])-1</f>
        <v>8.0903790087463179E-3</v>
      </c>
      <c r="AD245" s="1">
        <f>(Table2[[#This Row],[Day High]]/Table2[[#This Row],[Close Price]])-1</f>
        <v>2.6643048225001964E-2</v>
      </c>
      <c r="AE245" s="1">
        <f>(Table2[[#This Row],[Close Price]]/Table2[[#This Row],[Current Week Low]])-1</f>
        <v>8.0903790087463179E-3</v>
      </c>
      <c r="AF245" s="1">
        <f>(Table2[[#This Row],[Current Week High]]/Table2[[#This Row],[Close Price]])-1</f>
        <v>4.2838551080905285E-2</v>
      </c>
      <c r="AG245" s="1">
        <f>(Table2[[#This Row],[Close Price]]/Table2[[#This Row],[Current Month Low]])-1</f>
        <v>4.0042110012407317E-2</v>
      </c>
      <c r="AH245" s="1">
        <f>(Table2[[#This Row],[Current Month High]]/Table2[[#This Row],[Close Price]])-1</f>
        <v>0.11633287542477055</v>
      </c>
      <c r="AI245">
        <v>11.633287542476999</v>
      </c>
      <c r="AJ245">
        <v>137.64604810996499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0.38</v>
      </c>
      <c r="AM245" t="s">
        <v>3193</v>
      </c>
      <c r="AN245">
        <v>-5.55</v>
      </c>
      <c r="AO245" t="s">
        <v>3192</v>
      </c>
      <c r="AQ245">
        <f>(Table2[[#This Row],[Sharpe Ratio]]-AVERAGE(Table2[Sharpe Ratio]))/_xlfn.STDEV.P(Table2[Sharpe Ratio])</f>
        <v>-0.78836149865308947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1.4666830545363505</v>
      </c>
      <c r="AS245">
        <f>_xlfn.RANK.AVG(Table2[[#This Row],[1Y Return vs Nifty Z-Score]],Table2[1Y Return vs Nifty Z-Score])</f>
        <v>110</v>
      </c>
      <c r="AT245">
        <f>_xlfn.RANK.AVG(Table2[[#This Row],[6M Return vs Nifty Z-Score]],Table2[6M Return vs Nifty Z-Score])</f>
        <v>164</v>
      </c>
      <c r="AU245">
        <f>_xlfn.RANK.AVG(Table2[[#This Row],[Sharpe Ratio Z-Score]],Table2[Sharpe Ratio Z-Score])</f>
        <v>551.5</v>
      </c>
      <c r="AV245">
        <f>(Table2[[#This Row],[Rank 1Y]]+Table2[[#This Row],[Rank 6M]]+Table2[[#This Row],[Rank Sharpe]])/3</f>
        <v>275.16666666666669</v>
      </c>
    </row>
    <row r="246" spans="1:48" x14ac:dyDescent="0.3">
      <c r="A246" t="s">
        <v>1335</v>
      </c>
      <c r="B246" t="s">
        <v>1336</v>
      </c>
      <c r="C246" t="s">
        <v>3166</v>
      </c>
      <c r="D246" t="s">
        <v>1337</v>
      </c>
      <c r="E246">
        <v>8680.1761065600003</v>
      </c>
      <c r="F246">
        <v>512.4</v>
      </c>
      <c r="G246">
        <v>2.6117120941343699</v>
      </c>
      <c r="H246">
        <f>(Table2[[#This Row],[1Y Return vs Nifty]]-AVERAGE(Table2[1Y Return vs Nifty]))/_xlfn.STDEV.P(Table2[1Y Return vs Nifty])</f>
        <v>-0.39243404020077299</v>
      </c>
      <c r="I246">
        <v>12.499151594147699</v>
      </c>
      <c r="J246">
        <f>(Table2[[#This Row],[1M Return vs Nifty]]-AVERAGE(Table2[1M Return vs Nifty]))/_xlfn.STDEV.P(Table2[1M Return vs Nifty])</f>
        <v>1.3131773401107627</v>
      </c>
      <c r="K246">
        <v>30.942473952141899</v>
      </c>
      <c r="L246">
        <f>(Table2[[#This Row],[6M Return vs Nifty]]-AVERAGE(Table2[6M Return vs Nifty]))/_xlfn.STDEV.P(Table2[6M Return vs Nifty])</f>
        <v>0.63438269326853669</v>
      </c>
      <c r="M246">
        <v>1.3743739716310499</v>
      </c>
      <c r="N246">
        <f>(Table2[[#This Row],[1W Return vs Nifty]]-AVERAGE(Table2[1W Return vs Nifty]))/_xlfn.STDEV.P(Table2[1W Return vs Nifty])</f>
        <v>-7.2414415431662341E-2</v>
      </c>
      <c r="O246">
        <v>485.45</v>
      </c>
      <c r="P246">
        <v>478.94901178266002</v>
      </c>
      <c r="Q246">
        <v>443.38902770259301</v>
      </c>
      <c r="R246">
        <v>80.973299495450902</v>
      </c>
      <c r="S246" s="1">
        <f>(Table2[[#This Row],[Close Price]]-Table2[[#This Row],[20D EMA]])/Table2[[#This Row],[20D EMA]]</f>
        <v>5.5515501081470776E-2</v>
      </c>
      <c r="T246" s="1">
        <f>(Table2[[#This Row],[Close Price]]-Table2[[#This Row],[50D EMA]])/Table2[[#This Row],[50D EMA]]</f>
        <v>6.9842483008440814E-2</v>
      </c>
      <c r="U246" s="1">
        <f>(Table2[[#This Row],[Close Price]]-Table2[[#This Row],[200D EMA]])/Table2[[#This Row],[200D EMA]]</f>
        <v>0.15564429425551024</v>
      </c>
      <c r="V246">
        <v>2.0279587071256899</v>
      </c>
      <c r="W246">
        <v>502.6</v>
      </c>
      <c r="X246">
        <v>517</v>
      </c>
      <c r="Y246">
        <v>501.6</v>
      </c>
      <c r="Z246">
        <v>517.45000000000005</v>
      </c>
      <c r="AA246">
        <v>448.3</v>
      </c>
      <c r="AB246">
        <v>523.35</v>
      </c>
      <c r="AC246" s="1">
        <f>(Table2[[#This Row],[Close Price]]/Table2[[#This Row],[Day Low]])-1</f>
        <v>1.9498607242339761E-2</v>
      </c>
      <c r="AD246" s="1">
        <f>(Table2[[#This Row],[Day High]]/Table2[[#This Row],[Close Price]])-1</f>
        <v>8.9773614363779508E-3</v>
      </c>
      <c r="AE246" s="1">
        <f>(Table2[[#This Row],[Close Price]]/Table2[[#This Row],[Current Week Low]])-1</f>
        <v>2.1531100478468845E-2</v>
      </c>
      <c r="AF246" s="1">
        <f>(Table2[[#This Row],[Current Week High]]/Table2[[#This Row],[Close Price]])-1</f>
        <v>9.8555815768932575E-3</v>
      </c>
      <c r="AG246" s="1">
        <f>(Table2[[#This Row],[Close Price]]/Table2[[#This Row],[Current Month Low]])-1</f>
        <v>0.14298460852107953</v>
      </c>
      <c r="AH246" s="1">
        <f>(Table2[[#This Row],[Current Month High]]/Table2[[#This Row],[Close Price]])-1</f>
        <v>2.1370023419203799E-2</v>
      </c>
      <c r="AI246">
        <v>24.658469945355101</v>
      </c>
      <c r="AJ246">
        <v>60.576621748668103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-0.06</v>
      </c>
      <c r="AM246" t="s">
        <v>3192</v>
      </c>
      <c r="AN246">
        <v>13.87</v>
      </c>
      <c r="AO246" t="s">
        <v>3193</v>
      </c>
      <c r="AP246">
        <v>9.6058573601699004E-2</v>
      </c>
      <c r="AQ246">
        <f>(Table2[[#This Row],[Sharpe Ratio]]-AVERAGE(Table2[Sharpe Ratio]))/_xlfn.STDEV.P(Table2[Sharpe Ratio])</f>
        <v>0.33473279633753228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1.8174443740843962</v>
      </c>
      <c r="AS246">
        <f>_xlfn.RANK.AVG(Table2[[#This Row],[1Y Return vs Nifty Z-Score]],Table2[1Y Return vs Nifty Z-Score])</f>
        <v>439</v>
      </c>
      <c r="AT246">
        <f>_xlfn.RANK.AVG(Table2[[#This Row],[6M Return vs Nifty Z-Score]],Table2[6M Return vs Nifty Z-Score])</f>
        <v>139</v>
      </c>
      <c r="AU246">
        <f>_xlfn.RANK.AVG(Table2[[#This Row],[Sharpe Ratio Z-Score]],Table2[Sharpe Ratio Z-Score])</f>
        <v>255</v>
      </c>
      <c r="AV246">
        <f>(Table2[[#This Row],[Rank 1Y]]+Table2[[#This Row],[Rank 6M]]+Table2[[#This Row],[Rank Sharpe]])/3</f>
        <v>277.66666666666669</v>
      </c>
    </row>
    <row r="247" spans="1:48" x14ac:dyDescent="0.3">
      <c r="A247" t="s">
        <v>1186</v>
      </c>
      <c r="B247" t="s">
        <v>1187</v>
      </c>
      <c r="C247" t="s">
        <v>3159</v>
      </c>
      <c r="D247" t="s">
        <v>122</v>
      </c>
      <c r="E247">
        <v>10553.92419761</v>
      </c>
      <c r="F247">
        <v>1241.05</v>
      </c>
      <c r="G247">
        <v>38.831223691142299</v>
      </c>
      <c r="H247">
        <f>(Table2[[#This Row],[1Y Return vs Nifty]]-AVERAGE(Table2[1Y Return vs Nifty]))/_xlfn.STDEV.P(Table2[1Y Return vs Nifty])</f>
        <v>0.20408846167956682</v>
      </c>
      <c r="I247">
        <v>5.83066542576573</v>
      </c>
      <c r="J247">
        <f>(Table2[[#This Row],[1M Return vs Nifty]]-AVERAGE(Table2[1M Return vs Nifty]))/_xlfn.STDEV.P(Table2[1M Return vs Nifty])</f>
        <v>0.59848481169769885</v>
      </c>
      <c r="K247">
        <v>26.523751209204999</v>
      </c>
      <c r="L247">
        <f>(Table2[[#This Row],[6M Return vs Nifty]]-AVERAGE(Table2[6M Return vs Nifty]))/_xlfn.STDEV.P(Table2[6M Return vs Nifty])</f>
        <v>0.49771563549024339</v>
      </c>
      <c r="M247">
        <v>-0.51964767064448703</v>
      </c>
      <c r="N247">
        <f>(Table2[[#This Row],[1W Return vs Nifty]]-AVERAGE(Table2[1W Return vs Nifty]))/_xlfn.STDEV.P(Table2[1W Return vs Nifty])</f>
        <v>-0.46532148064894918</v>
      </c>
      <c r="O247">
        <v>1218.96</v>
      </c>
      <c r="P247">
        <v>1203.6284884947399</v>
      </c>
      <c r="Q247">
        <v>1051.0534791319801</v>
      </c>
      <c r="R247">
        <v>54.234602823699802</v>
      </c>
      <c r="S247" s="1">
        <f>(Table2[[#This Row],[Close Price]]-Table2[[#This Row],[20D EMA]])/Table2[[#This Row],[20D EMA]]</f>
        <v>1.8122005644155607E-2</v>
      </c>
      <c r="T247" s="1">
        <f>(Table2[[#This Row],[Close Price]]-Table2[[#This Row],[50D EMA]])/Table2[[#This Row],[50D EMA]]</f>
        <v>3.1090583068584084E-2</v>
      </c>
      <c r="U247" s="1">
        <f>(Table2[[#This Row],[Close Price]]-Table2[[#This Row],[200D EMA]])/Table2[[#This Row],[200D EMA]]</f>
        <v>0.18076770082615568</v>
      </c>
      <c r="V247">
        <v>1.06025346856646</v>
      </c>
      <c r="W247">
        <v>1222.9000000000001</v>
      </c>
      <c r="X247">
        <v>1264.6500000000001</v>
      </c>
      <c r="Y247">
        <v>1207.0999999999999</v>
      </c>
      <c r="Z247">
        <v>1313.95</v>
      </c>
      <c r="AA247">
        <v>1127.3</v>
      </c>
      <c r="AB247">
        <v>1395</v>
      </c>
      <c r="AC247" s="1">
        <f>(Table2[[#This Row],[Close Price]]/Table2[[#This Row],[Day Low]])-1</f>
        <v>1.4841769564150731E-2</v>
      </c>
      <c r="AD247" s="1">
        <f>(Table2[[#This Row],[Day High]]/Table2[[#This Row],[Close Price]])-1</f>
        <v>1.9016155674630442E-2</v>
      </c>
      <c r="AE247" s="1">
        <f>(Table2[[#This Row],[Close Price]]/Table2[[#This Row],[Current Week Low]])-1</f>
        <v>2.8125258884930782E-2</v>
      </c>
      <c r="AF247" s="1">
        <f>(Table2[[#This Row],[Current Week High]]/Table2[[#This Row],[Close Price]])-1</f>
        <v>5.8740582571209954E-2</v>
      </c>
      <c r="AG247" s="1">
        <f>(Table2[[#This Row],[Close Price]]/Table2[[#This Row],[Current Month Low]])-1</f>
        <v>0.10090481681894792</v>
      </c>
      <c r="AH247" s="1">
        <f>(Table2[[#This Row],[Current Month High]]/Table2[[#This Row],[Close Price]])-1</f>
        <v>0.1240481850046331</v>
      </c>
      <c r="AI247">
        <v>12.4048185004633</v>
      </c>
      <c r="AJ247">
        <v>78.311781609195293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-0.06</v>
      </c>
      <c r="AM247" t="s">
        <v>3192</v>
      </c>
      <c r="AN247">
        <v>6.55</v>
      </c>
      <c r="AO247" t="s">
        <v>3193</v>
      </c>
      <c r="AP247">
        <v>3.7689707978104003E-2</v>
      </c>
      <c r="AQ247">
        <f>(Table2[[#This Row],[Sharpe Ratio]]-AVERAGE(Table2[Sharpe Ratio]))/_xlfn.STDEV.P(Table2[Sharpe Ratio])</f>
        <v>-0.34770227977288698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0.48726514844567292</v>
      </c>
      <c r="AS247">
        <f>_xlfn.RANK.AVG(Table2[[#This Row],[1Y Return vs Nifty Z-Score]],Table2[1Y Return vs Nifty Z-Score])</f>
        <v>235</v>
      </c>
      <c r="AT247">
        <f>_xlfn.RANK.AVG(Table2[[#This Row],[6M Return vs Nifty Z-Score]],Table2[6M Return vs Nifty Z-Score])</f>
        <v>169</v>
      </c>
      <c r="AU247">
        <f>_xlfn.RANK.AVG(Table2[[#This Row],[Sharpe Ratio Z-Score]],Table2[Sharpe Ratio Z-Score])</f>
        <v>430</v>
      </c>
      <c r="AV247">
        <f>(Table2[[#This Row],[Rank 1Y]]+Table2[[#This Row],[Rank 6M]]+Table2[[#This Row],[Rank Sharpe]])/3</f>
        <v>278</v>
      </c>
    </row>
    <row r="248" spans="1:48" x14ac:dyDescent="0.3">
      <c r="A248" t="s">
        <v>230</v>
      </c>
      <c r="B248" t="s">
        <v>231</v>
      </c>
      <c r="C248" t="s">
        <v>3149</v>
      </c>
      <c r="D248" t="s">
        <v>232</v>
      </c>
      <c r="E248">
        <v>112979.407996489</v>
      </c>
      <c r="F248">
        <v>1553.3</v>
      </c>
      <c r="G248">
        <v>17.537004850281601</v>
      </c>
      <c r="H248">
        <f>(Table2[[#This Row],[1Y Return vs Nifty]]-AVERAGE(Table2[1Y Return vs Nifty]))/_xlfn.STDEV.P(Table2[1Y Return vs Nifty])</f>
        <v>-0.14661976541831145</v>
      </c>
      <c r="I248">
        <v>2.5178901682008901</v>
      </c>
      <c r="J248">
        <f>(Table2[[#This Row],[1M Return vs Nifty]]-AVERAGE(Table2[1M Return vs Nifty]))/_xlfn.STDEV.P(Table2[1M Return vs Nifty])</f>
        <v>0.24343935383664897</v>
      </c>
      <c r="K248">
        <v>22.221869456613199</v>
      </c>
      <c r="L248">
        <f>(Table2[[#This Row],[6M Return vs Nifty]]-AVERAGE(Table2[6M Return vs Nifty]))/_xlfn.STDEV.P(Table2[6M Return vs Nifty])</f>
        <v>0.3646623628049141</v>
      </c>
      <c r="M248">
        <v>1.4147367492298699</v>
      </c>
      <c r="N248">
        <f>(Table2[[#This Row],[1W Return vs Nifty]]-AVERAGE(Table2[1W Return vs Nifty]))/_xlfn.STDEV.P(Table2[1W Return vs Nifty])</f>
        <v>-6.4041321832099707E-2</v>
      </c>
      <c r="O248">
        <v>1543.11</v>
      </c>
      <c r="P248">
        <v>1498.4949905561</v>
      </c>
      <c r="Q248">
        <v>1302.12333660236</v>
      </c>
      <c r="R248">
        <v>54.0240117158719</v>
      </c>
      <c r="S248" s="1">
        <f>(Table2[[#This Row],[Close Price]]-Table2[[#This Row],[20D EMA]])/Table2[[#This Row],[20D EMA]]</f>
        <v>6.6035473815865718E-3</v>
      </c>
      <c r="T248" s="1">
        <f>(Table2[[#This Row],[Close Price]]-Table2[[#This Row],[50D EMA]])/Table2[[#This Row],[50D EMA]]</f>
        <v>3.6573368472564267E-2</v>
      </c>
      <c r="U248" s="1">
        <f>(Table2[[#This Row],[Close Price]]-Table2[[#This Row],[200D EMA]])/Table2[[#This Row],[200D EMA]]</f>
        <v>0.19289775118617949</v>
      </c>
      <c r="V248">
        <v>0.65043264955887203</v>
      </c>
      <c r="W248">
        <v>1537.05</v>
      </c>
      <c r="X248">
        <v>1561</v>
      </c>
      <c r="Y248">
        <v>1519.9</v>
      </c>
      <c r="Z248">
        <v>1561</v>
      </c>
      <c r="AA248">
        <v>1491.1</v>
      </c>
      <c r="AB248">
        <v>1614.2</v>
      </c>
      <c r="AC248" s="1">
        <f>(Table2[[#This Row],[Close Price]]/Table2[[#This Row],[Day Low]])-1</f>
        <v>1.0572199993494014E-2</v>
      </c>
      <c r="AD248" s="1">
        <f>(Table2[[#This Row],[Day High]]/Table2[[#This Row],[Close Price]])-1</f>
        <v>4.9571879224876714E-3</v>
      </c>
      <c r="AE248" s="1">
        <f>(Table2[[#This Row],[Close Price]]/Table2[[#This Row],[Current Week Low]])-1</f>
        <v>2.1975129942759297E-2</v>
      </c>
      <c r="AF248" s="1">
        <f>(Table2[[#This Row],[Current Week High]]/Table2[[#This Row],[Close Price]])-1</f>
        <v>4.9571879224876714E-3</v>
      </c>
      <c r="AG248" s="1">
        <f>(Table2[[#This Row],[Close Price]]/Table2[[#This Row],[Current Month Low]])-1</f>
        <v>4.1714170746428803E-2</v>
      </c>
      <c r="AH248" s="1">
        <f>(Table2[[#This Row],[Current Month High]]/Table2[[#This Row],[Close Price]])-1</f>
        <v>3.9206849932402088E-2</v>
      </c>
      <c r="AI248">
        <v>6.06450782205627</v>
      </c>
      <c r="AJ248">
        <v>56.291190823564897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0.04</v>
      </c>
      <c r="AM248" t="s">
        <v>3193</v>
      </c>
      <c r="AN248">
        <v>-2.71</v>
      </c>
      <c r="AO248" t="s">
        <v>3192</v>
      </c>
      <c r="AP248">
        <v>8.0533591553561004E-2</v>
      </c>
      <c r="AQ248">
        <f>(Table2[[#This Row],[Sharpe Ratio]]-AVERAGE(Table2[Sharpe Ratio]))/_xlfn.STDEV.P(Table2[Sharpe Ratio])</f>
        <v>0.15321835036633774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0.55065897975748967</v>
      </c>
      <c r="AS248">
        <f>_xlfn.RANK.AVG(Table2[[#This Row],[1Y Return vs Nifty Z-Score]],Table2[1Y Return vs Nifty Z-Score])</f>
        <v>336</v>
      </c>
      <c r="AT248">
        <f>_xlfn.RANK.AVG(Table2[[#This Row],[6M Return vs Nifty Z-Score]],Table2[6M Return vs Nifty Z-Score])</f>
        <v>204</v>
      </c>
      <c r="AU248">
        <f>_xlfn.RANK.AVG(Table2[[#This Row],[Sharpe Ratio Z-Score]],Table2[Sharpe Ratio Z-Score])</f>
        <v>301</v>
      </c>
      <c r="AV248">
        <f>(Table2[[#This Row],[Rank 1Y]]+Table2[[#This Row],[Rank 6M]]+Table2[[#This Row],[Rank Sharpe]])/3</f>
        <v>280.33333333333331</v>
      </c>
    </row>
    <row r="249" spans="1:48" x14ac:dyDescent="0.3">
      <c r="A249" t="s">
        <v>1891</v>
      </c>
      <c r="B249" t="s">
        <v>1892</v>
      </c>
      <c r="C249" t="s">
        <v>3156</v>
      </c>
      <c r="D249" t="s">
        <v>119</v>
      </c>
      <c r="E249">
        <v>3982.7883605000002</v>
      </c>
      <c r="F249">
        <v>1955.5</v>
      </c>
      <c r="G249">
        <v>27.927274414031501</v>
      </c>
      <c r="H249">
        <f>(Table2[[#This Row],[1Y Return vs Nifty]]-AVERAGE(Table2[1Y Return vs Nifty]))/_xlfn.STDEV.P(Table2[1Y Return vs Nifty])</f>
        <v>2.450428684227321E-2</v>
      </c>
      <c r="I249">
        <v>-13.296130448770199</v>
      </c>
      <c r="J249">
        <f>(Table2[[#This Row],[1M Return vs Nifty]]-AVERAGE(Table2[1M Return vs Nifty]))/_xlfn.STDEV.P(Table2[1M Return vs Nifty])</f>
        <v>-1.451422432442159</v>
      </c>
      <c r="K249">
        <v>-11.9515642426343</v>
      </c>
      <c r="L249">
        <f>(Table2[[#This Row],[6M Return vs Nifty]]-AVERAGE(Table2[6M Return vs Nifty]))/_xlfn.STDEV.P(Table2[6M Return vs Nifty])</f>
        <v>-0.6922907228629066</v>
      </c>
      <c r="M249">
        <v>-3.1745208584220599</v>
      </c>
      <c r="N249">
        <f>(Table2[[#This Row],[1W Return vs Nifty]]-AVERAGE(Table2[1W Return vs Nifty]))/_xlfn.STDEV.P(Table2[1W Return vs Nifty])</f>
        <v>-1.0160640959659073</v>
      </c>
      <c r="O249">
        <v>2089.96</v>
      </c>
      <c r="P249">
        <v>2145.4063737358601</v>
      </c>
      <c r="Q249">
        <v>1942.9148795163701</v>
      </c>
      <c r="R249">
        <v>22.3634458607658</v>
      </c>
      <c r="S249" s="1">
        <f>(Table2[[#This Row],[Close Price]]-Table2[[#This Row],[20D EMA]])/Table2[[#This Row],[20D EMA]]</f>
        <v>-6.4336159543723348E-2</v>
      </c>
      <c r="T249" s="1">
        <f>(Table2[[#This Row],[Close Price]]-Table2[[#This Row],[50D EMA]])/Table2[[#This Row],[50D EMA]]</f>
        <v>-8.8517670153636444E-2</v>
      </c>
      <c r="U249" s="1">
        <f>(Table2[[#This Row],[Close Price]]-Table2[[#This Row],[200D EMA]])/Table2[[#This Row],[200D EMA]]</f>
        <v>6.4774430502908048E-3</v>
      </c>
      <c r="V249">
        <v>0.69249671077420505</v>
      </c>
      <c r="W249">
        <v>1945.05</v>
      </c>
      <c r="X249">
        <v>1995</v>
      </c>
      <c r="Y249">
        <v>1945.05</v>
      </c>
      <c r="Z249">
        <v>2027</v>
      </c>
      <c r="AA249">
        <v>1945.05</v>
      </c>
      <c r="AB249">
        <v>2189.15</v>
      </c>
      <c r="AC249" s="1">
        <f>(Table2[[#This Row],[Close Price]]/Table2[[#This Row],[Day Low]])-1</f>
        <v>5.3726125292408167E-3</v>
      </c>
      <c r="AD249" s="1">
        <f>(Table2[[#This Row],[Day High]]/Table2[[#This Row],[Close Price]])-1</f>
        <v>2.0199437484019533E-2</v>
      </c>
      <c r="AE249" s="1">
        <f>(Table2[[#This Row],[Close Price]]/Table2[[#This Row],[Current Week Low]])-1</f>
        <v>5.3726125292408167E-3</v>
      </c>
      <c r="AF249" s="1">
        <f>(Table2[[#This Row],[Current Week High]]/Table2[[#This Row],[Close Price]])-1</f>
        <v>3.6563538736895884E-2</v>
      </c>
      <c r="AG249" s="1">
        <f>(Table2[[#This Row],[Close Price]]/Table2[[#This Row],[Current Month Low]])-1</f>
        <v>5.3726125292408167E-3</v>
      </c>
      <c r="AH249" s="1">
        <f>(Table2[[#This Row],[Current Month High]]/Table2[[#This Row],[Close Price]])-1</f>
        <v>0.11948350805420604</v>
      </c>
      <c r="AI249">
        <v>25.305548453080998</v>
      </c>
      <c r="AJ249">
        <v>58.333670701590997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-0.14000000000000001</v>
      </c>
      <c r="AM249" t="s">
        <v>3192</v>
      </c>
      <c r="AN249">
        <v>-11.87</v>
      </c>
      <c r="AO249" t="s">
        <v>3192</v>
      </c>
      <c r="AP249">
        <v>0.25726528995583597</v>
      </c>
      <c r="AQ249">
        <f>(Table2[[#This Row],[Sharpe Ratio]]-AVERAGE(Table2[Sharpe Ratio]))/_xlfn.STDEV.P(Table2[Sharpe Ratio])</f>
        <v>2.2195238843482366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281</v>
      </c>
      <c r="AT249">
        <f>_xlfn.RANK.AVG(Table2[[#This Row],[6M Return vs Nifty Z-Score]],Table2[6M Return vs Nifty Z-Score])</f>
        <v>552</v>
      </c>
      <c r="AU249">
        <f>_xlfn.RANK.AVG(Table2[[#This Row],[Sharpe Ratio Z-Score]],Table2[Sharpe Ratio Z-Score])</f>
        <v>8</v>
      </c>
      <c r="AV249">
        <f>(Table2[[#This Row],[Rank 1Y]]+Table2[[#This Row],[Rank 6M]]+Table2[[#This Row],[Rank Sharpe]])/3</f>
        <v>280.33333333333331</v>
      </c>
    </row>
    <row r="250" spans="1:48" x14ac:dyDescent="0.3">
      <c r="A250" t="s">
        <v>1012</v>
      </c>
      <c r="B250" t="s">
        <v>1013</v>
      </c>
      <c r="C250" t="s">
        <v>3161</v>
      </c>
      <c r="D250" t="s">
        <v>1014</v>
      </c>
      <c r="E250">
        <v>14398.033249685001</v>
      </c>
      <c r="F250">
        <v>810.85</v>
      </c>
      <c r="G250">
        <v>31.429534629319001</v>
      </c>
      <c r="H250">
        <f>(Table2[[#This Row],[1Y Return vs Nifty]]-AVERAGE(Table2[1Y Return vs Nifty]))/_xlfn.STDEV.P(Table2[1Y Return vs Nifty])</f>
        <v>8.2185269653534038E-2</v>
      </c>
      <c r="I250">
        <v>2.79245754750447</v>
      </c>
      <c r="J250">
        <f>(Table2[[#This Row],[1M Return vs Nifty]]-AVERAGE(Table2[1M Return vs Nifty]))/_xlfn.STDEV.P(Table2[1M Return vs Nifty])</f>
        <v>0.27286601073887623</v>
      </c>
      <c r="K250">
        <v>20.265515973389501</v>
      </c>
      <c r="L250">
        <f>(Table2[[#This Row],[6M Return vs Nifty]]-AVERAGE(Table2[6M Return vs Nifty]))/_xlfn.STDEV.P(Table2[6M Return vs Nifty])</f>
        <v>0.30415413676745245</v>
      </c>
      <c r="M250">
        <v>0.86687320366516696</v>
      </c>
      <c r="N250">
        <f>(Table2[[#This Row],[1W Return vs Nifty]]-AVERAGE(Table2[1W Return vs Nifty]))/_xlfn.STDEV.P(Table2[1W Return vs Nifty])</f>
        <v>-0.17769337998321214</v>
      </c>
      <c r="O250">
        <v>824.38</v>
      </c>
      <c r="P250">
        <v>812.19274535152897</v>
      </c>
      <c r="Q250">
        <v>711.11258681768197</v>
      </c>
      <c r="R250">
        <v>42.466595754534701</v>
      </c>
      <c r="S250" s="1">
        <f>(Table2[[#This Row],[Close Price]]-Table2[[#This Row],[20D EMA]])/Table2[[#This Row],[20D EMA]]</f>
        <v>-1.6412334117761194E-2</v>
      </c>
      <c r="T250" s="1">
        <f>(Table2[[#This Row],[Close Price]]-Table2[[#This Row],[50D EMA]])/Table2[[#This Row],[50D EMA]]</f>
        <v>-1.6532348499958432E-3</v>
      </c>
      <c r="U250" s="1">
        <f>(Table2[[#This Row],[Close Price]]-Table2[[#This Row],[200D EMA]])/Table2[[#This Row],[200D EMA]]</f>
        <v>0.14025544622779845</v>
      </c>
      <c r="V250">
        <v>0.740335092583149</v>
      </c>
      <c r="W250">
        <v>804.55</v>
      </c>
      <c r="X250">
        <v>830</v>
      </c>
      <c r="Y250">
        <v>801.95</v>
      </c>
      <c r="Z250">
        <v>838</v>
      </c>
      <c r="AA250">
        <v>782.25</v>
      </c>
      <c r="AB250">
        <v>875.5</v>
      </c>
      <c r="AC250" s="1">
        <f>(Table2[[#This Row],[Close Price]]/Table2[[#This Row],[Day Low]])-1</f>
        <v>7.8304642346653797E-3</v>
      </c>
      <c r="AD250" s="1">
        <f>(Table2[[#This Row],[Day High]]/Table2[[#This Row],[Close Price]])-1</f>
        <v>2.3617191835727969E-2</v>
      </c>
      <c r="AE250" s="1">
        <f>(Table2[[#This Row],[Close Price]]/Table2[[#This Row],[Current Week Low]])-1</f>
        <v>1.1097948749922093E-2</v>
      </c>
      <c r="AF250" s="1">
        <f>(Table2[[#This Row],[Current Week High]]/Table2[[#This Row],[Close Price]])-1</f>
        <v>3.3483381636554288E-2</v>
      </c>
      <c r="AG250" s="1">
        <f>(Table2[[#This Row],[Close Price]]/Table2[[#This Row],[Current Month Low]])-1</f>
        <v>3.6561201661872822E-2</v>
      </c>
      <c r="AH250" s="1">
        <f>(Table2[[#This Row],[Current Month High]]/Table2[[#This Row],[Close Price]])-1</f>
        <v>7.9731146327927549E-2</v>
      </c>
      <c r="AI250">
        <v>7.9731146327927496</v>
      </c>
      <c r="AJ250">
        <v>79.114203666887505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-0.04</v>
      </c>
      <c r="AM250" t="s">
        <v>3192</v>
      </c>
      <c r="AN250">
        <v>-3.89</v>
      </c>
      <c r="AO250" t="s">
        <v>3192</v>
      </c>
      <c r="AP250">
        <v>5.9219175343711003E-2</v>
      </c>
      <c r="AQ250">
        <f>(Table2[[#This Row],[Sharpe Ratio]]-AVERAGE(Table2[Sharpe Ratio]))/_xlfn.STDEV.P(Table2[Sharpe Ratio])</f>
        <v>-9.5984800885897489E-2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0.38552723629075314</v>
      </c>
      <c r="AS250">
        <f>_xlfn.RANK.AVG(Table2[[#This Row],[1Y Return vs Nifty Z-Score]],Table2[1Y Return vs Nifty Z-Score])</f>
        <v>263</v>
      </c>
      <c r="AT250">
        <f>_xlfn.RANK.AVG(Table2[[#This Row],[6M Return vs Nifty Z-Score]],Table2[6M Return vs Nifty Z-Score])</f>
        <v>220</v>
      </c>
      <c r="AU250">
        <f>_xlfn.RANK.AVG(Table2[[#This Row],[Sharpe Ratio Z-Score]],Table2[Sharpe Ratio Z-Score])</f>
        <v>363</v>
      </c>
      <c r="AV250">
        <f>(Table2[[#This Row],[Rank 1Y]]+Table2[[#This Row],[Rank 6M]]+Table2[[#This Row],[Rank Sharpe]])/3</f>
        <v>282</v>
      </c>
    </row>
    <row r="251" spans="1:48" x14ac:dyDescent="0.3">
      <c r="A251" t="s">
        <v>816</v>
      </c>
      <c r="B251" t="s">
        <v>817</v>
      </c>
      <c r="C251" t="s">
        <v>3161</v>
      </c>
      <c r="D251" t="s">
        <v>400</v>
      </c>
      <c r="E251">
        <v>20096.71921752</v>
      </c>
      <c r="F251">
        <v>501.6</v>
      </c>
      <c r="G251">
        <v>43.278497994009399</v>
      </c>
      <c r="H251">
        <f>(Table2[[#This Row],[1Y Return vs Nifty]]-AVERAGE(Table2[1Y Return vs Nifty]))/_xlfn.STDEV.P(Table2[1Y Return vs Nifty])</f>
        <v>0.27733349113252004</v>
      </c>
      <c r="I251">
        <v>0.52617292192857001</v>
      </c>
      <c r="J251">
        <f>(Table2[[#This Row],[1M Return vs Nifty]]-AVERAGE(Table2[1M Return vs Nifty]))/_xlfn.STDEV.P(Table2[1M Return vs Nifty])</f>
        <v>2.9977797693441596E-2</v>
      </c>
      <c r="K251">
        <v>21.549253284839999</v>
      </c>
      <c r="L251">
        <f>(Table2[[#This Row],[6M Return vs Nifty]]-AVERAGE(Table2[6M Return vs Nifty]))/_xlfn.STDEV.P(Table2[6M Return vs Nifty])</f>
        <v>0.34385895907081948</v>
      </c>
      <c r="M251">
        <v>0.832393850501434</v>
      </c>
      <c r="N251">
        <f>(Table2[[#This Row],[1W Return vs Nifty]]-AVERAGE(Table2[1W Return vs Nifty]))/_xlfn.STDEV.P(Table2[1W Return vs Nifty])</f>
        <v>-0.18484598117834772</v>
      </c>
      <c r="O251">
        <v>505.02</v>
      </c>
      <c r="P251">
        <v>503.45794039971202</v>
      </c>
      <c r="Q251">
        <v>442.60576970270301</v>
      </c>
      <c r="R251">
        <v>47.8525165203162</v>
      </c>
      <c r="S251" s="1">
        <f>(Table2[[#This Row],[Close Price]]-Table2[[#This Row],[20D EMA]])/Table2[[#This Row],[20D EMA]]</f>
        <v>-6.7720090293452917E-3</v>
      </c>
      <c r="T251" s="1">
        <f>(Table2[[#This Row],[Close Price]]-Table2[[#This Row],[50D EMA]])/Table2[[#This Row],[50D EMA]]</f>
        <v>-3.690358718420275E-3</v>
      </c>
      <c r="U251" s="1">
        <f>(Table2[[#This Row],[Close Price]]-Table2[[#This Row],[200D EMA]])/Table2[[#This Row],[200D EMA]]</f>
        <v>0.13328843484558112</v>
      </c>
      <c r="V251">
        <v>0.83294175088895195</v>
      </c>
      <c r="W251">
        <v>497</v>
      </c>
      <c r="X251">
        <v>503.75</v>
      </c>
      <c r="Y251">
        <v>495.2</v>
      </c>
      <c r="Z251">
        <v>506.05</v>
      </c>
      <c r="AA251">
        <v>475.85</v>
      </c>
      <c r="AB251">
        <v>551.95000000000005</v>
      </c>
      <c r="AC251" s="1">
        <f>(Table2[[#This Row],[Close Price]]/Table2[[#This Row],[Day Low]])-1</f>
        <v>9.2555331991952539E-3</v>
      </c>
      <c r="AD251" s="1">
        <f>(Table2[[#This Row],[Day High]]/Table2[[#This Row],[Close Price]])-1</f>
        <v>4.2862838915469492E-3</v>
      </c>
      <c r="AE251" s="1">
        <f>(Table2[[#This Row],[Close Price]]/Table2[[#This Row],[Current Week Low]])-1</f>
        <v>1.292407108239102E-2</v>
      </c>
      <c r="AF251" s="1">
        <f>(Table2[[#This Row],[Current Week High]]/Table2[[#This Row],[Close Price]])-1</f>
        <v>8.8716108452950859E-3</v>
      </c>
      <c r="AG251" s="1">
        <f>(Table2[[#This Row],[Close Price]]/Table2[[#This Row],[Current Month Low]])-1</f>
        <v>5.4113691289271904E-2</v>
      </c>
      <c r="AH251" s="1">
        <f>(Table2[[#This Row],[Current Month High]]/Table2[[#This Row],[Close Price]])-1</f>
        <v>0.10037878787878785</v>
      </c>
      <c r="AI251">
        <v>14.503588516746399</v>
      </c>
      <c r="AJ251">
        <v>90.396659707724396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0.01</v>
      </c>
      <c r="AM251" t="s">
        <v>3193</v>
      </c>
      <c r="AN251">
        <v>-4.5</v>
      </c>
      <c r="AO251" t="s">
        <v>3192</v>
      </c>
      <c r="AP251">
        <v>3.8811840358653003E-2</v>
      </c>
      <c r="AQ251">
        <f>(Table2[[#This Row],[Sharpe Ratio]]-AVERAGE(Table2[Sharpe Ratio]))/_xlfn.STDEV.P(Table2[Sharpe Ratio])</f>
        <v>-0.33458257137450476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0.13174169534392866</v>
      </c>
      <c r="AS251">
        <f>_xlfn.RANK.AVG(Table2[[#This Row],[1Y Return vs Nifty Z-Score]],Table2[1Y Return vs Nifty Z-Score])</f>
        <v>214</v>
      </c>
      <c r="AT251">
        <f>_xlfn.RANK.AVG(Table2[[#This Row],[6M Return vs Nifty Z-Score]],Table2[6M Return vs Nifty Z-Score])</f>
        <v>209</v>
      </c>
      <c r="AU251">
        <f>_xlfn.RANK.AVG(Table2[[#This Row],[Sharpe Ratio Z-Score]],Table2[Sharpe Ratio Z-Score])</f>
        <v>426</v>
      </c>
      <c r="AV251">
        <f>(Table2[[#This Row],[Rank 1Y]]+Table2[[#This Row],[Rank 6M]]+Table2[[#This Row],[Rank Sharpe]])/3</f>
        <v>283</v>
      </c>
    </row>
    <row r="252" spans="1:48" x14ac:dyDescent="0.3">
      <c r="A252" t="s">
        <v>87</v>
      </c>
      <c r="B252" t="s">
        <v>88</v>
      </c>
      <c r="C252" t="s">
        <v>3145</v>
      </c>
      <c r="D252" t="s">
        <v>89</v>
      </c>
      <c r="E252">
        <v>305517.25681102503</v>
      </c>
      <c r="F252">
        <v>495.75</v>
      </c>
      <c r="G252">
        <v>32.340326528603299</v>
      </c>
      <c r="H252">
        <f>(Table2[[#This Row],[1Y Return vs Nifty]]-AVERAGE(Table2[1Y Return vs Nifty]))/_xlfn.STDEV.P(Table2[1Y Return vs Nifty])</f>
        <v>9.7185688999285202E-2</v>
      </c>
      <c r="I252">
        <v>2.1636953487833201</v>
      </c>
      <c r="J252">
        <f>(Table2[[#This Row],[1M Return vs Nifty]]-AVERAGE(Table2[1M Return vs Nifty]))/_xlfn.STDEV.P(Table2[1M Return vs Nifty])</f>
        <v>0.20547865561392578</v>
      </c>
      <c r="K252">
        <v>-3.3591446493503399</v>
      </c>
      <c r="L252">
        <f>(Table2[[#This Row],[6M Return vs Nifty]]-AVERAGE(Table2[6M Return vs Nifty]))/_xlfn.STDEV.P(Table2[6M Return vs Nifty])</f>
        <v>-0.42653503432423617</v>
      </c>
      <c r="M252">
        <v>0.58146770500224798</v>
      </c>
      <c r="N252">
        <f>(Table2[[#This Row],[1W Return vs Nifty]]-AVERAGE(Table2[1W Return vs Nifty]))/_xlfn.STDEV.P(Table2[1W Return vs Nifty])</f>
        <v>-0.23689958669888508</v>
      </c>
      <c r="O252">
        <v>496.75</v>
      </c>
      <c r="P252">
        <v>499.63898078993901</v>
      </c>
      <c r="Q252">
        <v>456.24434234310502</v>
      </c>
      <c r="R252">
        <v>50.289544647212402</v>
      </c>
      <c r="S252" s="1">
        <f>(Table2[[#This Row],[Close Price]]-Table2[[#This Row],[20D EMA]])/Table2[[#This Row],[20D EMA]]</f>
        <v>-2.0130850528434826E-3</v>
      </c>
      <c r="T252" s="1">
        <f>(Table2[[#This Row],[Close Price]]-Table2[[#This Row],[50D EMA]])/Table2[[#This Row],[50D EMA]]</f>
        <v>-7.7835816248573268E-3</v>
      </c>
      <c r="U252" s="1">
        <f>(Table2[[#This Row],[Close Price]]-Table2[[#This Row],[200D EMA]])/Table2[[#This Row],[200D EMA]]</f>
        <v>8.6588816540734054E-2</v>
      </c>
      <c r="V252">
        <v>0.65010854143033903</v>
      </c>
      <c r="W252">
        <v>492.9</v>
      </c>
      <c r="X252">
        <v>499.4</v>
      </c>
      <c r="Y252">
        <v>490.05</v>
      </c>
      <c r="Z252">
        <v>502.45</v>
      </c>
      <c r="AA252">
        <v>475.35</v>
      </c>
      <c r="AB252">
        <v>516</v>
      </c>
      <c r="AC252" s="1">
        <f>(Table2[[#This Row],[Close Price]]/Table2[[#This Row],[Day Low]])-1</f>
        <v>5.7821059038345446E-3</v>
      </c>
      <c r="AD252" s="1">
        <f>(Table2[[#This Row],[Day High]]/Table2[[#This Row],[Close Price]])-1</f>
        <v>7.3625819465454878E-3</v>
      </c>
      <c r="AE252" s="1">
        <f>(Table2[[#This Row],[Close Price]]/Table2[[#This Row],[Current Week Low]])-1</f>
        <v>1.1631466176920791E-2</v>
      </c>
      <c r="AF252" s="1">
        <f>(Table2[[#This Row],[Current Week High]]/Table2[[#This Row],[Close Price]])-1</f>
        <v>1.351487644982341E-2</v>
      </c>
      <c r="AG252" s="1">
        <f>(Table2[[#This Row],[Close Price]]/Table2[[#This Row],[Current Month Low]])-1</f>
        <v>4.2915746292205625E-2</v>
      </c>
      <c r="AH252" s="1">
        <f>(Table2[[#This Row],[Current Month High]]/Table2[[#This Row],[Close Price]])-1</f>
        <v>4.0847201210287398E-2</v>
      </c>
      <c r="AI252">
        <v>9.6419566313666003</v>
      </c>
      <c r="AJ252">
        <v>63.667877187190498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-0.06</v>
      </c>
      <c r="AM252" t="s">
        <v>3192</v>
      </c>
      <c r="AN252">
        <v>-3.94</v>
      </c>
      <c r="AO252" t="s">
        <v>3192</v>
      </c>
      <c r="AP252">
        <v>0.134388936765791</v>
      </c>
      <c r="AQ252">
        <f>(Table2[[#This Row],[Sharpe Ratio]]-AVERAGE(Table2[Sharpe Ratio]))/_xlfn.STDEV.P(Table2[Sharpe Ratio])</f>
        <v>0.7828824052731056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257</v>
      </c>
      <c r="AT252">
        <f>_xlfn.RANK.AVG(Table2[[#This Row],[6M Return vs Nifty Z-Score]],Table2[6M Return vs Nifty Z-Score])</f>
        <v>463</v>
      </c>
      <c r="AU252">
        <f>_xlfn.RANK.AVG(Table2[[#This Row],[Sharpe Ratio Z-Score]],Table2[Sharpe Ratio Z-Score])</f>
        <v>145</v>
      </c>
      <c r="AV252">
        <f>(Table2[[#This Row],[Rank 1Y]]+Table2[[#This Row],[Rank 6M]]+Table2[[#This Row],[Rank Sharpe]])/3</f>
        <v>288.33333333333331</v>
      </c>
    </row>
    <row r="253" spans="1:48" x14ac:dyDescent="0.3">
      <c r="A253" t="s">
        <v>1562</v>
      </c>
      <c r="B253" t="s">
        <v>1563</v>
      </c>
      <c r="C253" t="s">
        <v>3153</v>
      </c>
      <c r="D253" t="s">
        <v>188</v>
      </c>
      <c r="E253">
        <v>6438.8396105000002</v>
      </c>
      <c r="F253">
        <v>448.25</v>
      </c>
      <c r="G253">
        <v>2.6433864352624901</v>
      </c>
      <c r="H253">
        <f>(Table2[[#This Row],[1Y Return vs Nifty]]-AVERAGE(Table2[1Y Return vs Nifty]))/_xlfn.STDEV.P(Table2[1Y Return vs Nifty])</f>
        <v>-0.39191237504345711</v>
      </c>
      <c r="I253">
        <v>-14.7951490702394</v>
      </c>
      <c r="J253">
        <f>(Table2[[#This Row],[1M Return vs Nifty]]-AVERAGE(Table2[1M Return vs Nifty]))/_xlfn.STDEV.P(Table2[1M Return vs Nifty])</f>
        <v>-1.6120791964609162</v>
      </c>
      <c r="K253">
        <v>15.3051997962105</v>
      </c>
      <c r="L253">
        <f>(Table2[[#This Row],[6M Return vs Nifty]]-AVERAGE(Table2[6M Return vs Nifty]))/_xlfn.STDEV.P(Table2[6M Return vs Nifty])</f>
        <v>0.15073608883295997</v>
      </c>
      <c r="M253">
        <v>-7.1061725504419799</v>
      </c>
      <c r="N253">
        <f>(Table2[[#This Row],[1W Return vs Nifty]]-AVERAGE(Table2[1W Return vs Nifty]))/_xlfn.STDEV.P(Table2[1W Return vs Nifty])</f>
        <v>-1.8316692048453325</v>
      </c>
      <c r="O253">
        <v>484.96</v>
      </c>
      <c r="P253">
        <v>494.67163708728498</v>
      </c>
      <c r="Q253">
        <v>431.40847911147199</v>
      </c>
      <c r="R253">
        <v>21.396760045041301</v>
      </c>
      <c r="S253" s="1">
        <f>(Table2[[#This Row],[Close Price]]-Table2[[#This Row],[20D EMA]])/Table2[[#This Row],[20D EMA]]</f>
        <v>-7.5696964698119387E-2</v>
      </c>
      <c r="T253" s="1">
        <f>(Table2[[#This Row],[Close Price]]-Table2[[#This Row],[50D EMA]])/Table2[[#This Row],[50D EMA]]</f>
        <v>-9.384333688631083E-2</v>
      </c>
      <c r="U253" s="1">
        <f>(Table2[[#This Row],[Close Price]]-Table2[[#This Row],[200D EMA]])/Table2[[#This Row],[200D EMA]]</f>
        <v>3.9038455904285355E-2</v>
      </c>
      <c r="V253">
        <v>0.93858816011036605</v>
      </c>
      <c r="W253">
        <v>442.3</v>
      </c>
      <c r="X253">
        <v>454</v>
      </c>
      <c r="Y253">
        <v>442.3</v>
      </c>
      <c r="Z253">
        <v>460.2</v>
      </c>
      <c r="AA253">
        <v>442.3</v>
      </c>
      <c r="AB253">
        <v>528.70000000000005</v>
      </c>
      <c r="AC253" s="1">
        <f>(Table2[[#This Row],[Close Price]]/Table2[[#This Row],[Day Low]])-1</f>
        <v>1.3452407867962979E-2</v>
      </c>
      <c r="AD253" s="1">
        <f>(Table2[[#This Row],[Day High]]/Table2[[#This Row],[Close Price]])-1</f>
        <v>1.2827663134411527E-2</v>
      </c>
      <c r="AE253" s="1">
        <f>(Table2[[#This Row],[Close Price]]/Table2[[#This Row],[Current Week Low]])-1</f>
        <v>1.3452407867962979E-2</v>
      </c>
      <c r="AF253" s="1">
        <f>(Table2[[#This Row],[Current Week High]]/Table2[[#This Row],[Close Price]])-1</f>
        <v>2.6659230340212003E-2</v>
      </c>
      <c r="AG253" s="1">
        <f>(Table2[[#This Row],[Close Price]]/Table2[[#This Row],[Current Month Low]])-1</f>
        <v>1.3452407867962979E-2</v>
      </c>
      <c r="AH253" s="1">
        <f>(Table2[[#This Row],[Current Month High]]/Table2[[#This Row],[Close Price]])-1</f>
        <v>0.17947573898494151</v>
      </c>
      <c r="AI253">
        <v>24.829894032348001</v>
      </c>
      <c r="AJ253">
        <v>65.070889338979896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-0.09</v>
      </c>
      <c r="AM253" t="s">
        <v>3192</v>
      </c>
      <c r="AN253">
        <v>-13.71</v>
      </c>
      <c r="AO253" t="s">
        <v>3192</v>
      </c>
      <c r="AP253">
        <v>0.12821386187462799</v>
      </c>
      <c r="AQ253">
        <f>(Table2[[#This Row],[Sharpe Ratio]]-AVERAGE(Table2[Sharpe Ratio]))/_xlfn.STDEV.P(Table2[Sharpe Ratio])</f>
        <v>0.71068487910369404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438</v>
      </c>
      <c r="AT253">
        <f>_xlfn.RANK.AVG(Table2[[#This Row],[6M Return vs Nifty Z-Score]],Table2[6M Return vs Nifty Z-Score])</f>
        <v>265</v>
      </c>
      <c r="AU253">
        <f>_xlfn.RANK.AVG(Table2[[#This Row],[Sharpe Ratio Z-Score]],Table2[Sharpe Ratio Z-Score])</f>
        <v>163</v>
      </c>
      <c r="AV253">
        <f>(Table2[[#This Row],[Rank 1Y]]+Table2[[#This Row],[Rank 6M]]+Table2[[#This Row],[Rank Sharpe]])/3</f>
        <v>288.66666666666669</v>
      </c>
    </row>
    <row r="254" spans="1:48" x14ac:dyDescent="0.3">
      <c r="A254" t="s">
        <v>620</v>
      </c>
      <c r="B254" t="s">
        <v>621</v>
      </c>
      <c r="C254" t="s">
        <v>3149</v>
      </c>
      <c r="D254" t="s">
        <v>195</v>
      </c>
      <c r="E254">
        <v>32209.334999999999</v>
      </c>
      <c r="F254">
        <v>737.9</v>
      </c>
      <c r="G254">
        <v>21.129474124227901</v>
      </c>
      <c r="H254">
        <f>(Table2[[#This Row],[1Y Return vs Nifty]]-AVERAGE(Table2[1Y Return vs Nifty]))/_xlfn.STDEV.P(Table2[1Y Return vs Nifty])</f>
        <v>-8.7453071425681095E-2</v>
      </c>
      <c r="I254">
        <v>-4.5818628778570796</v>
      </c>
      <c r="J254">
        <f>(Table2[[#This Row],[1M Return vs Nifty]]-AVERAGE(Table2[1M Return vs Nifty]))/_xlfn.STDEV.P(Table2[1M Return vs Nifty])</f>
        <v>-0.51747404201833613</v>
      </c>
      <c r="K254">
        <v>53.670648201448302</v>
      </c>
      <c r="L254">
        <f>(Table2[[#This Row],[6M Return vs Nifty]]-AVERAGE(Table2[6M Return vs Nifty]))/_xlfn.STDEV.P(Table2[6M Return vs Nifty])</f>
        <v>1.3373443598021892</v>
      </c>
      <c r="M254">
        <v>-0.55657476827804298</v>
      </c>
      <c r="N254">
        <f>(Table2[[#This Row],[1W Return vs Nifty]]-AVERAGE(Table2[1W Return vs Nifty]))/_xlfn.STDEV.P(Table2[1W Return vs Nifty])</f>
        <v>-0.4729818564516044</v>
      </c>
      <c r="O254">
        <v>749.99</v>
      </c>
      <c r="P254">
        <v>760.30391250634398</v>
      </c>
      <c r="Q254">
        <v>657.267242542384</v>
      </c>
      <c r="R254">
        <v>44.676300891502699</v>
      </c>
      <c r="S254" s="1">
        <f>(Table2[[#This Row],[Close Price]]-Table2[[#This Row],[20D EMA]])/Table2[[#This Row],[20D EMA]]</f>
        <v>-1.6120214936199192E-2</v>
      </c>
      <c r="T254" s="1">
        <f>(Table2[[#This Row],[Close Price]]-Table2[[#This Row],[50D EMA]])/Table2[[#This Row],[50D EMA]]</f>
        <v>-2.9467048818004157E-2</v>
      </c>
      <c r="U254" s="1">
        <f>(Table2[[#This Row],[Close Price]]-Table2[[#This Row],[200D EMA]])/Table2[[#This Row],[200D EMA]]</f>
        <v>0.12267880131332783</v>
      </c>
      <c r="V254">
        <v>0.646593186822502</v>
      </c>
      <c r="W254">
        <v>714.65</v>
      </c>
      <c r="X254">
        <v>746.35</v>
      </c>
      <c r="Y254">
        <v>710.9</v>
      </c>
      <c r="Z254">
        <v>746.35</v>
      </c>
      <c r="AA254">
        <v>710.9</v>
      </c>
      <c r="AB254">
        <v>768.45</v>
      </c>
      <c r="AC254" s="1">
        <f>(Table2[[#This Row],[Close Price]]/Table2[[#This Row],[Day Low]])-1</f>
        <v>3.2533407961939487E-2</v>
      </c>
      <c r="AD254" s="1">
        <f>(Table2[[#This Row],[Day High]]/Table2[[#This Row],[Close Price]])-1</f>
        <v>1.1451416181054386E-2</v>
      </c>
      <c r="AE254" s="1">
        <f>(Table2[[#This Row],[Close Price]]/Table2[[#This Row],[Current Week Low]])-1</f>
        <v>3.7980025320016875E-2</v>
      </c>
      <c r="AF254" s="1">
        <f>(Table2[[#This Row],[Current Week High]]/Table2[[#This Row],[Close Price]])-1</f>
        <v>1.1451416181054386E-2</v>
      </c>
      <c r="AG254" s="1">
        <f>(Table2[[#This Row],[Close Price]]/Table2[[#This Row],[Current Month Low]])-1</f>
        <v>3.7980025320016875E-2</v>
      </c>
      <c r="AH254" s="1">
        <f>(Table2[[#This Row],[Current Month High]]/Table2[[#This Row],[Close Price]])-1</f>
        <v>4.140127388535042E-2</v>
      </c>
      <c r="AI254">
        <v>16.546957582328201</v>
      </c>
      <c r="AJ254">
        <v>76.912011508031597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-7.0000000000000007E-2</v>
      </c>
      <c r="AM254" t="s">
        <v>3192</v>
      </c>
      <c r="AN254">
        <v>-1.83</v>
      </c>
      <c r="AO254" t="s">
        <v>3192</v>
      </c>
      <c r="AP254">
        <v>1.7969303608694E-2</v>
      </c>
      <c r="AQ254">
        <f>(Table2[[#This Row],[Sharpe Ratio]]-AVERAGE(Table2[Sharpe Ratio]))/_xlfn.STDEV.P(Table2[Sharpe Ratio])</f>
        <v>-0.57826861874464086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319</v>
      </c>
      <c r="AT254">
        <f>_xlfn.RANK.AVG(Table2[[#This Row],[6M Return vs Nifty Z-Score]],Table2[6M Return vs Nifty Z-Score])</f>
        <v>62</v>
      </c>
      <c r="AU254">
        <f>_xlfn.RANK.AVG(Table2[[#This Row],[Sharpe Ratio Z-Score]],Table2[Sharpe Ratio Z-Score])</f>
        <v>488</v>
      </c>
      <c r="AV254">
        <f>(Table2[[#This Row],[Rank 1Y]]+Table2[[#This Row],[Rank 6M]]+Table2[[#This Row],[Rank Sharpe]])/3</f>
        <v>289.66666666666669</v>
      </c>
    </row>
    <row r="255" spans="1:48" x14ac:dyDescent="0.3">
      <c r="A255" t="s">
        <v>761</v>
      </c>
      <c r="B255" t="s">
        <v>762</v>
      </c>
      <c r="C255" t="s">
        <v>3146</v>
      </c>
      <c r="D255" t="s">
        <v>763</v>
      </c>
      <c r="E255">
        <v>22183.95796005</v>
      </c>
      <c r="F255">
        <v>1582.25</v>
      </c>
      <c r="G255">
        <v>22.595362856511599</v>
      </c>
      <c r="H255">
        <f>(Table2[[#This Row],[1Y Return vs Nifty]]-AVERAGE(Table2[1Y Return vs Nifty]))/_xlfn.STDEV.P(Table2[1Y Return vs Nifty])</f>
        <v>-6.331040424150218E-2</v>
      </c>
      <c r="I255">
        <v>2.3105439514647501</v>
      </c>
      <c r="J255">
        <f>(Table2[[#This Row],[1M Return vs Nifty]]-AVERAGE(Table2[1M Return vs Nifty]))/_xlfn.STDEV.P(Table2[1M Return vs Nifty])</f>
        <v>0.22121710006657161</v>
      </c>
      <c r="K255">
        <v>33.892472314806</v>
      </c>
      <c r="L255">
        <f>(Table2[[#This Row],[6M Return vs Nifty]]-AVERAGE(Table2[6M Return vs Nifty]))/_xlfn.STDEV.P(Table2[6M Return vs Nifty])</f>
        <v>0.72562344769707088</v>
      </c>
      <c r="M255">
        <v>4.3129890856116697</v>
      </c>
      <c r="N255">
        <f>(Table2[[#This Row],[1W Return vs Nifty]]-AVERAGE(Table2[1W Return vs Nifty]))/_xlfn.STDEV.P(Table2[1W Return vs Nifty])</f>
        <v>0.53718930527878972</v>
      </c>
      <c r="O255">
        <v>1581.23</v>
      </c>
      <c r="P255">
        <v>1549.6977817767099</v>
      </c>
      <c r="Q255">
        <v>1350.74320897547</v>
      </c>
      <c r="R255">
        <v>49.373271519313299</v>
      </c>
      <c r="S255" s="1">
        <f>(Table2[[#This Row],[Close Price]]-Table2[[#This Row],[20D EMA]])/Table2[[#This Row],[20D EMA]]</f>
        <v>6.4506744749339557E-4</v>
      </c>
      <c r="T255" s="1">
        <f>(Table2[[#This Row],[Close Price]]-Table2[[#This Row],[50D EMA]])/Table2[[#This Row],[50D EMA]]</f>
        <v>2.1005526758881565E-2</v>
      </c>
      <c r="U255" s="1">
        <f>(Table2[[#This Row],[Close Price]]-Table2[[#This Row],[200D EMA]])/Table2[[#This Row],[200D EMA]]</f>
        <v>0.17139215617461917</v>
      </c>
      <c r="V255">
        <v>0.53068591570138501</v>
      </c>
      <c r="W255">
        <v>1575.4</v>
      </c>
      <c r="X255">
        <v>1608.6</v>
      </c>
      <c r="Y255">
        <v>1575.4</v>
      </c>
      <c r="Z255">
        <v>1660</v>
      </c>
      <c r="AA255">
        <v>1470.05</v>
      </c>
      <c r="AB255">
        <v>1660</v>
      </c>
      <c r="AC255" s="1">
        <f>(Table2[[#This Row],[Close Price]]/Table2[[#This Row],[Day Low]])-1</f>
        <v>4.3481020693156847E-3</v>
      </c>
      <c r="AD255" s="1">
        <f>(Table2[[#This Row],[Day High]]/Table2[[#This Row],[Close Price]])-1</f>
        <v>1.6653499762995683E-2</v>
      </c>
      <c r="AE255" s="1">
        <f>(Table2[[#This Row],[Close Price]]/Table2[[#This Row],[Current Week Low]])-1</f>
        <v>4.3481020693156847E-3</v>
      </c>
      <c r="AF255" s="1">
        <f>(Table2[[#This Row],[Current Week High]]/Table2[[#This Row],[Close Price]])-1</f>
        <v>4.9138884499920987E-2</v>
      </c>
      <c r="AG255" s="1">
        <f>(Table2[[#This Row],[Close Price]]/Table2[[#This Row],[Current Month Low]])-1</f>
        <v>7.6323934560049045E-2</v>
      </c>
      <c r="AH255" s="1">
        <f>(Table2[[#This Row],[Current Month High]]/Table2[[#This Row],[Close Price]])-1</f>
        <v>4.9138884499920987E-2</v>
      </c>
      <c r="AI255">
        <v>8.3899510191183406</v>
      </c>
      <c r="AJ255">
        <v>60.122451044881799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0.02</v>
      </c>
      <c r="AM255" t="s">
        <v>3193</v>
      </c>
      <c r="AN255">
        <v>-0.98</v>
      </c>
      <c r="AO255" t="s">
        <v>3192</v>
      </c>
      <c r="AP255">
        <v>3.247041269407E-2</v>
      </c>
      <c r="AQ255">
        <f>(Table2[[#This Row],[Sharpe Ratio]]-AVERAGE(Table2[Sharpe Ratio]))/_xlfn.STDEV.P(Table2[Sharpe Ratio])</f>
        <v>-0.40872505512322144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1.0119943936777087</v>
      </c>
      <c r="AS255">
        <f>_xlfn.RANK.AVG(Table2[[#This Row],[1Y Return vs Nifty Z-Score]],Table2[1Y Return vs Nifty Z-Score])</f>
        <v>309</v>
      </c>
      <c r="AT255">
        <f>_xlfn.RANK.AVG(Table2[[#This Row],[6M Return vs Nifty Z-Score]],Table2[6M Return vs Nifty Z-Score])</f>
        <v>117</v>
      </c>
      <c r="AU255">
        <f>_xlfn.RANK.AVG(Table2[[#This Row],[Sharpe Ratio Z-Score]],Table2[Sharpe Ratio Z-Score])</f>
        <v>443</v>
      </c>
      <c r="AV255">
        <f>(Table2[[#This Row],[Rank 1Y]]+Table2[[#This Row],[Rank 6M]]+Table2[[#This Row],[Rank Sharpe]])/3</f>
        <v>289.66666666666669</v>
      </c>
    </row>
    <row r="256" spans="1:48" x14ac:dyDescent="0.3">
      <c r="A256" t="s">
        <v>345</v>
      </c>
      <c r="B256" t="s">
        <v>346</v>
      </c>
      <c r="C256" t="s">
        <v>3151</v>
      </c>
      <c r="D256" t="s">
        <v>51</v>
      </c>
      <c r="E256">
        <v>72866.497950000004</v>
      </c>
      <c r="F256">
        <v>6094.3</v>
      </c>
      <c r="G256">
        <v>42.293672192802397</v>
      </c>
      <c r="H256">
        <f>(Table2[[#This Row],[1Y Return vs Nifty]]-AVERAGE(Table2[1Y Return vs Nifty]))/_xlfn.STDEV.P(Table2[1Y Return vs Nifty])</f>
        <v>0.26111375969636114</v>
      </c>
      <c r="I256">
        <v>-0.64848920791335196</v>
      </c>
      <c r="J256">
        <f>(Table2[[#This Row],[1M Return vs Nifty]]-AVERAGE(Table2[1M Return vs Nifty]))/_xlfn.STDEV.P(Table2[1M Return vs Nifty])</f>
        <v>-9.5916179801528348E-2</v>
      </c>
      <c r="K256">
        <v>15.9785922107865</v>
      </c>
      <c r="L256">
        <f>(Table2[[#This Row],[6M Return vs Nifty]]-AVERAGE(Table2[6M Return vs Nifty]))/_xlfn.STDEV.P(Table2[6M Return vs Nifty])</f>
        <v>0.17156350104781976</v>
      </c>
      <c r="M256">
        <v>-0.441013468069683</v>
      </c>
      <c r="N256">
        <f>(Table2[[#This Row],[1W Return vs Nifty]]-AVERAGE(Table2[1W Return vs Nifty]))/_xlfn.STDEV.P(Table2[1W Return vs Nifty])</f>
        <v>-0.44900913602217479</v>
      </c>
      <c r="O256">
        <v>6169.98</v>
      </c>
      <c r="P256">
        <v>5994.6540717837997</v>
      </c>
      <c r="Q256">
        <v>5307.7181201081503</v>
      </c>
      <c r="R256">
        <v>40.995429666478699</v>
      </c>
      <c r="S256" s="1">
        <f>(Table2[[#This Row],[Close Price]]-Table2[[#This Row],[20D EMA]])/Table2[[#This Row],[20D EMA]]</f>
        <v>-1.2265842028661258E-2</v>
      </c>
      <c r="T256" s="1">
        <f>(Table2[[#This Row],[Close Price]]-Table2[[#This Row],[50D EMA]])/Table2[[#This Row],[50D EMA]]</f>
        <v>1.66224651202516E-2</v>
      </c>
      <c r="U256" s="1">
        <f>(Table2[[#This Row],[Close Price]]-Table2[[#This Row],[200D EMA]])/Table2[[#This Row],[200D EMA]]</f>
        <v>0.14819586535914656</v>
      </c>
      <c r="V256">
        <v>0.76575579792988302</v>
      </c>
      <c r="W256">
        <v>6042.5</v>
      </c>
      <c r="X256">
        <v>6299.95</v>
      </c>
      <c r="Y256">
        <v>6042.5</v>
      </c>
      <c r="Z256">
        <v>6318.55</v>
      </c>
      <c r="AA256">
        <v>6042.5</v>
      </c>
      <c r="AB256">
        <v>6375.55</v>
      </c>
      <c r="AC256" s="1">
        <f>(Table2[[#This Row],[Close Price]]/Table2[[#This Row],[Day Low]])-1</f>
        <v>8.5726106743897468E-3</v>
      </c>
      <c r="AD256" s="1">
        <f>(Table2[[#This Row],[Day High]]/Table2[[#This Row],[Close Price]])-1</f>
        <v>3.374464663702148E-2</v>
      </c>
      <c r="AE256" s="1">
        <f>(Table2[[#This Row],[Close Price]]/Table2[[#This Row],[Current Week Low]])-1</f>
        <v>8.5726106743897468E-3</v>
      </c>
      <c r="AF256" s="1">
        <f>(Table2[[#This Row],[Current Week High]]/Table2[[#This Row],[Close Price]])-1</f>
        <v>3.6796678863856291E-2</v>
      </c>
      <c r="AG256" s="1">
        <f>(Table2[[#This Row],[Close Price]]/Table2[[#This Row],[Current Month Low]])-1</f>
        <v>8.5726106743897468E-3</v>
      </c>
      <c r="AH256" s="1">
        <f>(Table2[[#This Row],[Current Month High]]/Table2[[#This Row],[Close Price]])-1</f>
        <v>4.6149680849318253E-2</v>
      </c>
      <c r="AI256">
        <v>5.67087278276421</v>
      </c>
      <c r="AJ256">
        <v>73.629253977976902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0.08</v>
      </c>
      <c r="AM256" t="s">
        <v>3193</v>
      </c>
      <c r="AN256">
        <v>-1.46</v>
      </c>
      <c r="AO256" t="s">
        <v>3192</v>
      </c>
      <c r="AP256">
        <v>4.8486840167054998E-2</v>
      </c>
      <c r="AQ256">
        <f>(Table2[[#This Row],[Sharpe Ratio]]-AVERAGE(Table2[Sharpe Ratio]))/_xlfn.STDEV.P(Table2[Sharpe Ratio])</f>
        <v>-0.2214647446003265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-0.33371279967984874</v>
      </c>
      <c r="AS256">
        <f>_xlfn.RANK.AVG(Table2[[#This Row],[1Y Return vs Nifty Z-Score]],Table2[1Y Return vs Nifty Z-Score])</f>
        <v>218</v>
      </c>
      <c r="AT256">
        <f>_xlfn.RANK.AVG(Table2[[#This Row],[6M Return vs Nifty Z-Score]],Table2[6M Return vs Nifty Z-Score])</f>
        <v>253</v>
      </c>
      <c r="AU256">
        <f>_xlfn.RANK.AVG(Table2[[#This Row],[Sharpe Ratio Z-Score]],Table2[Sharpe Ratio Z-Score])</f>
        <v>399</v>
      </c>
      <c r="AV256">
        <f>(Table2[[#This Row],[Rank 1Y]]+Table2[[#This Row],[Rank 6M]]+Table2[[#This Row],[Rank Sharpe]])/3</f>
        <v>290</v>
      </c>
    </row>
    <row r="257" spans="1:48" x14ac:dyDescent="0.3">
      <c r="A257" t="s">
        <v>934</v>
      </c>
      <c r="B257" t="s">
        <v>935</v>
      </c>
      <c r="C257" t="s">
        <v>3147</v>
      </c>
      <c r="D257" t="s">
        <v>24</v>
      </c>
      <c r="E257">
        <v>16440.668240303999</v>
      </c>
      <c r="F257">
        <v>204.28</v>
      </c>
      <c r="G257">
        <v>21.905398084953902</v>
      </c>
      <c r="H257">
        <f>(Table2[[#This Row],[1Y Return vs Nifty]]-AVERAGE(Table2[1Y Return vs Nifty]))/_xlfn.STDEV.P(Table2[1Y Return vs Nifty])</f>
        <v>-7.4673879164032467E-2</v>
      </c>
      <c r="I257">
        <v>-5.2890609907155799</v>
      </c>
      <c r="J257">
        <f>(Table2[[#This Row],[1M Return vs Nifty]]-AVERAGE(Table2[1M Return vs Nifty]))/_xlfn.STDEV.P(Table2[1M Return vs Nifty])</f>
        <v>-0.59326773710977032</v>
      </c>
      <c r="K257">
        <v>-4.7775337788480696</v>
      </c>
      <c r="L257">
        <f>(Table2[[#This Row],[6M Return vs Nifty]]-AVERAGE(Table2[6M Return vs Nifty]))/_xlfn.STDEV.P(Table2[6M Return vs Nifty])</f>
        <v>-0.47040451435056818</v>
      </c>
      <c r="M257">
        <v>1.19194169041334</v>
      </c>
      <c r="N257">
        <f>(Table2[[#This Row],[1W Return vs Nifty]]-AVERAGE(Table2[1W Return vs Nifty]))/_xlfn.STDEV.P(Table2[1W Return vs Nifty])</f>
        <v>-0.11025924814858308</v>
      </c>
      <c r="O257">
        <v>207.65</v>
      </c>
      <c r="P257">
        <v>211.40231715038601</v>
      </c>
      <c r="Q257">
        <v>194.67977056698601</v>
      </c>
      <c r="R257">
        <v>45.533003179616401</v>
      </c>
      <c r="S257" s="1">
        <f>(Table2[[#This Row],[Close Price]]-Table2[[#This Row],[20D EMA]])/Table2[[#This Row],[20D EMA]]</f>
        <v>-1.6229231880568285E-2</v>
      </c>
      <c r="T257" s="1">
        <f>(Table2[[#This Row],[Close Price]]-Table2[[#This Row],[50D EMA]])/Table2[[#This Row],[50D EMA]]</f>
        <v>-3.3690818749727243E-2</v>
      </c>
      <c r="U257" s="1">
        <f>(Table2[[#This Row],[Close Price]]-Table2[[#This Row],[200D EMA]])/Table2[[#This Row],[200D EMA]]</f>
        <v>4.9312927609552103E-2</v>
      </c>
      <c r="V257">
        <v>0.88718232821128795</v>
      </c>
      <c r="W257">
        <v>200.52</v>
      </c>
      <c r="X257">
        <v>206.6</v>
      </c>
      <c r="Y257">
        <v>197.2</v>
      </c>
      <c r="Z257">
        <v>207.07</v>
      </c>
      <c r="AA257">
        <v>193.2</v>
      </c>
      <c r="AB257">
        <v>216.34</v>
      </c>
      <c r="AC257" s="1">
        <f>(Table2[[#This Row],[Close Price]]/Table2[[#This Row],[Day Low]])-1</f>
        <v>1.8751246758428097E-2</v>
      </c>
      <c r="AD257" s="1">
        <f>(Table2[[#This Row],[Day High]]/Table2[[#This Row],[Close Price]])-1</f>
        <v>1.1356961033875068E-2</v>
      </c>
      <c r="AE257" s="1">
        <f>(Table2[[#This Row],[Close Price]]/Table2[[#This Row],[Current Week Low]])-1</f>
        <v>3.5902636916835817E-2</v>
      </c>
      <c r="AF257" s="1">
        <f>(Table2[[#This Row],[Current Week High]]/Table2[[#This Row],[Close Price]])-1</f>
        <v>1.3657724691599649E-2</v>
      </c>
      <c r="AG257" s="1">
        <f>(Table2[[#This Row],[Close Price]]/Table2[[#This Row],[Current Month Low]])-1</f>
        <v>5.7349896480331397E-2</v>
      </c>
      <c r="AH257" s="1">
        <f>(Table2[[#This Row],[Current Month High]]/Table2[[#This Row],[Close Price]])-1</f>
        <v>5.9036616408850717E-2</v>
      </c>
      <c r="AI257">
        <v>13.9367534756216</v>
      </c>
      <c r="AJ257">
        <v>53.651748777735897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-0.11</v>
      </c>
      <c r="AM257" t="s">
        <v>3192</v>
      </c>
      <c r="AN257">
        <v>-5.95</v>
      </c>
      <c r="AO257" t="s">
        <v>3192</v>
      </c>
      <c r="AP257">
        <v>0.176606790139653</v>
      </c>
      <c r="AQ257">
        <f>(Table2[[#This Row],[Sharpe Ratio]]-AVERAGE(Table2[Sharpe Ratio]))/_xlfn.STDEV.P(Table2[Sharpe Ratio])</f>
        <v>1.2764836372416006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312</v>
      </c>
      <c r="AT257">
        <f>_xlfn.RANK.AVG(Table2[[#This Row],[6M Return vs Nifty Z-Score]],Table2[6M Return vs Nifty Z-Score])</f>
        <v>477</v>
      </c>
      <c r="AU257">
        <f>_xlfn.RANK.AVG(Table2[[#This Row],[Sharpe Ratio Z-Score]],Table2[Sharpe Ratio Z-Score])</f>
        <v>82</v>
      </c>
      <c r="AV257">
        <f>(Table2[[#This Row],[Rank 1Y]]+Table2[[#This Row],[Rank 6M]]+Table2[[#This Row],[Rank Sharpe]])/3</f>
        <v>290.33333333333331</v>
      </c>
    </row>
    <row r="258" spans="1:48" x14ac:dyDescent="0.3">
      <c r="A258" t="s">
        <v>1733</v>
      </c>
      <c r="B258" t="s">
        <v>1734</v>
      </c>
      <c r="C258" t="s">
        <v>3149</v>
      </c>
      <c r="D258" t="s">
        <v>1014</v>
      </c>
      <c r="E258">
        <v>4896.9513973379999</v>
      </c>
      <c r="F258">
        <v>38.39</v>
      </c>
      <c r="G258">
        <v>21.622679252654699</v>
      </c>
      <c r="H258">
        <f>(Table2[[#This Row],[1Y Return vs Nifty]]-AVERAGE(Table2[1Y Return vs Nifty]))/_xlfn.STDEV.P(Table2[1Y Return vs Nifty])</f>
        <v>-7.9330157996509623E-2</v>
      </c>
      <c r="I258">
        <v>-0.30603588573925999</v>
      </c>
      <c r="J258">
        <f>(Table2[[#This Row],[1M Return vs Nifty]]-AVERAGE(Table2[1M Return vs Nifty]))/_xlfn.STDEV.P(Table2[1M Return vs Nifty])</f>
        <v>-5.9213872185069599E-2</v>
      </c>
      <c r="K258">
        <v>11.491546730467199</v>
      </c>
      <c r="L258">
        <f>(Table2[[#This Row],[6M Return vs Nifty]]-AVERAGE(Table2[6M Return vs Nifty]))/_xlfn.STDEV.P(Table2[6M Return vs Nifty])</f>
        <v>3.278328341754496E-2</v>
      </c>
      <c r="M258">
        <v>-2.1119953295759801</v>
      </c>
      <c r="N258">
        <f>(Table2[[#This Row],[1W Return vs Nifty]]-AVERAGE(Table2[1W Return vs Nifty]))/_xlfn.STDEV.P(Table2[1W Return vs Nifty])</f>
        <v>-0.79564750835194908</v>
      </c>
      <c r="O258">
        <v>39.549999999999997</v>
      </c>
      <c r="P258">
        <v>39.804024513224</v>
      </c>
      <c r="Q258">
        <v>35.8049848684919</v>
      </c>
      <c r="R258">
        <v>37.492791558992998</v>
      </c>
      <c r="S258" s="1">
        <f>(Table2[[#This Row],[Close Price]]-Table2[[#This Row],[20D EMA]])/Table2[[#This Row],[20D EMA]]</f>
        <v>-2.932996207332482E-2</v>
      </c>
      <c r="T258" s="1">
        <f>(Table2[[#This Row],[Close Price]]-Table2[[#This Row],[50D EMA]])/Table2[[#This Row],[50D EMA]]</f>
        <v>-3.552466190332642E-2</v>
      </c>
      <c r="U258" s="1">
        <f>(Table2[[#This Row],[Close Price]]-Table2[[#This Row],[200D EMA]])/Table2[[#This Row],[200D EMA]]</f>
        <v>7.2197073703636538E-2</v>
      </c>
      <c r="V258">
        <v>0.80406406467212699</v>
      </c>
      <c r="W258">
        <v>38.03</v>
      </c>
      <c r="X258">
        <v>38.94</v>
      </c>
      <c r="Y258">
        <v>38.03</v>
      </c>
      <c r="Z258">
        <v>39.369999999999997</v>
      </c>
      <c r="AA258">
        <v>37.200000000000003</v>
      </c>
      <c r="AB258">
        <v>44.84</v>
      </c>
      <c r="AC258" s="1">
        <f>(Table2[[#This Row],[Close Price]]/Table2[[#This Row],[Day Low]])-1</f>
        <v>9.4662108861425232E-3</v>
      </c>
      <c r="AD258" s="1">
        <f>(Table2[[#This Row],[Day High]]/Table2[[#This Row],[Close Price]])-1</f>
        <v>1.4326647564469885E-2</v>
      </c>
      <c r="AE258" s="1">
        <f>(Table2[[#This Row],[Close Price]]/Table2[[#This Row],[Current Week Low]])-1</f>
        <v>9.4662108861425232E-3</v>
      </c>
      <c r="AF258" s="1">
        <f>(Table2[[#This Row],[Current Week High]]/Table2[[#This Row],[Close Price]])-1</f>
        <v>2.5527481114873574E-2</v>
      </c>
      <c r="AG258" s="1">
        <f>(Table2[[#This Row],[Close Price]]/Table2[[#This Row],[Current Month Low]])-1</f>
        <v>3.1989247311827951E-2</v>
      </c>
      <c r="AH258" s="1">
        <f>(Table2[[#This Row],[Current Month High]]/Table2[[#This Row],[Close Price]])-1</f>
        <v>0.16801250325605643</v>
      </c>
      <c r="AI258">
        <v>20.0833550403751</v>
      </c>
      <c r="AJ258">
        <v>70.622222222222206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-0.12</v>
      </c>
      <c r="AM258" t="s">
        <v>3192</v>
      </c>
      <c r="AN258">
        <v>-10.01</v>
      </c>
      <c r="AO258" t="s">
        <v>3192</v>
      </c>
      <c r="AP258">
        <v>9.8085507692662E-2</v>
      </c>
      <c r="AQ258">
        <f>(Table2[[#This Row],[Sharpe Ratio]]-AVERAGE(Table2[Sharpe Ratio]))/_xlfn.STDEV.P(Table2[Sharpe Ratio])</f>
        <v>0.35843123395249887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316</v>
      </c>
      <c r="AT258">
        <f>_xlfn.RANK.AVG(Table2[[#This Row],[6M Return vs Nifty Z-Score]],Table2[6M Return vs Nifty Z-Score])</f>
        <v>307</v>
      </c>
      <c r="AU258">
        <f>_xlfn.RANK.AVG(Table2[[#This Row],[Sharpe Ratio Z-Score]],Table2[Sharpe Ratio Z-Score])</f>
        <v>248</v>
      </c>
      <c r="AV258">
        <f>(Table2[[#This Row],[Rank 1Y]]+Table2[[#This Row],[Rank 6M]]+Table2[[#This Row],[Rank Sharpe]])/3</f>
        <v>290.33333333333331</v>
      </c>
    </row>
    <row r="259" spans="1:48" x14ac:dyDescent="0.3">
      <c r="A259" t="s">
        <v>820</v>
      </c>
      <c r="B259" t="s">
        <v>821</v>
      </c>
      <c r="C259" t="s">
        <v>3157</v>
      </c>
      <c r="D259" t="s">
        <v>822</v>
      </c>
      <c r="E259">
        <v>20017.786399000001</v>
      </c>
      <c r="F259">
        <v>901</v>
      </c>
      <c r="G259">
        <v>14.7351031296093</v>
      </c>
      <c r="H259">
        <f>(Table2[[#This Row],[1Y Return vs Nifty]]-AVERAGE(Table2[1Y Return vs Nifty]))/_xlfn.STDEV.P(Table2[1Y Return vs Nifty])</f>
        <v>-0.19276609237696496</v>
      </c>
      <c r="I259">
        <v>10.494637292982601</v>
      </c>
      <c r="J259">
        <f>(Table2[[#This Row],[1M Return vs Nifty]]-AVERAGE(Table2[1M Return vs Nifty]))/_xlfn.STDEV.P(Table2[1M Return vs Nifty])</f>
        <v>1.0983442643622625</v>
      </c>
      <c r="K259">
        <v>29.489020879965999</v>
      </c>
      <c r="L259">
        <f>(Table2[[#This Row],[6M Return vs Nifty]]-AVERAGE(Table2[6M Return vs Nifty]))/_xlfn.STDEV.P(Table2[6M Return vs Nifty])</f>
        <v>0.58942871752733028</v>
      </c>
      <c r="M259">
        <v>2.2925442442894801</v>
      </c>
      <c r="N259">
        <f>(Table2[[#This Row],[1W Return vs Nifty]]-AVERAGE(Table2[1W Return vs Nifty]))/_xlfn.STDEV.P(Table2[1W Return vs Nifty])</f>
        <v>0.11805626301663504</v>
      </c>
      <c r="O259">
        <v>875.75</v>
      </c>
      <c r="P259">
        <v>829.01337781118798</v>
      </c>
      <c r="Q259">
        <v>738.23228928033495</v>
      </c>
      <c r="R259">
        <v>58.7940925369628</v>
      </c>
      <c r="S259" s="1">
        <f>(Table2[[#This Row],[Close Price]]-Table2[[#This Row],[20D EMA]])/Table2[[#This Row],[20D EMA]]</f>
        <v>2.8832429346274623E-2</v>
      </c>
      <c r="T259" s="1">
        <f>(Table2[[#This Row],[Close Price]]-Table2[[#This Row],[50D EMA]])/Table2[[#This Row],[50D EMA]]</f>
        <v>8.6834089914056056E-2</v>
      </c>
      <c r="U259" s="1">
        <f>(Table2[[#This Row],[Close Price]]-Table2[[#This Row],[200D EMA]])/Table2[[#This Row],[200D EMA]]</f>
        <v>0.22048305537859769</v>
      </c>
      <c r="V259">
        <v>0.65173628693159402</v>
      </c>
      <c r="W259">
        <v>872.7</v>
      </c>
      <c r="X259">
        <v>909.95</v>
      </c>
      <c r="Y259">
        <v>872.7</v>
      </c>
      <c r="Z259">
        <v>924.35</v>
      </c>
      <c r="AA259">
        <v>830.55</v>
      </c>
      <c r="AB259">
        <v>925</v>
      </c>
      <c r="AC259" s="1">
        <f>(Table2[[#This Row],[Close Price]]/Table2[[#This Row],[Day Low]])-1</f>
        <v>3.2428096711355492E-2</v>
      </c>
      <c r="AD259" s="1">
        <f>(Table2[[#This Row],[Day High]]/Table2[[#This Row],[Close Price]])-1</f>
        <v>9.9334073251942101E-3</v>
      </c>
      <c r="AE259" s="1">
        <f>(Table2[[#This Row],[Close Price]]/Table2[[#This Row],[Current Week Low]])-1</f>
        <v>3.2428096711355492E-2</v>
      </c>
      <c r="AF259" s="1">
        <f>(Table2[[#This Row],[Current Week High]]/Table2[[#This Row],[Close Price]])-1</f>
        <v>2.5915649278579478E-2</v>
      </c>
      <c r="AG259" s="1">
        <f>(Table2[[#This Row],[Close Price]]/Table2[[#This Row],[Current Month Low]])-1</f>
        <v>8.4823309854915374E-2</v>
      </c>
      <c r="AH259" s="1">
        <f>(Table2[[#This Row],[Current Month High]]/Table2[[#This Row],[Close Price]])-1</f>
        <v>2.6637069922308632E-2</v>
      </c>
      <c r="AI259">
        <v>3.7735849056603699</v>
      </c>
      <c r="AJ259">
        <v>51.683501683501603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0.31</v>
      </c>
      <c r="AM259" t="s">
        <v>3193</v>
      </c>
      <c r="AN259">
        <v>2.84</v>
      </c>
      <c r="AO259" t="s">
        <v>3193</v>
      </c>
      <c r="AP259">
        <v>5.8104840926519997E-2</v>
      </c>
      <c r="AQ259">
        <f>(Table2[[#This Row],[Sharpe Ratio]]-AVERAGE(Table2[Sharpe Ratio]))/_xlfn.STDEV.P(Table2[Sharpe Ratio])</f>
        <v>-0.10901333732709219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1.5040498152021706</v>
      </c>
      <c r="AS259">
        <f>_xlfn.RANK.AVG(Table2[[#This Row],[1Y Return vs Nifty Z-Score]],Table2[1Y Return vs Nifty Z-Score])</f>
        <v>353</v>
      </c>
      <c r="AT259">
        <f>_xlfn.RANK.AVG(Table2[[#This Row],[6M Return vs Nifty Z-Score]],Table2[6M Return vs Nifty Z-Score])</f>
        <v>151</v>
      </c>
      <c r="AU259">
        <f>_xlfn.RANK.AVG(Table2[[#This Row],[Sharpe Ratio Z-Score]],Table2[Sharpe Ratio Z-Score])</f>
        <v>368</v>
      </c>
      <c r="AV259">
        <f>(Table2[[#This Row],[Rank 1Y]]+Table2[[#This Row],[Rank 6M]]+Table2[[#This Row],[Rank Sharpe]])/3</f>
        <v>290.66666666666669</v>
      </c>
    </row>
    <row r="260" spans="1:48" x14ac:dyDescent="0.3">
      <c r="A260" t="s">
        <v>918</v>
      </c>
      <c r="B260" t="s">
        <v>919</v>
      </c>
      <c r="C260" t="s">
        <v>3147</v>
      </c>
      <c r="D260" t="s">
        <v>229</v>
      </c>
      <c r="E260">
        <v>16946.200071899999</v>
      </c>
      <c r="F260">
        <v>1329</v>
      </c>
      <c r="G260">
        <v>38.211778873679499</v>
      </c>
      <c r="H260">
        <f>(Table2[[#This Row],[1Y Return vs Nifty]]-AVERAGE(Table2[1Y Return vs Nifty]))/_xlfn.STDEV.P(Table2[1Y Return vs Nifty])</f>
        <v>0.19388642537380268</v>
      </c>
      <c r="I260">
        <v>-4.08789777135107</v>
      </c>
      <c r="J260">
        <f>(Table2[[#This Row],[1M Return vs Nifty]]-AVERAGE(Table2[1M Return vs Nifty]))/_xlfn.STDEV.P(Table2[1M Return vs Nifty])</f>
        <v>-0.46453351518775149</v>
      </c>
      <c r="K260">
        <v>31.293683778722599</v>
      </c>
      <c r="L260">
        <f>(Table2[[#This Row],[6M Return vs Nifty]]-AVERAGE(Table2[6M Return vs Nifty]))/_xlfn.STDEV.P(Table2[6M Return vs Nifty])</f>
        <v>0.64524529236198114</v>
      </c>
      <c r="M260">
        <v>3.6389672217385298</v>
      </c>
      <c r="N260">
        <f>(Table2[[#This Row],[1W Return vs Nifty]]-AVERAGE(Table2[1W Return vs Nifty]))/_xlfn.STDEV.P(Table2[1W Return vs Nifty])</f>
        <v>0.39736621851167747</v>
      </c>
      <c r="O260">
        <v>1238.08</v>
      </c>
      <c r="P260">
        <v>1192.2129147109399</v>
      </c>
      <c r="Q260">
        <v>1024.1634243630299</v>
      </c>
      <c r="R260">
        <v>74.313536946176598</v>
      </c>
      <c r="S260" s="1">
        <f>(Table2[[#This Row],[Close Price]]-Table2[[#This Row],[20D EMA]])/Table2[[#This Row],[20D EMA]]</f>
        <v>7.3436288446627099E-2</v>
      </c>
      <c r="T260" s="1">
        <f>(Table2[[#This Row],[Close Price]]-Table2[[#This Row],[50D EMA]])/Table2[[#This Row],[50D EMA]]</f>
        <v>0.11473377246733235</v>
      </c>
      <c r="U260" s="1">
        <f>(Table2[[#This Row],[Close Price]]-Table2[[#This Row],[200D EMA]])/Table2[[#This Row],[200D EMA]]</f>
        <v>0.29764446609344669</v>
      </c>
      <c r="V260">
        <v>1.38295689663872</v>
      </c>
      <c r="W260">
        <v>1220.0999999999999</v>
      </c>
      <c r="X260">
        <v>1342.1</v>
      </c>
      <c r="Y260">
        <v>1188.05</v>
      </c>
      <c r="Z260">
        <v>1342.1</v>
      </c>
      <c r="AA260">
        <v>1160.4000000000001</v>
      </c>
      <c r="AB260">
        <v>1342.1</v>
      </c>
      <c r="AC260" s="1">
        <f>(Table2[[#This Row],[Close Price]]/Table2[[#This Row],[Day Low]])-1</f>
        <v>8.925497910007385E-2</v>
      </c>
      <c r="AD260" s="1">
        <f>(Table2[[#This Row],[Day High]]/Table2[[#This Row],[Close Price]])-1</f>
        <v>9.8570353649358733E-3</v>
      </c>
      <c r="AE260" s="1">
        <f>(Table2[[#This Row],[Close Price]]/Table2[[#This Row],[Current Week Low]])-1</f>
        <v>0.11863978788771523</v>
      </c>
      <c r="AF260" s="1">
        <f>(Table2[[#This Row],[Current Week High]]/Table2[[#This Row],[Close Price]])-1</f>
        <v>9.8570353649358733E-3</v>
      </c>
      <c r="AG260" s="1">
        <f>(Table2[[#This Row],[Close Price]]/Table2[[#This Row],[Current Month Low]])-1</f>
        <v>0.14529472595656667</v>
      </c>
      <c r="AH260" s="1">
        <f>(Table2[[#This Row],[Current Month High]]/Table2[[#This Row],[Close Price]])-1</f>
        <v>9.8570353649358733E-3</v>
      </c>
      <c r="AI260">
        <v>0.985703536493587</v>
      </c>
      <c r="AJ260">
        <v>79.352226720647707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0.24</v>
      </c>
      <c r="AM260" t="s">
        <v>3193</v>
      </c>
      <c r="AN260">
        <v>6.42</v>
      </c>
      <c r="AO260" t="s">
        <v>3193</v>
      </c>
      <c r="AP260">
        <v>1.3287682667429E-2</v>
      </c>
      <c r="AQ260">
        <f>(Table2[[#This Row],[Sharpe Ratio]]-AVERAGE(Table2[Sharpe Ratio]))/_xlfn.STDEV.P(Table2[Sharpe Ratio])</f>
        <v>-0.63300503188611557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0.13895938917359424</v>
      </c>
      <c r="AS260">
        <f>_xlfn.RANK.AVG(Table2[[#This Row],[1Y Return vs Nifty Z-Score]],Table2[1Y Return vs Nifty Z-Score])</f>
        <v>238</v>
      </c>
      <c r="AT260">
        <f>_xlfn.RANK.AVG(Table2[[#This Row],[6M Return vs Nifty Z-Score]],Table2[6M Return vs Nifty Z-Score])</f>
        <v>136</v>
      </c>
      <c r="AU260">
        <f>_xlfn.RANK.AVG(Table2[[#This Row],[Sharpe Ratio Z-Score]],Table2[Sharpe Ratio Z-Score])</f>
        <v>500</v>
      </c>
      <c r="AV260">
        <f>(Table2[[#This Row],[Rank 1Y]]+Table2[[#This Row],[Rank 6M]]+Table2[[#This Row],[Rank Sharpe]])/3</f>
        <v>291.33333333333331</v>
      </c>
    </row>
    <row r="261" spans="1:48" x14ac:dyDescent="0.3">
      <c r="A261" t="s">
        <v>444</v>
      </c>
      <c r="B261" t="s">
        <v>445</v>
      </c>
      <c r="C261" t="s">
        <v>3154</v>
      </c>
      <c r="D261" t="s">
        <v>368</v>
      </c>
      <c r="E261">
        <v>52584.791126115</v>
      </c>
      <c r="F261">
        <v>1006.05</v>
      </c>
      <c r="G261">
        <v>47.774635007336499</v>
      </c>
      <c r="H261">
        <f>(Table2[[#This Row],[1Y Return vs Nifty]]-AVERAGE(Table2[1Y Return vs Nifty]))/_xlfn.STDEV.P(Table2[1Y Return vs Nifty])</f>
        <v>0.35138327208561942</v>
      </c>
      <c r="I261">
        <v>29.486671011333499</v>
      </c>
      <c r="J261">
        <f>(Table2[[#This Row],[1M Return vs Nifty]]-AVERAGE(Table2[1M Return vs Nifty]))/_xlfn.STDEV.P(Table2[1M Return vs Nifty])</f>
        <v>3.133808424463806</v>
      </c>
      <c r="K261">
        <v>31.550687593503199</v>
      </c>
      <c r="L261">
        <f>(Table2[[#This Row],[6M Return vs Nifty]]-AVERAGE(Table2[6M Return vs Nifty]))/_xlfn.STDEV.P(Table2[6M Return vs Nifty])</f>
        <v>0.65319418557099851</v>
      </c>
      <c r="M261">
        <v>5.4813199971817301</v>
      </c>
      <c r="N261">
        <f>(Table2[[#This Row],[1W Return vs Nifty]]-AVERAGE(Table2[1W Return vs Nifty]))/_xlfn.STDEV.P(Table2[1W Return vs Nifty])</f>
        <v>0.77955478802803568</v>
      </c>
      <c r="O261">
        <v>934.38</v>
      </c>
      <c r="P261">
        <v>858.62059115955196</v>
      </c>
      <c r="Q261">
        <v>717.00989102076198</v>
      </c>
      <c r="R261">
        <v>70.671250758194205</v>
      </c>
      <c r="S261" s="1">
        <f>(Table2[[#This Row],[Close Price]]-Table2[[#This Row],[20D EMA]])/Table2[[#This Row],[20D EMA]]</f>
        <v>7.670326847749305E-2</v>
      </c>
      <c r="T261" s="1">
        <f>(Table2[[#This Row],[Close Price]]-Table2[[#This Row],[50D EMA]])/Table2[[#This Row],[50D EMA]]</f>
        <v>0.17170495368780658</v>
      </c>
      <c r="U261" s="1">
        <f>(Table2[[#This Row],[Close Price]]-Table2[[#This Row],[200D EMA]])/Table2[[#This Row],[200D EMA]]</f>
        <v>0.4031187192797992</v>
      </c>
      <c r="V261">
        <v>1.1016465081775899</v>
      </c>
      <c r="W261">
        <v>990.85</v>
      </c>
      <c r="X261">
        <v>1032</v>
      </c>
      <c r="Y261">
        <v>960.85</v>
      </c>
      <c r="Z261">
        <v>1040</v>
      </c>
      <c r="AA261">
        <v>891.05</v>
      </c>
      <c r="AB261">
        <v>1040</v>
      </c>
      <c r="AC261" s="1">
        <f>(Table2[[#This Row],[Close Price]]/Table2[[#This Row],[Day Low]])-1</f>
        <v>1.5340364333652934E-2</v>
      </c>
      <c r="AD261" s="1">
        <f>(Table2[[#This Row],[Day High]]/Table2[[#This Row],[Close Price]])-1</f>
        <v>2.579394662293133E-2</v>
      </c>
      <c r="AE261" s="1">
        <f>(Table2[[#This Row],[Close Price]]/Table2[[#This Row],[Current Week Low]])-1</f>
        <v>4.7041681844200323E-2</v>
      </c>
      <c r="AF261" s="1">
        <f>(Table2[[#This Row],[Current Week High]]/Table2[[#This Row],[Close Price]])-1</f>
        <v>3.3745837682023883E-2</v>
      </c>
      <c r="AG261" s="1">
        <f>(Table2[[#This Row],[Close Price]]/Table2[[#This Row],[Current Month Low]])-1</f>
        <v>0.12906121990909591</v>
      </c>
      <c r="AH261" s="1">
        <f>(Table2[[#This Row],[Current Month High]]/Table2[[#This Row],[Close Price]])-1</f>
        <v>3.3745837682023883E-2</v>
      </c>
      <c r="AI261">
        <v>3.3745837682023798</v>
      </c>
      <c r="AJ261">
        <v>104.481707317073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0.33</v>
      </c>
      <c r="AM261" t="s">
        <v>3193</v>
      </c>
      <c r="AN261">
        <v>6.7</v>
      </c>
      <c r="AO261" t="s">
        <v>3193</v>
      </c>
      <c r="AQ261">
        <f>(Table2[[#This Row],[Sharpe Ratio]]-AVERAGE(Table2[Sharpe Ratio]))/_xlfn.STDEV.P(Table2[Sharpe Ratio])</f>
        <v>-0.78836149865308947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4.1295791714953705</v>
      </c>
      <c r="AS261">
        <f>_xlfn.RANK.AVG(Table2[[#This Row],[1Y Return vs Nifty Z-Score]],Table2[1Y Return vs Nifty Z-Score])</f>
        <v>193</v>
      </c>
      <c r="AT261">
        <f>_xlfn.RANK.AVG(Table2[[#This Row],[6M Return vs Nifty Z-Score]],Table2[6M Return vs Nifty Z-Score])</f>
        <v>134</v>
      </c>
      <c r="AU261">
        <f>_xlfn.RANK.AVG(Table2[[#This Row],[Sharpe Ratio Z-Score]],Table2[Sharpe Ratio Z-Score])</f>
        <v>551.5</v>
      </c>
      <c r="AV261">
        <f>(Table2[[#This Row],[Rank 1Y]]+Table2[[#This Row],[Rank 6M]]+Table2[[#This Row],[Rank Sharpe]])/3</f>
        <v>292.83333333333331</v>
      </c>
    </row>
    <row r="262" spans="1:48" x14ac:dyDescent="0.3">
      <c r="A262" t="s">
        <v>347</v>
      </c>
      <c r="B262" t="s">
        <v>348</v>
      </c>
      <c r="C262" t="s">
        <v>3161</v>
      </c>
      <c r="D262" t="s">
        <v>257</v>
      </c>
      <c r="E262">
        <v>72080.093174024994</v>
      </c>
      <c r="F262">
        <v>8451.75</v>
      </c>
      <c r="G262">
        <v>5.07176445841713</v>
      </c>
      <c r="H262">
        <f>(Table2[[#This Row],[1Y Return vs Nifty]]-AVERAGE(Table2[1Y Return vs Nifty]))/_xlfn.STDEV.P(Table2[1Y Return vs Nifty])</f>
        <v>-0.35191785082123905</v>
      </c>
      <c r="I262">
        <v>3.2777509851872901</v>
      </c>
      <c r="J262">
        <f>(Table2[[#This Row],[1M Return vs Nifty]]-AVERAGE(Table2[1M Return vs Nifty]))/_xlfn.STDEV.P(Table2[1M Return vs Nifty])</f>
        <v>0.32487715468400313</v>
      </c>
      <c r="K262">
        <v>9.4428016428121708</v>
      </c>
      <c r="L262">
        <f>(Table2[[#This Row],[6M Return vs Nifty]]-AVERAGE(Table2[6M Return vs Nifty]))/_xlfn.STDEV.P(Table2[6M Return vs Nifty])</f>
        <v>-3.0582530541953496E-2</v>
      </c>
      <c r="M262">
        <v>2.4171717830947101</v>
      </c>
      <c r="N262">
        <f>(Table2[[#This Row],[1W Return vs Nifty]]-AVERAGE(Table2[1W Return vs Nifty]))/_xlfn.STDEV.P(Table2[1W Return vs Nifty])</f>
        <v>0.1439097376677409</v>
      </c>
      <c r="O262">
        <v>8200.4599999999991</v>
      </c>
      <c r="P262">
        <v>8059.4792921476601</v>
      </c>
      <c r="Q262">
        <v>7415.4219037016601</v>
      </c>
      <c r="R262">
        <v>61.901874601576203</v>
      </c>
      <c r="S262" s="1">
        <f>(Table2[[#This Row],[Close Price]]-Table2[[#This Row],[20D EMA]])/Table2[[#This Row],[20D EMA]]</f>
        <v>3.0643402931055198E-2</v>
      </c>
      <c r="T262" s="1">
        <f>(Table2[[#This Row],[Close Price]]-Table2[[#This Row],[50D EMA]])/Table2[[#This Row],[50D EMA]]</f>
        <v>4.8671966715582819E-2</v>
      </c>
      <c r="U262" s="1">
        <f>(Table2[[#This Row],[Close Price]]-Table2[[#This Row],[200D EMA]])/Table2[[#This Row],[200D EMA]]</f>
        <v>0.1397530861704607</v>
      </c>
      <c r="V262">
        <v>0.58804176179110401</v>
      </c>
      <c r="W262">
        <v>8230</v>
      </c>
      <c r="X262">
        <v>8496.85</v>
      </c>
      <c r="Y262">
        <v>8066</v>
      </c>
      <c r="Z262">
        <v>8496.85</v>
      </c>
      <c r="AA262">
        <v>7808</v>
      </c>
      <c r="AB262">
        <v>8560</v>
      </c>
      <c r="AC262" s="1">
        <f>(Table2[[#This Row],[Close Price]]/Table2[[#This Row],[Day Low]])-1</f>
        <v>2.6944106925880895E-2</v>
      </c>
      <c r="AD262" s="1">
        <f>(Table2[[#This Row],[Day High]]/Table2[[#This Row],[Close Price]])-1</f>
        <v>5.33617298192679E-3</v>
      </c>
      <c r="AE262" s="1">
        <f>(Table2[[#This Row],[Close Price]]/Table2[[#This Row],[Current Week Low]])-1</f>
        <v>4.7824200347136081E-2</v>
      </c>
      <c r="AF262" s="1">
        <f>(Table2[[#This Row],[Current Week High]]/Table2[[#This Row],[Close Price]])-1</f>
        <v>5.33617298192679E-3</v>
      </c>
      <c r="AG262" s="1">
        <f>(Table2[[#This Row],[Close Price]]/Table2[[#This Row],[Current Month Low]])-1</f>
        <v>8.2447489754098324E-2</v>
      </c>
      <c r="AH262" s="1">
        <f>(Table2[[#This Row],[Current Month High]]/Table2[[#This Row],[Close Price]])-1</f>
        <v>1.2807998343538296E-2</v>
      </c>
      <c r="AI262">
        <v>17.5502114946608</v>
      </c>
      <c r="AJ262">
        <v>58.7183098591549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0.12</v>
      </c>
      <c r="AM262" t="s">
        <v>3193</v>
      </c>
      <c r="AN262">
        <v>0.34</v>
      </c>
      <c r="AO262" t="s">
        <v>3193</v>
      </c>
      <c r="AP262">
        <v>0.14498562193005399</v>
      </c>
      <c r="AQ262">
        <f>(Table2[[#This Row],[Sharpe Ratio]]-AVERAGE(Table2[Sharpe Ratio]))/_xlfn.STDEV.P(Table2[Sharpe Ratio])</f>
        <v>0.90677636088338365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0.9930628718719352</v>
      </c>
      <c r="AS262">
        <f>_xlfn.RANK.AVG(Table2[[#This Row],[1Y Return vs Nifty Z-Score]],Table2[1Y Return vs Nifty Z-Score])</f>
        <v>418</v>
      </c>
      <c r="AT262">
        <f>_xlfn.RANK.AVG(Table2[[#This Row],[6M Return vs Nifty Z-Score]],Table2[6M Return vs Nifty Z-Score])</f>
        <v>334</v>
      </c>
      <c r="AU262">
        <f>_xlfn.RANK.AVG(Table2[[#This Row],[Sharpe Ratio Z-Score]],Table2[Sharpe Ratio Z-Score])</f>
        <v>128</v>
      </c>
      <c r="AV262">
        <f>(Table2[[#This Row],[Rank 1Y]]+Table2[[#This Row],[Rank 6M]]+Table2[[#This Row],[Rank Sharpe]])/3</f>
        <v>293.33333333333331</v>
      </c>
    </row>
    <row r="263" spans="1:48" x14ac:dyDescent="0.3">
      <c r="A263" t="s">
        <v>369</v>
      </c>
      <c r="B263" t="s">
        <v>370</v>
      </c>
      <c r="C263" t="s">
        <v>3158</v>
      </c>
      <c r="D263" t="s">
        <v>95</v>
      </c>
      <c r="E263">
        <v>66845.031384219998</v>
      </c>
      <c r="F263">
        <v>323.8</v>
      </c>
      <c r="G263">
        <v>66.356432369441094</v>
      </c>
      <c r="H263">
        <f>(Table2[[#This Row],[1Y Return vs Nifty]]-AVERAGE(Table2[1Y Return vs Nifty]))/_xlfn.STDEV.P(Table2[1Y Return vs Nifty])</f>
        <v>0.65741888005311655</v>
      </c>
      <c r="I263">
        <v>-2.3751415767961701</v>
      </c>
      <c r="J263">
        <f>(Table2[[#This Row],[1M Return vs Nifty]]-AVERAGE(Table2[1M Return vs Nifty]))/_xlfn.STDEV.P(Table2[1M Return vs Nifty])</f>
        <v>-0.28096950615590982</v>
      </c>
      <c r="K263">
        <v>23.81891396044</v>
      </c>
      <c r="L263">
        <f>(Table2[[#This Row],[6M Return vs Nifty]]-AVERAGE(Table2[6M Return vs Nifty]))/_xlfn.STDEV.P(Table2[6M Return vs Nifty])</f>
        <v>0.4140574903511911</v>
      </c>
      <c r="M263">
        <v>-0.78686230813485103</v>
      </c>
      <c r="N263">
        <f>(Table2[[#This Row],[1W Return vs Nifty]]-AVERAGE(Table2[1W Return vs Nifty]))/_xlfn.STDEV.P(Table2[1W Return vs Nifty])</f>
        <v>-0.52075406740297447</v>
      </c>
      <c r="O263">
        <v>326.93</v>
      </c>
      <c r="P263">
        <v>325.15277829933501</v>
      </c>
      <c r="Q263">
        <v>279.08694524981502</v>
      </c>
      <c r="R263">
        <v>46.769192991108298</v>
      </c>
      <c r="S263" s="1">
        <f>(Table2[[#This Row],[Close Price]]-Table2[[#This Row],[20D EMA]])/Table2[[#This Row],[20D EMA]]</f>
        <v>-9.5739149053314029E-3</v>
      </c>
      <c r="T263" s="1">
        <f>(Table2[[#This Row],[Close Price]]-Table2[[#This Row],[50D EMA]])/Table2[[#This Row],[50D EMA]]</f>
        <v>-4.1604389985855665E-3</v>
      </c>
      <c r="U263" s="1">
        <f>(Table2[[#This Row],[Close Price]]-Table2[[#This Row],[200D EMA]])/Table2[[#This Row],[200D EMA]]</f>
        <v>0.16021191786724975</v>
      </c>
      <c r="V263">
        <v>0.78290881481654995</v>
      </c>
      <c r="W263">
        <v>320.5</v>
      </c>
      <c r="X263">
        <v>326.45</v>
      </c>
      <c r="Y263">
        <v>318</v>
      </c>
      <c r="Z263">
        <v>328.85</v>
      </c>
      <c r="AA263">
        <v>308.25</v>
      </c>
      <c r="AB263">
        <v>351</v>
      </c>
      <c r="AC263" s="1">
        <f>(Table2[[#This Row],[Close Price]]/Table2[[#This Row],[Day Low]])-1</f>
        <v>1.0296411856474341E-2</v>
      </c>
      <c r="AD263" s="1">
        <f>(Table2[[#This Row],[Day High]]/Table2[[#This Row],[Close Price]])-1</f>
        <v>8.1840642371833194E-3</v>
      </c>
      <c r="AE263" s="1">
        <f>(Table2[[#This Row],[Close Price]]/Table2[[#This Row],[Current Week Low]])-1</f>
        <v>1.8238993710691931E-2</v>
      </c>
      <c r="AF263" s="1">
        <f>(Table2[[#This Row],[Current Week High]]/Table2[[#This Row],[Close Price]])-1</f>
        <v>1.5596046942557118E-2</v>
      </c>
      <c r="AG263" s="1">
        <f>(Table2[[#This Row],[Close Price]]/Table2[[#This Row],[Current Month Low]])-1</f>
        <v>5.0446066504460596E-2</v>
      </c>
      <c r="AH263" s="1">
        <f>(Table2[[#This Row],[Current Month High]]/Table2[[#This Row],[Close Price]])-1</f>
        <v>8.4002470660901718E-2</v>
      </c>
      <c r="AI263">
        <v>11.473131562693</v>
      </c>
      <c r="AJ263">
        <v>99.814871953100806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-0.03</v>
      </c>
      <c r="AM263" t="s">
        <v>3192</v>
      </c>
      <c r="AN263">
        <v>-8.19</v>
      </c>
      <c r="AO263" t="s">
        <v>3192</v>
      </c>
      <c r="AQ263">
        <f>(Table2[[#This Row],[Sharpe Ratio]]-AVERAGE(Table2[Sharpe Ratio]))/_xlfn.STDEV.P(Table2[Sharpe Ratio])</f>
        <v>-0.78836149865308947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-0.51860870180766616</v>
      </c>
      <c r="AS263">
        <f>_xlfn.RANK.AVG(Table2[[#This Row],[1Y Return vs Nifty Z-Score]],Table2[1Y Return vs Nifty Z-Score])</f>
        <v>139</v>
      </c>
      <c r="AT263">
        <f>_xlfn.RANK.AVG(Table2[[#This Row],[6M Return vs Nifty Z-Score]],Table2[6M Return vs Nifty Z-Score])</f>
        <v>190</v>
      </c>
      <c r="AU263">
        <f>_xlfn.RANK.AVG(Table2[[#This Row],[Sharpe Ratio Z-Score]],Table2[Sharpe Ratio Z-Score])</f>
        <v>551.5</v>
      </c>
      <c r="AV263">
        <f>(Table2[[#This Row],[Rank 1Y]]+Table2[[#This Row],[Rank 6M]]+Table2[[#This Row],[Rank Sharpe]])/3</f>
        <v>293.5</v>
      </c>
    </row>
    <row r="264" spans="1:48" x14ac:dyDescent="0.3">
      <c r="A264" t="s">
        <v>1086</v>
      </c>
      <c r="B264" t="s">
        <v>1087</v>
      </c>
      <c r="C264" t="s">
        <v>3161</v>
      </c>
      <c r="D264" t="s">
        <v>453</v>
      </c>
      <c r="E264">
        <v>12348.74136262</v>
      </c>
      <c r="F264">
        <v>781.3</v>
      </c>
      <c r="G264">
        <v>37.3609179559528</v>
      </c>
      <c r="H264">
        <f>(Table2[[#This Row],[1Y Return vs Nifty]]-AVERAGE(Table2[1Y Return vs Nifty]))/_xlfn.STDEV.P(Table2[1Y Return vs Nifty])</f>
        <v>0.17987304802510146</v>
      </c>
      <c r="I264">
        <v>2.90882581450817</v>
      </c>
      <c r="J264">
        <f>(Table2[[#This Row],[1M Return vs Nifty]]-AVERAGE(Table2[1M Return vs Nifty]))/_xlfn.STDEV.P(Table2[1M Return vs Nifty])</f>
        <v>0.28533773653569233</v>
      </c>
      <c r="K264">
        <v>32.367220547650597</v>
      </c>
      <c r="L264">
        <f>(Table2[[#This Row],[6M Return vs Nifty]]-AVERAGE(Table2[6M Return vs Nifty]))/_xlfn.STDEV.P(Table2[6M Return vs Nifty])</f>
        <v>0.67844880391081597</v>
      </c>
      <c r="M264">
        <v>1.45750051617536</v>
      </c>
      <c r="N264">
        <f>(Table2[[#This Row],[1W Return vs Nifty]]-AVERAGE(Table2[1W Return vs Nifty]))/_xlfn.STDEV.P(Table2[1W Return vs Nifty])</f>
        <v>-5.5170152784632075E-2</v>
      </c>
      <c r="O264">
        <v>748.26</v>
      </c>
      <c r="P264">
        <v>711.72843052052804</v>
      </c>
      <c r="Q264">
        <v>591.60312304023</v>
      </c>
      <c r="R264">
        <v>64.133249941261695</v>
      </c>
      <c r="S264" s="1">
        <f>(Table2[[#This Row],[Close Price]]-Table2[[#This Row],[20D EMA]])/Table2[[#This Row],[20D EMA]]</f>
        <v>4.415577473070853E-2</v>
      </c>
      <c r="T264" s="1">
        <f>(Table2[[#This Row],[Close Price]]-Table2[[#This Row],[50D EMA]])/Table2[[#This Row],[50D EMA]]</f>
        <v>9.775016213500172E-2</v>
      </c>
      <c r="U264" s="1">
        <f>(Table2[[#This Row],[Close Price]]-Table2[[#This Row],[200D EMA]])/Table2[[#This Row],[200D EMA]]</f>
        <v>0.32064887687699078</v>
      </c>
      <c r="V264">
        <v>1.0213586170331299</v>
      </c>
      <c r="W264">
        <v>745</v>
      </c>
      <c r="X264">
        <v>795</v>
      </c>
      <c r="Y264">
        <v>718.2</v>
      </c>
      <c r="Z264">
        <v>795</v>
      </c>
      <c r="AA264">
        <v>716.45</v>
      </c>
      <c r="AB264">
        <v>837</v>
      </c>
      <c r="AC264" s="1">
        <f>(Table2[[#This Row],[Close Price]]/Table2[[#This Row],[Day Low]])-1</f>
        <v>4.872483221476509E-2</v>
      </c>
      <c r="AD264" s="1">
        <f>(Table2[[#This Row],[Day High]]/Table2[[#This Row],[Close Price]])-1</f>
        <v>1.753487776782281E-2</v>
      </c>
      <c r="AE264" s="1">
        <f>(Table2[[#This Row],[Close Price]]/Table2[[#This Row],[Current Week Low]])-1</f>
        <v>8.785853522695608E-2</v>
      </c>
      <c r="AF264" s="1">
        <f>(Table2[[#This Row],[Current Week High]]/Table2[[#This Row],[Close Price]])-1</f>
        <v>1.753487776782281E-2</v>
      </c>
      <c r="AG264" s="1">
        <f>(Table2[[#This Row],[Close Price]]/Table2[[#This Row],[Current Month Low]])-1</f>
        <v>9.0515737315932654E-2</v>
      </c>
      <c r="AH264" s="1">
        <f>(Table2[[#This Row],[Current Month High]]/Table2[[#This Row],[Close Price]])-1</f>
        <v>7.1291437348009801E-2</v>
      </c>
      <c r="AI264">
        <v>7.1291437348009801</v>
      </c>
      <c r="AJ264">
        <v>92.367351963560196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0.31</v>
      </c>
      <c r="AM264" t="s">
        <v>3193</v>
      </c>
      <c r="AN264">
        <v>5.07</v>
      </c>
      <c r="AO264" t="s">
        <v>3193</v>
      </c>
      <c r="AP264">
        <v>3.1007363536069998E-3</v>
      </c>
      <c r="AQ264">
        <f>(Table2[[#This Row],[Sharpe Ratio]]-AVERAGE(Table2[Sharpe Ratio]))/_xlfn.STDEV.P(Table2[Sharpe Ratio])</f>
        <v>-0.75210841703389242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0.33638101865308534</v>
      </c>
      <c r="AS264">
        <f>_xlfn.RANK.AVG(Table2[[#This Row],[1Y Return vs Nifty Z-Score]],Table2[1Y Return vs Nifty Z-Score])</f>
        <v>241</v>
      </c>
      <c r="AT264">
        <f>_xlfn.RANK.AVG(Table2[[#This Row],[6M Return vs Nifty Z-Score]],Table2[6M Return vs Nifty Z-Score])</f>
        <v>125</v>
      </c>
      <c r="AU264">
        <f>_xlfn.RANK.AVG(Table2[[#This Row],[Sharpe Ratio Z-Score]],Table2[Sharpe Ratio Z-Score])</f>
        <v>518</v>
      </c>
      <c r="AV264">
        <f>(Table2[[#This Row],[Rank 1Y]]+Table2[[#This Row],[Rank 6M]]+Table2[[#This Row],[Rank Sharpe]])/3</f>
        <v>294.66666666666669</v>
      </c>
    </row>
    <row r="265" spans="1:48" x14ac:dyDescent="0.3">
      <c r="A265" t="s">
        <v>1802</v>
      </c>
      <c r="B265" t="s">
        <v>1803</v>
      </c>
      <c r="C265" t="s">
        <v>3156</v>
      </c>
      <c r="D265" t="s">
        <v>252</v>
      </c>
      <c r="E265">
        <v>4492.0092046919999</v>
      </c>
      <c r="F265">
        <v>193.22</v>
      </c>
      <c r="G265">
        <v>17.693949436117599</v>
      </c>
      <c r="H265">
        <f>(Table2[[#This Row],[1Y Return vs Nifty]]-AVERAGE(Table2[1Y Return vs Nifty]))/_xlfn.STDEV.P(Table2[1Y Return vs Nifty])</f>
        <v>-0.1440349437884362</v>
      </c>
      <c r="I265">
        <v>5.9129287915380599</v>
      </c>
      <c r="J265">
        <f>(Table2[[#This Row],[1M Return vs Nifty]]-AVERAGE(Table2[1M Return vs Nifty]))/_xlfn.STDEV.P(Table2[1M Return vs Nifty])</f>
        <v>0.60730135737164159</v>
      </c>
      <c r="K265">
        <v>32.858696029443202</v>
      </c>
      <c r="L265">
        <f>(Table2[[#This Row],[6M Return vs Nifty]]-AVERAGE(Table2[6M Return vs Nifty]))/_xlfn.STDEV.P(Table2[6M Return vs Nifty])</f>
        <v>0.69364969158228851</v>
      </c>
      <c r="M265">
        <v>13.9765647133566</v>
      </c>
      <c r="N265">
        <f>(Table2[[#This Row],[1W Return vs Nifty]]-AVERAGE(Table2[1W Return vs Nifty]))/_xlfn.STDEV.P(Table2[1W Return vs Nifty])</f>
        <v>2.5418586578638331</v>
      </c>
      <c r="O265">
        <v>177.4</v>
      </c>
      <c r="P265">
        <v>172.09538370216001</v>
      </c>
      <c r="Q265">
        <v>155.43612798196401</v>
      </c>
      <c r="R265">
        <v>72.970721418636899</v>
      </c>
      <c r="S265" s="1">
        <f>(Table2[[#This Row],[Close Price]]-Table2[[#This Row],[20D EMA]])/Table2[[#This Row],[20D EMA]]</f>
        <v>8.9177001127395669E-2</v>
      </c>
      <c r="T265" s="1">
        <f>(Table2[[#This Row],[Close Price]]-Table2[[#This Row],[50D EMA]])/Table2[[#This Row],[50D EMA]]</f>
        <v>0.12274946511290327</v>
      </c>
      <c r="U265" s="1">
        <f>(Table2[[#This Row],[Close Price]]-Table2[[#This Row],[200D EMA]])/Table2[[#This Row],[200D EMA]]</f>
        <v>0.2430829467292201</v>
      </c>
      <c r="V265">
        <v>1.06355218869289</v>
      </c>
      <c r="W265">
        <v>189.1</v>
      </c>
      <c r="X265">
        <v>195.15</v>
      </c>
      <c r="Y265">
        <v>170.55</v>
      </c>
      <c r="Z265">
        <v>195.15</v>
      </c>
      <c r="AA265">
        <v>159</v>
      </c>
      <c r="AB265">
        <v>195.15</v>
      </c>
      <c r="AC265" s="1">
        <f>(Table2[[#This Row],[Close Price]]/Table2[[#This Row],[Day Low]])-1</f>
        <v>2.1787414066631428E-2</v>
      </c>
      <c r="AD265" s="1">
        <f>(Table2[[#This Row],[Day High]]/Table2[[#This Row],[Close Price]])-1</f>
        <v>9.9886140151124181E-3</v>
      </c>
      <c r="AE265" s="1">
        <f>(Table2[[#This Row],[Close Price]]/Table2[[#This Row],[Current Week Low]])-1</f>
        <v>0.13292289651128697</v>
      </c>
      <c r="AF265" s="1">
        <f>(Table2[[#This Row],[Current Week High]]/Table2[[#This Row],[Close Price]])-1</f>
        <v>9.9886140151124181E-3</v>
      </c>
      <c r="AG265" s="1">
        <f>(Table2[[#This Row],[Close Price]]/Table2[[#This Row],[Current Month Low]])-1</f>
        <v>0.21522012578616345</v>
      </c>
      <c r="AH265" s="1">
        <f>(Table2[[#This Row],[Current Month High]]/Table2[[#This Row],[Close Price]])-1</f>
        <v>9.9886140151124181E-3</v>
      </c>
      <c r="AI265">
        <v>0.99886140151124103</v>
      </c>
      <c r="AJ265">
        <v>72.440874609549297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0.18</v>
      </c>
      <c r="AM265" t="s">
        <v>3193</v>
      </c>
      <c r="AN265">
        <v>11.62</v>
      </c>
      <c r="AO265" t="s">
        <v>3193</v>
      </c>
      <c r="AP265">
        <v>3.8745798401243002E-2</v>
      </c>
      <c r="AQ265">
        <f>(Table2[[#This Row],[Sharpe Ratio]]-AVERAGE(Table2[Sharpe Ratio]))/_xlfn.STDEV.P(Table2[Sharpe Ratio])</f>
        <v>-0.33535471843869841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3.3634200445906286</v>
      </c>
      <c r="AS265">
        <f>_xlfn.RANK.AVG(Table2[[#This Row],[1Y Return vs Nifty Z-Score]],Table2[1Y Return vs Nifty Z-Score])</f>
        <v>335</v>
      </c>
      <c r="AT265">
        <f>_xlfn.RANK.AVG(Table2[[#This Row],[6M Return vs Nifty Z-Score]],Table2[6M Return vs Nifty Z-Score])</f>
        <v>122</v>
      </c>
      <c r="AU265">
        <f>_xlfn.RANK.AVG(Table2[[#This Row],[Sharpe Ratio Z-Score]],Table2[Sharpe Ratio Z-Score])</f>
        <v>427</v>
      </c>
      <c r="AV265">
        <f>(Table2[[#This Row],[Rank 1Y]]+Table2[[#This Row],[Rank 6M]]+Table2[[#This Row],[Rank Sharpe]])/3</f>
        <v>294.66666666666669</v>
      </c>
    </row>
    <row r="266" spans="1:48" x14ac:dyDescent="0.3">
      <c r="A266" t="s">
        <v>710</v>
      </c>
      <c r="B266" t="s">
        <v>711</v>
      </c>
      <c r="C266" t="s">
        <v>3156</v>
      </c>
      <c r="D266" t="s">
        <v>458</v>
      </c>
      <c r="E266">
        <v>25636.499459999999</v>
      </c>
      <c r="F266">
        <v>3657.55</v>
      </c>
      <c r="G266">
        <v>13.426577216757099</v>
      </c>
      <c r="H266">
        <f>(Table2[[#This Row],[1Y Return vs Nifty]]-AVERAGE(Table2[1Y Return vs Nifty]))/_xlfn.STDEV.P(Table2[1Y Return vs Nifty])</f>
        <v>-0.21431704977237975</v>
      </c>
      <c r="I266">
        <v>-3.1151184869556898</v>
      </c>
      <c r="J266">
        <f>(Table2[[#This Row],[1M Return vs Nifty]]-AVERAGE(Table2[1M Return vs Nifty]))/_xlfn.STDEV.P(Table2[1M Return vs Nifty])</f>
        <v>-0.36027625667399849</v>
      </c>
      <c r="K266">
        <v>10.701166730441001</v>
      </c>
      <c r="L266">
        <f>(Table2[[#This Row],[6M Return vs Nifty]]-AVERAGE(Table2[6M Return vs Nifty]))/_xlfn.STDEV.P(Table2[6M Return vs Nifty])</f>
        <v>8.3375520570402612E-3</v>
      </c>
      <c r="M266">
        <v>1.59363634570062</v>
      </c>
      <c r="N266">
        <f>(Table2[[#This Row],[1W Return vs Nifty]]-AVERAGE(Table2[1W Return vs Nifty]))/_xlfn.STDEV.P(Table2[1W Return vs Nifty])</f>
        <v>-2.692933015843034E-2</v>
      </c>
      <c r="O266">
        <v>3626.63</v>
      </c>
      <c r="P266">
        <v>3624.5530748358301</v>
      </c>
      <c r="Q266">
        <v>3361.64570733656</v>
      </c>
      <c r="R266">
        <v>62.229964032161</v>
      </c>
      <c r="S266" s="1">
        <f>(Table2[[#This Row],[Close Price]]-Table2[[#This Row],[20D EMA]])/Table2[[#This Row],[20D EMA]]</f>
        <v>8.525821492680552E-3</v>
      </c>
      <c r="T266" s="1">
        <f>(Table2[[#This Row],[Close Price]]-Table2[[#This Row],[50D EMA]])/Table2[[#This Row],[50D EMA]]</f>
        <v>9.1037224405010643E-3</v>
      </c>
      <c r="U266" s="1">
        <f>(Table2[[#This Row],[Close Price]]-Table2[[#This Row],[200D EMA]])/Table2[[#This Row],[200D EMA]]</f>
        <v>8.8023640331177516E-2</v>
      </c>
      <c r="V266">
        <v>0.55849768336774397</v>
      </c>
      <c r="W266">
        <v>3563</v>
      </c>
      <c r="X266">
        <v>3720</v>
      </c>
      <c r="Y266">
        <v>3520</v>
      </c>
      <c r="Z266">
        <v>3720</v>
      </c>
      <c r="AA266">
        <v>3481.95</v>
      </c>
      <c r="AB266">
        <v>3720</v>
      </c>
      <c r="AC266" s="1">
        <f>(Table2[[#This Row],[Close Price]]/Table2[[#This Row],[Day Low]])-1</f>
        <v>2.6536626438394606E-2</v>
      </c>
      <c r="AD266" s="1">
        <f>(Table2[[#This Row],[Day High]]/Table2[[#This Row],[Close Price]])-1</f>
        <v>1.7074271028420629E-2</v>
      </c>
      <c r="AE266" s="1">
        <f>(Table2[[#This Row],[Close Price]]/Table2[[#This Row],[Current Week Low]])-1</f>
        <v>3.9076704545454533E-2</v>
      </c>
      <c r="AF266" s="1">
        <f>(Table2[[#This Row],[Current Week High]]/Table2[[#This Row],[Close Price]])-1</f>
        <v>1.7074271028420629E-2</v>
      </c>
      <c r="AG266" s="1">
        <f>(Table2[[#This Row],[Close Price]]/Table2[[#This Row],[Current Month Low]])-1</f>
        <v>5.0431511078562474E-2</v>
      </c>
      <c r="AH266" s="1">
        <f>(Table2[[#This Row],[Current Month High]]/Table2[[#This Row],[Close Price]])-1</f>
        <v>1.7074271028420629E-2</v>
      </c>
      <c r="AI266">
        <v>8.7749996582411498</v>
      </c>
      <c r="AJ266">
        <v>42.769873333723602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-0.02</v>
      </c>
      <c r="AM266" t="s">
        <v>3192</v>
      </c>
      <c r="AN266">
        <v>0.32</v>
      </c>
      <c r="AO266" t="s">
        <v>3193</v>
      </c>
      <c r="AP266">
        <v>0.11188423573670001</v>
      </c>
      <c r="AQ266">
        <f>(Table2[[#This Row],[Sharpe Ratio]]-AVERAGE(Table2[Sharpe Ratio]))/_xlfn.STDEV.P(Table2[Sharpe Ratio])</f>
        <v>0.51976272330653284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-7.3422361241235481E-2</v>
      </c>
      <c r="AS266">
        <f>_xlfn.RANK.AVG(Table2[[#This Row],[1Y Return vs Nifty Z-Score]],Table2[1Y Return vs Nifty Z-Score])</f>
        <v>367</v>
      </c>
      <c r="AT266">
        <f>_xlfn.RANK.AVG(Table2[[#This Row],[6M Return vs Nifty Z-Score]],Table2[6M Return vs Nifty Z-Score])</f>
        <v>314</v>
      </c>
      <c r="AU266">
        <f>_xlfn.RANK.AVG(Table2[[#This Row],[Sharpe Ratio Z-Score]],Table2[Sharpe Ratio Z-Score])</f>
        <v>204</v>
      </c>
      <c r="AV266">
        <f>(Table2[[#This Row],[Rank 1Y]]+Table2[[#This Row],[Rank 6M]]+Table2[[#This Row],[Rank Sharpe]])/3</f>
        <v>295</v>
      </c>
    </row>
    <row r="267" spans="1:48" x14ac:dyDescent="0.3">
      <c r="A267" t="s">
        <v>977</v>
      </c>
      <c r="B267" t="s">
        <v>978</v>
      </c>
      <c r="C267" t="s">
        <v>3149</v>
      </c>
      <c r="D267" t="s">
        <v>979</v>
      </c>
      <c r="E267">
        <v>15018.499651575001</v>
      </c>
      <c r="F267">
        <v>781.15</v>
      </c>
      <c r="G267">
        <v>34.209627350234904</v>
      </c>
      <c r="H267">
        <f>(Table2[[#This Row],[1Y Return vs Nifty]]-AVERAGE(Table2[1Y Return vs Nifty]))/_xlfn.STDEV.P(Table2[1Y Return vs Nifty])</f>
        <v>0.12797241012610391</v>
      </c>
      <c r="I267">
        <v>-2.6664850074081698</v>
      </c>
      <c r="J267">
        <f>(Table2[[#This Row],[1M Return vs Nifty]]-AVERAGE(Table2[1M Return vs Nifty]))/_xlfn.STDEV.P(Table2[1M Return vs Nifty])</f>
        <v>-0.31219413012647262</v>
      </c>
      <c r="K267">
        <v>34.931429309099599</v>
      </c>
      <c r="L267">
        <f>(Table2[[#This Row],[6M Return vs Nifty]]-AVERAGE(Table2[6M Return vs Nifty]))/_xlfn.STDEV.P(Table2[6M Return vs Nifty])</f>
        <v>0.7577574384063207</v>
      </c>
      <c r="M267">
        <v>4.6452820141983402</v>
      </c>
      <c r="N267">
        <f>(Table2[[#This Row],[1W Return vs Nifty]]-AVERAGE(Table2[1W Return vs Nifty]))/_xlfn.STDEV.P(Table2[1W Return vs Nifty])</f>
        <v>0.60612211810905237</v>
      </c>
      <c r="O267">
        <v>767.73</v>
      </c>
      <c r="P267">
        <v>771.35888655042299</v>
      </c>
      <c r="Q267">
        <v>670.66954993378101</v>
      </c>
      <c r="R267">
        <v>62.247552630478197</v>
      </c>
      <c r="S267" s="1">
        <f>(Table2[[#This Row],[Close Price]]-Table2[[#This Row],[20D EMA]])/Table2[[#This Row],[20D EMA]]</f>
        <v>1.7480103682284084E-2</v>
      </c>
      <c r="T267" s="1">
        <f>(Table2[[#This Row],[Close Price]]-Table2[[#This Row],[50D EMA]])/Table2[[#This Row],[50D EMA]]</f>
        <v>1.2693330718420326E-2</v>
      </c>
      <c r="U267" s="1">
        <f>(Table2[[#This Row],[Close Price]]-Table2[[#This Row],[200D EMA]])/Table2[[#This Row],[200D EMA]]</f>
        <v>0.16473157321236268</v>
      </c>
      <c r="V267">
        <v>0.88005529882123001</v>
      </c>
      <c r="W267">
        <v>767.05</v>
      </c>
      <c r="X267">
        <v>785</v>
      </c>
      <c r="Y267">
        <v>753.1</v>
      </c>
      <c r="Z267">
        <v>799.95</v>
      </c>
      <c r="AA267">
        <v>703</v>
      </c>
      <c r="AB267">
        <v>799.95</v>
      </c>
      <c r="AC267" s="1">
        <f>(Table2[[#This Row],[Close Price]]/Table2[[#This Row],[Day Low]])-1</f>
        <v>1.8382113291180557E-2</v>
      </c>
      <c r="AD267" s="1">
        <f>(Table2[[#This Row],[Day High]]/Table2[[#This Row],[Close Price]])-1</f>
        <v>4.9286308647507049E-3</v>
      </c>
      <c r="AE267" s="1">
        <f>(Table2[[#This Row],[Close Price]]/Table2[[#This Row],[Current Week Low]])-1</f>
        <v>3.724604966139955E-2</v>
      </c>
      <c r="AF267" s="1">
        <f>(Table2[[#This Row],[Current Week High]]/Table2[[#This Row],[Close Price]])-1</f>
        <v>2.4067080586315237E-2</v>
      </c>
      <c r="AG267" s="1">
        <f>(Table2[[#This Row],[Close Price]]/Table2[[#This Row],[Current Month Low]])-1</f>
        <v>0.11116642958748213</v>
      </c>
      <c r="AH267" s="1">
        <f>(Table2[[#This Row],[Current Month High]]/Table2[[#This Row],[Close Price]])-1</f>
        <v>2.4067080586315237E-2</v>
      </c>
      <c r="AI267">
        <v>12.231965691608499</v>
      </c>
      <c r="AJ267">
        <v>75.008401478660204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-0.08</v>
      </c>
      <c r="AM267" t="s">
        <v>3192</v>
      </c>
      <c r="AN267">
        <v>0.89</v>
      </c>
      <c r="AO267" t="s">
        <v>3193</v>
      </c>
      <c r="AP267">
        <v>2.2533546927799999E-4</v>
      </c>
      <c r="AQ267">
        <f>(Table2[[#This Row],[Sharpe Ratio]]-AVERAGE(Table2[Sharpe Ratio]))/_xlfn.STDEV.P(Table2[Sharpe Ratio])</f>
        <v>-0.78572692923865595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251</v>
      </c>
      <c r="AT267">
        <f>_xlfn.RANK.AVG(Table2[[#This Row],[6M Return vs Nifty Z-Score]],Table2[6M Return vs Nifty Z-Score])</f>
        <v>110</v>
      </c>
      <c r="AU267">
        <f>_xlfn.RANK.AVG(Table2[[#This Row],[Sharpe Ratio Z-Score]],Table2[Sharpe Ratio Z-Score])</f>
        <v>524</v>
      </c>
      <c r="AV267">
        <f>(Table2[[#This Row],[Rank 1Y]]+Table2[[#This Row],[Rank 6M]]+Table2[[#This Row],[Rank Sharpe]])/3</f>
        <v>295</v>
      </c>
    </row>
    <row r="268" spans="1:48" x14ac:dyDescent="0.3">
      <c r="A268" t="s">
        <v>561</v>
      </c>
      <c r="B268" t="s">
        <v>562</v>
      </c>
      <c r="C268" t="s">
        <v>3159</v>
      </c>
      <c r="D268" t="s">
        <v>108</v>
      </c>
      <c r="E268">
        <v>36632.828258955</v>
      </c>
      <c r="F268">
        <v>343.45</v>
      </c>
      <c r="G268">
        <v>24.645743569189801</v>
      </c>
      <c r="H268">
        <f>(Table2[[#This Row],[1Y Return vs Nifty]]-AVERAGE(Table2[1Y Return vs Nifty]))/_xlfn.STDEV.P(Table2[1Y Return vs Nifty])</f>
        <v>-2.9541361573488002E-2</v>
      </c>
      <c r="I268">
        <v>7.5483092129972604</v>
      </c>
      <c r="J268">
        <f>(Table2[[#This Row],[1M Return vs Nifty]]-AVERAGE(Table2[1M Return vs Nifty]))/_xlfn.STDEV.P(Table2[1M Return vs Nifty])</f>
        <v>0.78257264665940096</v>
      </c>
      <c r="K268">
        <v>34.434408648097197</v>
      </c>
      <c r="L268">
        <f>(Table2[[#This Row],[6M Return vs Nifty]]-AVERAGE(Table2[6M Return vs Nifty]))/_xlfn.STDEV.P(Table2[6M Return vs Nifty])</f>
        <v>0.74238504340760814</v>
      </c>
      <c r="M268">
        <v>3.6681879859606301</v>
      </c>
      <c r="N268">
        <f>(Table2[[#This Row],[1W Return vs Nifty]]-AVERAGE(Table2[1W Return vs Nifty]))/_xlfn.STDEV.P(Table2[1W Return vs Nifty])</f>
        <v>0.40342794687720873</v>
      </c>
      <c r="O268">
        <v>338.74</v>
      </c>
      <c r="P268">
        <v>330.60166202027898</v>
      </c>
      <c r="Q268">
        <v>292.394531378061</v>
      </c>
      <c r="R268">
        <v>53.811241910456502</v>
      </c>
      <c r="S268" s="1">
        <f>(Table2[[#This Row],[Close Price]]-Table2[[#This Row],[20D EMA]])/Table2[[#This Row],[20D EMA]]</f>
        <v>1.3904469504634762E-2</v>
      </c>
      <c r="T268" s="1">
        <f>(Table2[[#This Row],[Close Price]]-Table2[[#This Row],[50D EMA]])/Table2[[#This Row],[50D EMA]]</f>
        <v>3.8863500870521629E-2</v>
      </c>
      <c r="U268" s="1">
        <f>(Table2[[#This Row],[Close Price]]-Table2[[#This Row],[200D EMA]])/Table2[[#This Row],[200D EMA]]</f>
        <v>0.17461157150003315</v>
      </c>
      <c r="V268">
        <v>0.71173727828032896</v>
      </c>
      <c r="W268">
        <v>342.45</v>
      </c>
      <c r="X268">
        <v>351.5</v>
      </c>
      <c r="Y268">
        <v>338.15</v>
      </c>
      <c r="Z268">
        <v>353.55</v>
      </c>
      <c r="AA268">
        <v>318.8</v>
      </c>
      <c r="AB268">
        <v>357.9</v>
      </c>
      <c r="AC268" s="1">
        <f>(Table2[[#This Row],[Close Price]]/Table2[[#This Row],[Day Low]])-1</f>
        <v>2.9201343261791024E-3</v>
      </c>
      <c r="AD268" s="1">
        <f>(Table2[[#This Row],[Day High]]/Table2[[#This Row],[Close Price]])-1</f>
        <v>2.3438637356238301E-2</v>
      </c>
      <c r="AE268" s="1">
        <f>(Table2[[#This Row],[Close Price]]/Table2[[#This Row],[Current Week Low]])-1</f>
        <v>1.5673517669673176E-2</v>
      </c>
      <c r="AF268" s="1">
        <f>(Table2[[#This Row],[Current Week High]]/Table2[[#This Row],[Close Price]])-1</f>
        <v>2.9407482894162174E-2</v>
      </c>
      <c r="AG268" s="1">
        <f>(Table2[[#This Row],[Close Price]]/Table2[[#This Row],[Current Month Low]])-1</f>
        <v>7.7321204516938469E-2</v>
      </c>
      <c r="AH268" s="1">
        <f>(Table2[[#This Row],[Current Month High]]/Table2[[#This Row],[Close Price]])-1</f>
        <v>4.2073081962439973E-2</v>
      </c>
      <c r="AI268">
        <v>6.0998689765613596</v>
      </c>
      <c r="AJ268">
        <v>72.805031446540795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-0.04</v>
      </c>
      <c r="AM268" t="s">
        <v>3192</v>
      </c>
      <c r="AN268">
        <v>-2.46</v>
      </c>
      <c r="AO268" t="s">
        <v>3192</v>
      </c>
      <c r="AP268">
        <v>2.2651856778619001E-2</v>
      </c>
      <c r="AQ268">
        <f>(Table2[[#This Row],[Sharpe Ratio]]-AVERAGE(Table2[Sharpe Ratio]))/_xlfn.STDEV.P(Table2[Sharpe Ratio])</f>
        <v>-0.52352130620449289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1.375322969166237</v>
      </c>
      <c r="AS268">
        <f>_xlfn.RANK.AVG(Table2[[#This Row],[1Y Return vs Nifty Z-Score]],Table2[1Y Return vs Nifty Z-Score])</f>
        <v>298</v>
      </c>
      <c r="AT268">
        <f>_xlfn.RANK.AVG(Table2[[#This Row],[6M Return vs Nifty Z-Score]],Table2[6M Return vs Nifty Z-Score])</f>
        <v>113</v>
      </c>
      <c r="AU268">
        <f>_xlfn.RANK.AVG(Table2[[#This Row],[Sharpe Ratio Z-Score]],Table2[Sharpe Ratio Z-Score])</f>
        <v>475</v>
      </c>
      <c r="AV268">
        <f>(Table2[[#This Row],[Rank 1Y]]+Table2[[#This Row],[Rank 6M]]+Table2[[#This Row],[Rank Sharpe]])/3</f>
        <v>295.33333333333331</v>
      </c>
    </row>
    <row r="269" spans="1:48" x14ac:dyDescent="0.3">
      <c r="A269" t="s">
        <v>946</v>
      </c>
      <c r="B269" t="s">
        <v>947</v>
      </c>
      <c r="C269" t="s">
        <v>3156</v>
      </c>
      <c r="D269" t="s">
        <v>773</v>
      </c>
      <c r="E269">
        <v>16124.333955</v>
      </c>
      <c r="F269">
        <v>3871.9</v>
      </c>
      <c r="G269">
        <v>33.700224313654203</v>
      </c>
      <c r="H269">
        <f>(Table2[[#This Row],[1Y Return vs Nifty]]-AVERAGE(Table2[1Y Return vs Nifty]))/_xlfn.STDEV.P(Table2[1Y Return vs Nifty])</f>
        <v>0.11958272289819374</v>
      </c>
      <c r="I269">
        <v>-3.55985495259235</v>
      </c>
      <c r="J269">
        <f>(Table2[[#This Row],[1M Return vs Nifty]]-AVERAGE(Table2[1M Return vs Nifty]))/_xlfn.STDEV.P(Table2[1M Return vs Nifty])</f>
        <v>-0.40794072220298327</v>
      </c>
      <c r="K269">
        <v>-1.23329015466489</v>
      </c>
      <c r="L269">
        <f>(Table2[[#This Row],[6M Return vs Nifty]]-AVERAGE(Table2[6M Return vs Nifty]))/_xlfn.STDEV.P(Table2[6M Return vs Nifty])</f>
        <v>-0.36078429684747898</v>
      </c>
      <c r="M269">
        <v>2.69054141243888</v>
      </c>
      <c r="N269">
        <f>(Table2[[#This Row],[1W Return vs Nifty]]-AVERAGE(Table2[1W Return vs Nifty]))/_xlfn.STDEV.P(Table2[1W Return vs Nifty])</f>
        <v>0.20061915237966094</v>
      </c>
      <c r="O269">
        <v>3743.93</v>
      </c>
      <c r="P269">
        <v>3868.74727748446</v>
      </c>
      <c r="Q269">
        <v>3638.5198364524199</v>
      </c>
      <c r="R269">
        <v>65.225234269380294</v>
      </c>
      <c r="S269" s="1">
        <f>(Table2[[#This Row],[Close Price]]-Table2[[#This Row],[20D EMA]])/Table2[[#This Row],[20D EMA]]</f>
        <v>3.4180660429014499E-2</v>
      </c>
      <c r="T269" s="1">
        <f>(Table2[[#This Row],[Close Price]]-Table2[[#This Row],[50D EMA]])/Table2[[#This Row],[50D EMA]]</f>
        <v>8.1492077135367409E-4</v>
      </c>
      <c r="U269" s="1">
        <f>(Table2[[#This Row],[Close Price]]-Table2[[#This Row],[200D EMA]])/Table2[[#This Row],[200D EMA]]</f>
        <v>6.4141511943803867E-2</v>
      </c>
      <c r="V269">
        <v>0.93478741082050898</v>
      </c>
      <c r="W269">
        <v>3770.05</v>
      </c>
      <c r="X269">
        <v>4008.7</v>
      </c>
      <c r="Y269">
        <v>3691</v>
      </c>
      <c r="Z269">
        <v>4008.7</v>
      </c>
      <c r="AA269">
        <v>3424.4</v>
      </c>
      <c r="AB269">
        <v>4008.7</v>
      </c>
      <c r="AC269" s="1">
        <f>(Table2[[#This Row],[Close Price]]/Table2[[#This Row],[Day Low]])-1</f>
        <v>2.7015556822853837E-2</v>
      </c>
      <c r="AD269" s="1">
        <f>(Table2[[#This Row],[Day High]]/Table2[[#This Row],[Close Price]])-1</f>
        <v>3.5331490999251036E-2</v>
      </c>
      <c r="AE269" s="1">
        <f>(Table2[[#This Row],[Close Price]]/Table2[[#This Row],[Current Week Low]])-1</f>
        <v>4.9011108100785794E-2</v>
      </c>
      <c r="AF269" s="1">
        <f>(Table2[[#This Row],[Current Week High]]/Table2[[#This Row],[Close Price]])-1</f>
        <v>3.5331490999251036E-2</v>
      </c>
      <c r="AG269" s="1">
        <f>(Table2[[#This Row],[Close Price]]/Table2[[#This Row],[Current Month Low]])-1</f>
        <v>0.13067982712299964</v>
      </c>
      <c r="AH269" s="1">
        <f>(Table2[[#This Row],[Current Month High]]/Table2[[#This Row],[Close Price]])-1</f>
        <v>3.5331490999251036E-2</v>
      </c>
      <c r="AI269">
        <v>41.739197809860798</v>
      </c>
      <c r="AJ269">
        <v>103.244009343586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-0.15</v>
      </c>
      <c r="AM269" t="s">
        <v>3192</v>
      </c>
      <c r="AN269">
        <v>4.33</v>
      </c>
      <c r="AO269" t="s">
        <v>3193</v>
      </c>
      <c r="AP269">
        <v>0.11620315266030801</v>
      </c>
      <c r="AQ269">
        <f>(Table2[[#This Row],[Sharpe Ratio]]-AVERAGE(Table2[Sharpe Ratio]))/_xlfn.STDEV.P(Table2[Sharpe Ratio])</f>
        <v>0.57025848621006192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255</v>
      </c>
      <c r="AT269">
        <f>_xlfn.RANK.AVG(Table2[[#This Row],[6M Return vs Nifty Z-Score]],Table2[6M Return vs Nifty Z-Score])</f>
        <v>438</v>
      </c>
      <c r="AU269">
        <f>_xlfn.RANK.AVG(Table2[[#This Row],[Sharpe Ratio Z-Score]],Table2[Sharpe Ratio Z-Score])</f>
        <v>193</v>
      </c>
      <c r="AV269">
        <f>(Table2[[#This Row],[Rank 1Y]]+Table2[[#This Row],[Rank 6M]]+Table2[[#This Row],[Rank Sharpe]])/3</f>
        <v>295.33333333333331</v>
      </c>
    </row>
    <row r="270" spans="1:48" x14ac:dyDescent="0.3">
      <c r="A270" t="s">
        <v>650</v>
      </c>
      <c r="B270" t="s">
        <v>651</v>
      </c>
      <c r="C270" t="s">
        <v>3149</v>
      </c>
      <c r="D270" t="s">
        <v>195</v>
      </c>
      <c r="E270">
        <v>29695.885808609899</v>
      </c>
      <c r="F270">
        <v>9113.2999999999993</v>
      </c>
      <c r="G270">
        <v>18.378863990672102</v>
      </c>
      <c r="H270">
        <f>(Table2[[#This Row],[1Y Return vs Nifty]]-AVERAGE(Table2[1Y Return vs Nifty]))/_xlfn.STDEV.P(Table2[1Y Return vs Nifty])</f>
        <v>-0.13275464414765195</v>
      </c>
      <c r="I270">
        <v>4.3178606805401696</v>
      </c>
      <c r="J270">
        <f>(Table2[[#This Row],[1M Return vs Nifty]]-AVERAGE(Table2[1M Return vs Nifty]))/_xlfn.STDEV.P(Table2[1M Return vs Nifty])</f>
        <v>0.43635052498553567</v>
      </c>
      <c r="K270">
        <v>28.699238938859299</v>
      </c>
      <c r="L270">
        <f>(Table2[[#This Row],[6M Return vs Nifty]]-AVERAGE(Table2[6M Return vs Nifty]))/_xlfn.STDEV.P(Table2[6M Return vs Nifty])</f>
        <v>0.56500148358285773</v>
      </c>
      <c r="M270">
        <v>3.5734615430516699</v>
      </c>
      <c r="N270">
        <f>(Table2[[#This Row],[1W Return vs Nifty]]-AVERAGE(Table2[1W Return vs Nifty]))/_xlfn.STDEV.P(Table2[1W Return vs Nifty])</f>
        <v>0.38377733262281366</v>
      </c>
      <c r="O270">
        <v>8844.35</v>
      </c>
      <c r="P270">
        <v>8588.8984312123594</v>
      </c>
      <c r="Q270">
        <v>7519.1413105083102</v>
      </c>
      <c r="R270">
        <v>75.906129350525802</v>
      </c>
      <c r="S270" s="1">
        <f>(Table2[[#This Row],[Close Price]]-Table2[[#This Row],[20D EMA]])/Table2[[#This Row],[20D EMA]]</f>
        <v>3.0409244319819874E-2</v>
      </c>
      <c r="T270" s="1">
        <f>(Table2[[#This Row],[Close Price]]-Table2[[#This Row],[50D EMA]])/Table2[[#This Row],[50D EMA]]</f>
        <v>6.1055742245355489E-2</v>
      </c>
      <c r="U270" s="1">
        <f>(Table2[[#This Row],[Close Price]]-Table2[[#This Row],[200D EMA]])/Table2[[#This Row],[200D EMA]]</f>
        <v>0.21201339669780997</v>
      </c>
      <c r="V270">
        <v>0.80778661482631597</v>
      </c>
      <c r="W270">
        <v>8959.4500000000007</v>
      </c>
      <c r="X270">
        <v>9196</v>
      </c>
      <c r="Y270">
        <v>8959.4500000000007</v>
      </c>
      <c r="Z270">
        <v>9196</v>
      </c>
      <c r="AA270">
        <v>8315</v>
      </c>
      <c r="AB270">
        <v>9196</v>
      </c>
      <c r="AC270" s="1">
        <f>(Table2[[#This Row],[Close Price]]/Table2[[#This Row],[Day Low]])-1</f>
        <v>1.717181300191406E-2</v>
      </c>
      <c r="AD270" s="1">
        <f>(Table2[[#This Row],[Day High]]/Table2[[#This Row],[Close Price]])-1</f>
        <v>9.0746491391702211E-3</v>
      </c>
      <c r="AE270" s="1">
        <f>(Table2[[#This Row],[Close Price]]/Table2[[#This Row],[Current Week Low]])-1</f>
        <v>1.717181300191406E-2</v>
      </c>
      <c r="AF270" s="1">
        <f>(Table2[[#This Row],[Current Week High]]/Table2[[#This Row],[Close Price]])-1</f>
        <v>9.0746491391702211E-3</v>
      </c>
      <c r="AG270" s="1">
        <f>(Table2[[#This Row],[Close Price]]/Table2[[#This Row],[Current Month Low]])-1</f>
        <v>9.6007215874924778E-2</v>
      </c>
      <c r="AH270" s="1">
        <f>(Table2[[#This Row],[Current Month High]]/Table2[[#This Row],[Close Price]])-1</f>
        <v>9.0746491391702211E-3</v>
      </c>
      <c r="AI270">
        <v>4.90162729197987</v>
      </c>
      <c r="AJ270">
        <v>53.009125175241898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0.17</v>
      </c>
      <c r="AM270" t="s">
        <v>3193</v>
      </c>
      <c r="AN270">
        <v>7.33</v>
      </c>
      <c r="AO270" t="s">
        <v>3193</v>
      </c>
      <c r="AP270">
        <v>4.5728624978612999E-2</v>
      </c>
      <c r="AQ270">
        <f>(Table2[[#This Row],[Sharpe Ratio]]-AVERAGE(Table2[Sharpe Ratio]))/_xlfn.STDEV.P(Table2[Sharpe Ratio])</f>
        <v>-0.25371314915544996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0.99866154788810524</v>
      </c>
      <c r="AS270">
        <f>_xlfn.RANK.AVG(Table2[[#This Row],[1Y Return vs Nifty Z-Score]],Table2[1Y Return vs Nifty Z-Score])</f>
        <v>329</v>
      </c>
      <c r="AT270">
        <f>_xlfn.RANK.AVG(Table2[[#This Row],[6M Return vs Nifty Z-Score]],Table2[6M Return vs Nifty Z-Score])</f>
        <v>156</v>
      </c>
      <c r="AU270">
        <f>_xlfn.RANK.AVG(Table2[[#This Row],[Sharpe Ratio Z-Score]],Table2[Sharpe Ratio Z-Score])</f>
        <v>405</v>
      </c>
      <c r="AV270">
        <f>(Table2[[#This Row],[Rank 1Y]]+Table2[[#This Row],[Rank 6M]]+Table2[[#This Row],[Rank Sharpe]])/3</f>
        <v>296.66666666666669</v>
      </c>
    </row>
    <row r="271" spans="1:48" x14ac:dyDescent="0.3">
      <c r="A271" t="s">
        <v>755</v>
      </c>
      <c r="B271" t="s">
        <v>756</v>
      </c>
      <c r="C271" t="s">
        <v>3147</v>
      </c>
      <c r="D271" t="s">
        <v>229</v>
      </c>
      <c r="E271">
        <v>22459.749583389999</v>
      </c>
      <c r="F271">
        <v>779.05</v>
      </c>
      <c r="G271">
        <v>46.664550456426397</v>
      </c>
      <c r="H271">
        <f>(Table2[[#This Row],[1Y Return vs Nifty]]-AVERAGE(Table2[1Y Return vs Nifty]))/_xlfn.STDEV.P(Table2[1Y Return vs Nifty])</f>
        <v>0.33310057349555039</v>
      </c>
      <c r="I271">
        <v>-4.1439830854663002</v>
      </c>
      <c r="J271">
        <f>(Table2[[#This Row],[1M Return vs Nifty]]-AVERAGE(Table2[1M Return vs Nifty]))/_xlfn.STDEV.P(Table2[1M Return vs Nifty])</f>
        <v>-0.47054443789790246</v>
      </c>
      <c r="K271">
        <v>39.024906922183099</v>
      </c>
      <c r="L271">
        <f>(Table2[[#This Row],[6M Return vs Nifty]]-AVERAGE(Table2[6M Return vs Nifty]))/_xlfn.STDEV.P(Table2[6M Return vs Nifty])</f>
        <v>0.88436496144126886</v>
      </c>
      <c r="M271">
        <v>1.21620365684956</v>
      </c>
      <c r="N271">
        <f>(Table2[[#This Row],[1W Return vs Nifty]]-AVERAGE(Table2[1W Return vs Nifty]))/_xlfn.STDEV.P(Table2[1W Return vs Nifty])</f>
        <v>-0.10522620216004694</v>
      </c>
      <c r="O271">
        <v>720.89</v>
      </c>
      <c r="P271">
        <v>714.73781968947605</v>
      </c>
      <c r="Q271">
        <v>614.49596308388595</v>
      </c>
      <c r="R271">
        <v>72.6724315227045</v>
      </c>
      <c r="S271" s="1">
        <f>(Table2[[#This Row],[Close Price]]-Table2[[#This Row],[20D EMA]])/Table2[[#This Row],[20D EMA]]</f>
        <v>8.0678050742831728E-2</v>
      </c>
      <c r="T271" s="1">
        <f>(Table2[[#This Row],[Close Price]]-Table2[[#This Row],[50D EMA]])/Table2[[#This Row],[50D EMA]]</f>
        <v>8.9980099749674469E-2</v>
      </c>
      <c r="U271" s="1">
        <f>(Table2[[#This Row],[Close Price]]-Table2[[#This Row],[200D EMA]])/Table2[[#This Row],[200D EMA]]</f>
        <v>0.26778701049603221</v>
      </c>
      <c r="V271">
        <v>1.88081945548056</v>
      </c>
      <c r="W271">
        <v>694.95</v>
      </c>
      <c r="X271">
        <v>804</v>
      </c>
      <c r="Y271">
        <v>681.3</v>
      </c>
      <c r="Z271">
        <v>804</v>
      </c>
      <c r="AA271">
        <v>667.55</v>
      </c>
      <c r="AB271">
        <v>804</v>
      </c>
      <c r="AC271" s="1">
        <f>(Table2[[#This Row],[Close Price]]/Table2[[#This Row],[Day Low]])-1</f>
        <v>0.12101590042449084</v>
      </c>
      <c r="AD271" s="1">
        <f>(Table2[[#This Row],[Day High]]/Table2[[#This Row],[Close Price]])-1</f>
        <v>3.2026185739041146E-2</v>
      </c>
      <c r="AE271" s="1">
        <f>(Table2[[#This Row],[Close Price]]/Table2[[#This Row],[Current Week Low]])-1</f>
        <v>0.1434757082049023</v>
      </c>
      <c r="AF271" s="1">
        <f>(Table2[[#This Row],[Current Week High]]/Table2[[#This Row],[Close Price]])-1</f>
        <v>3.2026185739041146E-2</v>
      </c>
      <c r="AG271" s="1">
        <f>(Table2[[#This Row],[Close Price]]/Table2[[#This Row],[Current Month Low]])-1</f>
        <v>0.16702868698973861</v>
      </c>
      <c r="AH271" s="1">
        <f>(Table2[[#This Row],[Current Month High]]/Table2[[#This Row],[Close Price]])-1</f>
        <v>3.2026185739041146E-2</v>
      </c>
      <c r="AI271">
        <v>3.2026185739041102</v>
      </c>
      <c r="AJ271">
        <v>84.172576832151293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0.06</v>
      </c>
      <c r="AM271" t="s">
        <v>3193</v>
      </c>
      <c r="AN271">
        <v>5.96</v>
      </c>
      <c r="AO271" t="s">
        <v>3193</v>
      </c>
      <c r="AP271">
        <v>-6.584114133965E-3</v>
      </c>
      <c r="AQ271">
        <f>(Table2[[#This Row],[Sharpe Ratio]]-AVERAGE(Table2[Sharpe Ratio]))/_xlfn.STDEV.P(Table2[Sharpe Ratio])</f>
        <v>-0.86534141563670397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-0.22364652075783406</v>
      </c>
      <c r="AS271">
        <f>_xlfn.RANK.AVG(Table2[[#This Row],[1Y Return vs Nifty Z-Score]],Table2[1Y Return vs Nifty Z-Score])</f>
        <v>200</v>
      </c>
      <c r="AT271">
        <f>_xlfn.RANK.AVG(Table2[[#This Row],[6M Return vs Nifty Z-Score]],Table2[6M Return vs Nifty Z-Score])</f>
        <v>97</v>
      </c>
      <c r="AU271">
        <f>_xlfn.RANK.AVG(Table2[[#This Row],[Sharpe Ratio Z-Score]],Table2[Sharpe Ratio Z-Score])</f>
        <v>593</v>
      </c>
      <c r="AV271">
        <f>(Table2[[#This Row],[Rank 1Y]]+Table2[[#This Row],[Rank 6M]]+Table2[[#This Row],[Rank Sharpe]])/3</f>
        <v>296.66666666666669</v>
      </c>
    </row>
    <row r="272" spans="1:48" x14ac:dyDescent="0.3">
      <c r="A272" t="s">
        <v>1794</v>
      </c>
      <c r="B272" t="s">
        <v>1795</v>
      </c>
      <c r="C272" t="s">
        <v>3153</v>
      </c>
      <c r="D272" t="s">
        <v>188</v>
      </c>
      <c r="E272">
        <v>4525.4039775000001</v>
      </c>
      <c r="F272">
        <v>693.7</v>
      </c>
      <c r="G272">
        <v>47.305744882179603</v>
      </c>
      <c r="H272">
        <f>(Table2[[#This Row],[1Y Return vs Nifty]]-AVERAGE(Table2[1Y Return vs Nifty]))/_xlfn.STDEV.P(Table2[1Y Return vs Nifty])</f>
        <v>0.34366081813103094</v>
      </c>
      <c r="I272">
        <v>-11.0642489898067</v>
      </c>
      <c r="J272">
        <f>(Table2[[#This Row],[1M Return vs Nifty]]-AVERAGE(Table2[1M Return vs Nifty]))/_xlfn.STDEV.P(Table2[1M Return vs Nifty])</f>
        <v>-1.2122213660010337</v>
      </c>
      <c r="K272">
        <v>9.4146074548882304</v>
      </c>
      <c r="L272">
        <f>(Table2[[#This Row],[6M Return vs Nifty]]-AVERAGE(Table2[6M Return vs Nifty]))/_xlfn.STDEV.P(Table2[6M Return vs Nifty])</f>
        <v>-3.1454551018045236E-2</v>
      </c>
      <c r="M272">
        <v>0.17275439685930999</v>
      </c>
      <c r="N272">
        <f>(Table2[[#This Row],[1W Return vs Nifty]]-AVERAGE(Table2[1W Return vs Nifty]))/_xlfn.STDEV.P(Table2[1W Return vs Nifty])</f>
        <v>-0.32168549559945969</v>
      </c>
      <c r="O272">
        <v>716.06</v>
      </c>
      <c r="P272">
        <v>723.52047431851497</v>
      </c>
      <c r="Q272">
        <v>641.59088578170099</v>
      </c>
      <c r="R272">
        <v>42.059611032968199</v>
      </c>
      <c r="S272" s="1">
        <f>(Table2[[#This Row],[Close Price]]-Table2[[#This Row],[20D EMA]])/Table2[[#This Row],[20D EMA]]</f>
        <v>-3.1226433539088765E-2</v>
      </c>
      <c r="T272" s="1">
        <f>(Table2[[#This Row],[Close Price]]-Table2[[#This Row],[50D EMA]])/Table2[[#This Row],[50D EMA]]</f>
        <v>-4.1215798829470407E-2</v>
      </c>
      <c r="U272" s="1">
        <f>(Table2[[#This Row],[Close Price]]-Table2[[#This Row],[200D EMA]])/Table2[[#This Row],[200D EMA]]</f>
        <v>8.1218601094699763E-2</v>
      </c>
      <c r="V272">
        <v>0.45602034401474301</v>
      </c>
      <c r="W272">
        <v>673.55</v>
      </c>
      <c r="X272">
        <v>711.85</v>
      </c>
      <c r="Y272">
        <v>668.2</v>
      </c>
      <c r="Z272">
        <v>711.85</v>
      </c>
      <c r="AA272">
        <v>643.1</v>
      </c>
      <c r="AB272">
        <v>774.9</v>
      </c>
      <c r="AC272" s="1">
        <f>(Table2[[#This Row],[Close Price]]/Table2[[#This Row],[Day Low]])-1</f>
        <v>2.9916116101254664E-2</v>
      </c>
      <c r="AD272" s="1">
        <f>(Table2[[#This Row],[Day High]]/Table2[[#This Row],[Close Price]])-1</f>
        <v>2.616404785930504E-2</v>
      </c>
      <c r="AE272" s="1">
        <f>(Table2[[#This Row],[Close Price]]/Table2[[#This Row],[Current Week Low]])-1</f>
        <v>3.8162226878180272E-2</v>
      </c>
      <c r="AF272" s="1">
        <f>(Table2[[#This Row],[Current Week High]]/Table2[[#This Row],[Close Price]])-1</f>
        <v>2.616404785930504E-2</v>
      </c>
      <c r="AG272" s="1">
        <f>(Table2[[#This Row],[Close Price]]/Table2[[#This Row],[Current Month Low]])-1</f>
        <v>7.8681387031565908E-2</v>
      </c>
      <c r="AH272" s="1">
        <f>(Table2[[#This Row],[Current Month High]]/Table2[[#This Row],[Close Price]])-1</f>
        <v>0.11705348133198767</v>
      </c>
      <c r="AI272">
        <v>19.2734611503531</v>
      </c>
      <c r="AJ272">
        <v>97.832596606302602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0</v>
      </c>
      <c r="AM272" t="s">
        <v>3194</v>
      </c>
      <c r="AN272">
        <v>-10.99</v>
      </c>
      <c r="AO272" t="s">
        <v>3192</v>
      </c>
      <c r="AP272">
        <v>5.9639953368312001E-2</v>
      </c>
      <c r="AQ272">
        <f>(Table2[[#This Row],[Sharpe Ratio]]-AVERAGE(Table2[Sharpe Ratio]))/_xlfn.STDEV.P(Table2[Sharpe Ratio])</f>
        <v>-9.1065162990312018E-2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197</v>
      </c>
      <c r="AT272">
        <f>_xlfn.RANK.AVG(Table2[[#This Row],[6M Return vs Nifty Z-Score]],Table2[6M Return vs Nifty Z-Score])</f>
        <v>335</v>
      </c>
      <c r="AU272">
        <f>_xlfn.RANK.AVG(Table2[[#This Row],[Sharpe Ratio Z-Score]],Table2[Sharpe Ratio Z-Score])</f>
        <v>361</v>
      </c>
      <c r="AV272">
        <f>(Table2[[#This Row],[Rank 1Y]]+Table2[[#This Row],[Rank 6M]]+Table2[[#This Row],[Rank Sharpe]])/3</f>
        <v>297.66666666666669</v>
      </c>
    </row>
    <row r="273" spans="1:48" x14ac:dyDescent="0.3">
      <c r="A273" t="s">
        <v>573</v>
      </c>
      <c r="B273" t="s">
        <v>574</v>
      </c>
      <c r="C273" t="s">
        <v>3163</v>
      </c>
      <c r="D273" t="s">
        <v>172</v>
      </c>
      <c r="E273">
        <v>35653.627422874997</v>
      </c>
      <c r="F273">
        <v>1058.75</v>
      </c>
      <c r="G273">
        <v>31.6573928305022</v>
      </c>
      <c r="H273">
        <f>(Table2[[#This Row],[1Y Return vs Nifty]]-AVERAGE(Table2[1Y Return vs Nifty]))/_xlfn.STDEV.P(Table2[1Y Return vs Nifty])</f>
        <v>8.593801336129249E-2</v>
      </c>
      <c r="I273">
        <v>-12.823654350894101</v>
      </c>
      <c r="J273">
        <f>(Table2[[#This Row],[1M Return vs Nifty]]-AVERAGE(Table2[1M Return vs Nifty]))/_xlfn.STDEV.P(Table2[1M Return vs Nifty])</f>
        <v>-1.400784982130443</v>
      </c>
      <c r="K273">
        <v>13.293731196486601</v>
      </c>
      <c r="L273">
        <f>(Table2[[#This Row],[6M Return vs Nifty]]-AVERAGE(Table2[6M Return vs Nifty]))/_xlfn.STDEV.P(Table2[6M Return vs Nifty])</f>
        <v>8.8523202591770767E-2</v>
      </c>
      <c r="M273">
        <v>-6.0323466370180796</v>
      </c>
      <c r="N273">
        <f>(Table2[[#This Row],[1W Return vs Nifty]]-AVERAGE(Table2[1W Return vs Nifty]))/_xlfn.STDEV.P(Table2[1W Return vs Nifty])</f>
        <v>-1.608908398537567</v>
      </c>
      <c r="O273">
        <v>1124.0899999999999</v>
      </c>
      <c r="P273">
        <v>1087.3954503867801</v>
      </c>
      <c r="Q273">
        <v>906.11309699844901</v>
      </c>
      <c r="R273">
        <v>31.347953577249399</v>
      </c>
      <c r="S273" s="1">
        <f>(Table2[[#This Row],[Close Price]]-Table2[[#This Row],[20D EMA]])/Table2[[#This Row],[20D EMA]]</f>
        <v>-5.8127018299246436E-2</v>
      </c>
      <c r="T273" s="1">
        <f>(Table2[[#This Row],[Close Price]]-Table2[[#This Row],[50D EMA]])/Table2[[#This Row],[50D EMA]]</f>
        <v>-2.6343176602947067E-2</v>
      </c>
      <c r="U273" s="1">
        <f>(Table2[[#This Row],[Close Price]]-Table2[[#This Row],[200D EMA]])/Table2[[#This Row],[200D EMA]]</f>
        <v>0.16845237477216629</v>
      </c>
      <c r="V273">
        <v>0.50857292453348502</v>
      </c>
      <c r="W273">
        <v>1017.25</v>
      </c>
      <c r="X273">
        <v>1071</v>
      </c>
      <c r="Y273">
        <v>1017.25</v>
      </c>
      <c r="Z273">
        <v>1112</v>
      </c>
      <c r="AA273">
        <v>1017.25</v>
      </c>
      <c r="AB273">
        <v>1245.7</v>
      </c>
      <c r="AC273" s="1">
        <f>(Table2[[#This Row],[Close Price]]/Table2[[#This Row],[Day Low]])-1</f>
        <v>4.079626443843698E-2</v>
      </c>
      <c r="AD273" s="1">
        <f>(Table2[[#This Row],[Day High]]/Table2[[#This Row],[Close Price]])-1</f>
        <v>1.1570247933884392E-2</v>
      </c>
      <c r="AE273" s="1">
        <f>(Table2[[#This Row],[Close Price]]/Table2[[#This Row],[Current Week Low]])-1</f>
        <v>4.079626443843698E-2</v>
      </c>
      <c r="AF273" s="1">
        <f>(Table2[[#This Row],[Current Week High]]/Table2[[#This Row],[Close Price]])-1</f>
        <v>5.0295159386068544E-2</v>
      </c>
      <c r="AG273" s="1">
        <f>(Table2[[#This Row],[Close Price]]/Table2[[#This Row],[Current Month Low]])-1</f>
        <v>4.079626443843698E-2</v>
      </c>
      <c r="AH273" s="1">
        <f>(Table2[[#This Row],[Current Month High]]/Table2[[#This Row],[Close Price]])-1</f>
        <v>0.17657615112160574</v>
      </c>
      <c r="AI273">
        <v>24.108618654073201</v>
      </c>
      <c r="AJ273">
        <v>75.755312084993307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0.19</v>
      </c>
      <c r="AM273" t="s">
        <v>3193</v>
      </c>
      <c r="AN273">
        <v>-14.24</v>
      </c>
      <c r="AO273" t="s">
        <v>3192</v>
      </c>
      <c r="AP273">
        <v>6.4984501375916007E-2</v>
      </c>
      <c r="AQ273">
        <f>(Table2[[#This Row],[Sharpe Ratio]]-AVERAGE(Table2[Sharpe Ratio]))/_xlfn.STDEV.P(Table2[Sharpe Ratio])</f>
        <v>-2.8577962196218755E-2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-2.8638101269111651</v>
      </c>
      <c r="AS273">
        <f>_xlfn.RANK.AVG(Table2[[#This Row],[1Y Return vs Nifty Z-Score]],Table2[1Y Return vs Nifty Z-Score])</f>
        <v>260</v>
      </c>
      <c r="AT273">
        <f>_xlfn.RANK.AVG(Table2[[#This Row],[6M Return vs Nifty Z-Score]],Table2[6M Return vs Nifty Z-Score])</f>
        <v>286</v>
      </c>
      <c r="AU273">
        <f>_xlfn.RANK.AVG(Table2[[#This Row],[Sharpe Ratio Z-Score]],Table2[Sharpe Ratio Z-Score])</f>
        <v>348</v>
      </c>
      <c r="AV273">
        <f>(Table2[[#This Row],[Rank 1Y]]+Table2[[#This Row],[Rank 6M]]+Table2[[#This Row],[Rank Sharpe]])/3</f>
        <v>298</v>
      </c>
    </row>
    <row r="274" spans="1:48" x14ac:dyDescent="0.3">
      <c r="A274" t="s">
        <v>1094</v>
      </c>
      <c r="B274" t="s">
        <v>1095</v>
      </c>
      <c r="C274" t="s">
        <v>3157</v>
      </c>
      <c r="D274" t="s">
        <v>448</v>
      </c>
      <c r="E274">
        <v>12165.945548575</v>
      </c>
      <c r="F274">
        <v>2488.85</v>
      </c>
      <c r="G274">
        <v>-8.2063055720586995</v>
      </c>
      <c r="H274">
        <f>(Table2[[#This Row],[1Y Return vs Nifty]]-AVERAGE(Table2[1Y Return vs Nifty]))/_xlfn.STDEV.P(Table2[1Y Return vs Nifty])</f>
        <v>-0.57060295190294785</v>
      </c>
      <c r="I274">
        <v>1.6072120563946799</v>
      </c>
      <c r="J274">
        <f>(Table2[[#This Row],[1M Return vs Nifty]]-AVERAGE(Table2[1M Return vs Nifty]))/_xlfn.STDEV.P(Table2[1M Return vs Nifty])</f>
        <v>0.14583776543069482</v>
      </c>
      <c r="K274">
        <v>7.6900030732509101</v>
      </c>
      <c r="L274">
        <f>(Table2[[#This Row],[6M Return vs Nifty]]-AVERAGE(Table2[6M Return vs Nifty]))/_xlfn.STDEV.P(Table2[6M Return vs Nifty])</f>
        <v>-8.4794989054505943E-2</v>
      </c>
      <c r="M274">
        <v>-4.0662112229090397</v>
      </c>
      <c r="N274">
        <f>(Table2[[#This Row],[1W Return vs Nifty]]-AVERAGE(Table2[1W Return vs Nifty]))/_xlfn.STDEV.P(Table2[1W Return vs Nifty])</f>
        <v>-1.2010416254582255</v>
      </c>
      <c r="O274">
        <v>2508.1</v>
      </c>
      <c r="P274">
        <v>2423.36090686853</v>
      </c>
      <c r="Q274">
        <v>2149.2865320843498</v>
      </c>
      <c r="R274">
        <v>45.2590310713897</v>
      </c>
      <c r="S274" s="1">
        <f>(Table2[[#This Row],[Close Price]]-Table2[[#This Row],[20D EMA]])/Table2[[#This Row],[20D EMA]]</f>
        <v>-7.6751325704716719E-3</v>
      </c>
      <c r="T274" s="1">
        <f>(Table2[[#This Row],[Close Price]]-Table2[[#This Row],[50D EMA]])/Table2[[#This Row],[50D EMA]]</f>
        <v>2.7024077571712154E-2</v>
      </c>
      <c r="U274" s="1">
        <f>(Table2[[#This Row],[Close Price]]-Table2[[#This Row],[200D EMA]])/Table2[[#This Row],[200D EMA]]</f>
        <v>0.15798892462530156</v>
      </c>
      <c r="V274">
        <v>0.84434557232138296</v>
      </c>
      <c r="W274">
        <v>2471.0500000000002</v>
      </c>
      <c r="X274">
        <v>2561.8000000000002</v>
      </c>
      <c r="Y274">
        <v>2471.0500000000002</v>
      </c>
      <c r="Z274">
        <v>2611.75</v>
      </c>
      <c r="AA274">
        <v>2345.0500000000002</v>
      </c>
      <c r="AB274">
        <v>2700</v>
      </c>
      <c r="AC274" s="1">
        <f>(Table2[[#This Row],[Close Price]]/Table2[[#This Row],[Day Low]])-1</f>
        <v>7.2034155520930288E-3</v>
      </c>
      <c r="AD274" s="1">
        <f>(Table2[[#This Row],[Day High]]/Table2[[#This Row],[Close Price]])-1</f>
        <v>2.9310725837234264E-2</v>
      </c>
      <c r="AE274" s="1">
        <f>(Table2[[#This Row],[Close Price]]/Table2[[#This Row],[Current Week Low]])-1</f>
        <v>7.2034155520930288E-3</v>
      </c>
      <c r="AF274" s="1">
        <f>(Table2[[#This Row],[Current Week High]]/Table2[[#This Row],[Close Price]])-1</f>
        <v>4.9380235851899545E-2</v>
      </c>
      <c r="AG274" s="1">
        <f>(Table2[[#This Row],[Close Price]]/Table2[[#This Row],[Current Month Low]])-1</f>
        <v>6.1320654143834696E-2</v>
      </c>
      <c r="AH274" s="1">
        <f>(Table2[[#This Row],[Current Month High]]/Table2[[#This Row],[Close Price]])-1</f>
        <v>8.4838379171103151E-2</v>
      </c>
      <c r="AI274">
        <v>8.4838379171103107</v>
      </c>
      <c r="AJ274">
        <v>50.967487565206802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0.2</v>
      </c>
      <c r="AM274" t="s">
        <v>3193</v>
      </c>
      <c r="AN274">
        <v>6.81</v>
      </c>
      <c r="AO274" t="s">
        <v>3193</v>
      </c>
      <c r="AP274">
        <v>0.210991242520218</v>
      </c>
      <c r="AQ274">
        <f>(Table2[[#This Row],[Sharpe Ratio]]-AVERAGE(Table2[Sharpe Ratio]))/_xlfn.STDEV.P(Table2[Sharpe Ratio])</f>
        <v>1.6784985835087833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-3.210321747620104E-2</v>
      </c>
      <c r="AS274">
        <f>_xlfn.RANK.AVG(Table2[[#This Row],[1Y Return vs Nifty Z-Score]],Table2[1Y Return vs Nifty Z-Score])</f>
        <v>513</v>
      </c>
      <c r="AT274">
        <f>_xlfn.RANK.AVG(Table2[[#This Row],[6M Return vs Nifty Z-Score]],Table2[6M Return vs Nifty Z-Score])</f>
        <v>351</v>
      </c>
      <c r="AU274">
        <f>_xlfn.RANK.AVG(Table2[[#This Row],[Sharpe Ratio Z-Score]],Table2[Sharpe Ratio Z-Score])</f>
        <v>30</v>
      </c>
      <c r="AV274">
        <f>(Table2[[#This Row],[Rank 1Y]]+Table2[[#This Row],[Rank 6M]]+Table2[[#This Row],[Rank Sharpe]])/3</f>
        <v>298</v>
      </c>
    </row>
    <row r="275" spans="1:48" x14ac:dyDescent="0.3">
      <c r="A275" t="s">
        <v>1754</v>
      </c>
      <c r="B275" t="s">
        <v>1755</v>
      </c>
      <c r="C275" t="s">
        <v>3149</v>
      </c>
      <c r="D275" t="s">
        <v>1756</v>
      </c>
      <c r="E275">
        <v>4714.8494712000002</v>
      </c>
      <c r="F275">
        <v>922</v>
      </c>
      <c r="G275">
        <v>19.459240109677399</v>
      </c>
      <c r="H275">
        <f>(Table2[[#This Row],[1Y Return vs Nifty]]-AVERAGE(Table2[1Y Return vs Nifty]))/_xlfn.STDEV.P(Table2[1Y Return vs Nifty])</f>
        <v>-0.11496123288768202</v>
      </c>
      <c r="I275">
        <v>-16.053972368372001</v>
      </c>
      <c r="J275">
        <f>(Table2[[#This Row],[1M Return vs Nifty]]-AVERAGE(Table2[1M Return vs Nifty]))/_xlfn.STDEV.P(Table2[1M Return vs Nifty])</f>
        <v>-1.746993115909887</v>
      </c>
      <c r="K275">
        <v>22.680971697857601</v>
      </c>
      <c r="L275">
        <f>(Table2[[#This Row],[6M Return vs Nifty]]-AVERAGE(Table2[6M Return vs Nifty]))/_xlfn.STDEV.P(Table2[6M Return vs Nifty])</f>
        <v>0.37886197572033992</v>
      </c>
      <c r="M275">
        <v>0.31907242259187601</v>
      </c>
      <c r="N275">
        <f>(Table2[[#This Row],[1W Return vs Nifty]]-AVERAGE(Table2[1W Return vs Nifty]))/_xlfn.STDEV.P(Table2[1W Return vs Nifty])</f>
        <v>-0.29133241789655634</v>
      </c>
      <c r="O275">
        <v>968.41</v>
      </c>
      <c r="P275">
        <v>1008.0102439974401</v>
      </c>
      <c r="Q275">
        <v>887.40637718320704</v>
      </c>
      <c r="R275">
        <v>39.961434715842302</v>
      </c>
      <c r="S275" s="1">
        <f>(Table2[[#This Row],[Close Price]]-Table2[[#This Row],[20D EMA]])/Table2[[#This Row],[20D EMA]]</f>
        <v>-4.7923916522960283E-2</v>
      </c>
      <c r="T275" s="1">
        <f>(Table2[[#This Row],[Close Price]]-Table2[[#This Row],[50D EMA]])/Table2[[#This Row],[50D EMA]]</f>
        <v>-8.5326755863463707E-2</v>
      </c>
      <c r="U275" s="1">
        <f>(Table2[[#This Row],[Close Price]]-Table2[[#This Row],[200D EMA]])/Table2[[#This Row],[200D EMA]]</f>
        <v>3.8982842253849417E-2</v>
      </c>
      <c r="V275">
        <v>0.51673748501986605</v>
      </c>
      <c r="W275">
        <v>900</v>
      </c>
      <c r="X275">
        <v>925</v>
      </c>
      <c r="Y275">
        <v>895.7</v>
      </c>
      <c r="Z275">
        <v>944</v>
      </c>
      <c r="AA275">
        <v>852.95</v>
      </c>
      <c r="AB275">
        <v>992</v>
      </c>
      <c r="AC275" s="1">
        <f>(Table2[[#This Row],[Close Price]]/Table2[[#This Row],[Day Low]])-1</f>
        <v>2.4444444444444491E-2</v>
      </c>
      <c r="AD275" s="1">
        <f>(Table2[[#This Row],[Day High]]/Table2[[#This Row],[Close Price]])-1</f>
        <v>3.2537960954446277E-3</v>
      </c>
      <c r="AE275" s="1">
        <f>(Table2[[#This Row],[Close Price]]/Table2[[#This Row],[Current Week Low]])-1</f>
        <v>2.9362509768895872E-2</v>
      </c>
      <c r="AF275" s="1">
        <f>(Table2[[#This Row],[Current Week High]]/Table2[[#This Row],[Close Price]])-1</f>
        <v>2.386117136659438E-2</v>
      </c>
      <c r="AG275" s="1">
        <f>(Table2[[#This Row],[Close Price]]/Table2[[#This Row],[Current Month Low]])-1</f>
        <v>8.0954334955155582E-2</v>
      </c>
      <c r="AH275" s="1">
        <f>(Table2[[#This Row],[Current Month High]]/Table2[[#This Row],[Close Price]])-1</f>
        <v>7.5921908893709311E-2</v>
      </c>
      <c r="AI275">
        <v>30.260303687635499</v>
      </c>
      <c r="AJ275">
        <v>58.637302133516798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-0.18</v>
      </c>
      <c r="AM275" t="s">
        <v>3192</v>
      </c>
      <c r="AN275">
        <v>-10.32</v>
      </c>
      <c r="AO275" t="s">
        <v>3192</v>
      </c>
      <c r="AP275">
        <v>5.8282140994231998E-2</v>
      </c>
      <c r="AQ275">
        <f>(Table2[[#This Row],[Sharpe Ratio]]-AVERAGE(Table2[Sharpe Ratio]))/_xlfn.STDEV.P(Table2[Sharpe Ratio])</f>
        <v>-0.10694038655255271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324</v>
      </c>
      <c r="AT275">
        <f>_xlfn.RANK.AVG(Table2[[#This Row],[6M Return vs Nifty Z-Score]],Table2[6M Return vs Nifty Z-Score])</f>
        <v>203</v>
      </c>
      <c r="AU275">
        <f>_xlfn.RANK.AVG(Table2[[#This Row],[Sharpe Ratio Z-Score]],Table2[Sharpe Ratio Z-Score])</f>
        <v>367</v>
      </c>
      <c r="AV275">
        <f>(Table2[[#This Row],[Rank 1Y]]+Table2[[#This Row],[Rank 6M]]+Table2[[#This Row],[Rank Sharpe]])/3</f>
        <v>298</v>
      </c>
    </row>
    <row r="276" spans="1:48" x14ac:dyDescent="0.3">
      <c r="A276" t="s">
        <v>1897</v>
      </c>
      <c r="B276" t="s">
        <v>1898</v>
      </c>
      <c r="C276" t="s">
        <v>3156</v>
      </c>
      <c r="D276" t="s">
        <v>119</v>
      </c>
      <c r="E276">
        <v>3978.4340729999999</v>
      </c>
      <c r="F276">
        <v>690.65</v>
      </c>
      <c r="G276">
        <v>1.1432391447844299</v>
      </c>
      <c r="H276">
        <f>(Table2[[#This Row],[1Y Return vs Nifty]]-AVERAGE(Table2[1Y Return vs Nifty]))/_xlfn.STDEV.P(Table2[1Y Return vs Nifty])</f>
        <v>-0.41661926852290726</v>
      </c>
      <c r="I276">
        <v>23.047345646372399</v>
      </c>
      <c r="J276">
        <f>(Table2[[#This Row],[1M Return vs Nifty]]-AVERAGE(Table2[1M Return vs Nifty]))/_xlfn.STDEV.P(Table2[1M Return vs Nifty])</f>
        <v>2.4436761200467934</v>
      </c>
      <c r="K276">
        <v>10.6154654407782</v>
      </c>
      <c r="L276">
        <f>(Table2[[#This Row],[6M Return vs Nifty]]-AVERAGE(Table2[6M Return vs Nifty]))/_xlfn.STDEV.P(Table2[6M Return vs Nifty])</f>
        <v>5.6868894589530376E-3</v>
      </c>
      <c r="M276">
        <v>10.034914730040001</v>
      </c>
      <c r="N276">
        <f>(Table2[[#This Row],[1W Return vs Nifty]]-AVERAGE(Table2[1W Return vs Nifty]))/_xlfn.STDEV.P(Table2[1W Return vs Nifty])</f>
        <v>1.7241794442313882</v>
      </c>
      <c r="O276">
        <v>650.65</v>
      </c>
      <c r="P276">
        <v>619.87740843527001</v>
      </c>
      <c r="Q276">
        <v>580.45569446458603</v>
      </c>
      <c r="R276">
        <v>61.908858503136898</v>
      </c>
      <c r="S276" s="1">
        <f>(Table2[[#This Row],[Close Price]]-Table2[[#This Row],[20D EMA]])/Table2[[#This Row],[20D EMA]]</f>
        <v>6.1476984553907633E-2</v>
      </c>
      <c r="T276" s="1">
        <f>(Table2[[#This Row],[Close Price]]-Table2[[#This Row],[50D EMA]])/Table2[[#This Row],[50D EMA]]</f>
        <v>0.11417191625579352</v>
      </c>
      <c r="U276" s="1">
        <f>(Table2[[#This Row],[Close Price]]-Table2[[#This Row],[200D EMA]])/Table2[[#This Row],[200D EMA]]</f>
        <v>0.18984102763787594</v>
      </c>
      <c r="V276">
        <v>1.3215672692815901</v>
      </c>
      <c r="W276">
        <v>687.05</v>
      </c>
      <c r="X276">
        <v>717.15</v>
      </c>
      <c r="Y276">
        <v>687.05</v>
      </c>
      <c r="Z276">
        <v>720.9</v>
      </c>
      <c r="AA276">
        <v>600</v>
      </c>
      <c r="AB276">
        <v>729.8</v>
      </c>
      <c r="AC276" s="1">
        <f>(Table2[[#This Row],[Close Price]]/Table2[[#This Row],[Day Low]])-1</f>
        <v>5.2397933192636081E-3</v>
      </c>
      <c r="AD276" s="1">
        <f>(Table2[[#This Row],[Day High]]/Table2[[#This Row],[Close Price]])-1</f>
        <v>3.8369651777311331E-2</v>
      </c>
      <c r="AE276" s="1">
        <f>(Table2[[#This Row],[Close Price]]/Table2[[#This Row],[Current Week Low]])-1</f>
        <v>5.2397933192636081E-3</v>
      </c>
      <c r="AF276" s="1">
        <f>(Table2[[#This Row],[Current Week High]]/Table2[[#This Row],[Close Price]])-1</f>
        <v>4.3799319481647725E-2</v>
      </c>
      <c r="AG276" s="1">
        <f>(Table2[[#This Row],[Close Price]]/Table2[[#This Row],[Current Month Low]])-1</f>
        <v>0.15108333333333324</v>
      </c>
      <c r="AH276" s="1">
        <f>(Table2[[#This Row],[Current Month High]]/Table2[[#This Row],[Close Price]])-1</f>
        <v>5.6685730833272885E-2</v>
      </c>
      <c r="AI276">
        <v>5.6685730833272796</v>
      </c>
      <c r="AJ276">
        <v>50.141304347826001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0.02</v>
      </c>
      <c r="AM276" t="s">
        <v>3193</v>
      </c>
      <c r="AN276">
        <v>10.43</v>
      </c>
      <c r="AO276" t="s">
        <v>3193</v>
      </c>
      <c r="AP276">
        <v>0.141484480952657</v>
      </c>
      <c r="AQ276">
        <f>(Table2[[#This Row],[Sharpe Ratio]]-AVERAGE(Table2[Sharpe Ratio]))/_xlfn.STDEV.P(Table2[Sharpe Ratio])</f>
        <v>0.86584184238869211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4.6227650276029193</v>
      </c>
      <c r="AS276">
        <f>_xlfn.RANK.AVG(Table2[[#This Row],[1Y Return vs Nifty Z-Score]],Table2[1Y Return vs Nifty Z-Score])</f>
        <v>446</v>
      </c>
      <c r="AT276">
        <f>_xlfn.RANK.AVG(Table2[[#This Row],[6M Return vs Nifty Z-Score]],Table2[6M Return vs Nifty Z-Score])</f>
        <v>317</v>
      </c>
      <c r="AU276">
        <f>_xlfn.RANK.AVG(Table2[[#This Row],[Sharpe Ratio Z-Score]],Table2[Sharpe Ratio Z-Score])</f>
        <v>133</v>
      </c>
      <c r="AV276">
        <f>(Table2[[#This Row],[Rank 1Y]]+Table2[[#This Row],[Rank 6M]]+Table2[[#This Row],[Rank Sharpe]])/3</f>
        <v>298.66666666666669</v>
      </c>
    </row>
    <row r="277" spans="1:48" x14ac:dyDescent="0.3">
      <c r="A277" t="s">
        <v>841</v>
      </c>
      <c r="B277" t="s">
        <v>842</v>
      </c>
      <c r="C277" t="s">
        <v>3159</v>
      </c>
      <c r="D277" t="s">
        <v>282</v>
      </c>
      <c r="E277">
        <v>19397.698525039999</v>
      </c>
      <c r="F277">
        <v>888.8</v>
      </c>
      <c r="G277">
        <v>23.505187435887802</v>
      </c>
      <c r="H277">
        <f>(Table2[[#This Row],[1Y Return vs Nifty]]-AVERAGE(Table2[1Y Return vs Nifty]))/_xlfn.STDEV.P(Table2[1Y Return vs Nifty])</f>
        <v>-4.8325916311340388E-2</v>
      </c>
      <c r="I277">
        <v>1.7695440102934099</v>
      </c>
      <c r="J277">
        <f>(Table2[[#This Row],[1M Return vs Nifty]]-AVERAGE(Table2[1M Return vs Nifty]))/_xlfn.STDEV.P(Table2[1M Return vs Nifty])</f>
        <v>0.16323563229952071</v>
      </c>
      <c r="K277">
        <v>-8.2139748703564202</v>
      </c>
      <c r="L277">
        <f>(Table2[[#This Row],[6M Return vs Nifty]]-AVERAGE(Table2[6M Return vs Nifty]))/_xlfn.STDEV.P(Table2[6M Return vs Nifty])</f>
        <v>-0.57669049799948158</v>
      </c>
      <c r="M277">
        <v>2.0549883555238702</v>
      </c>
      <c r="N277">
        <f>(Table2[[#This Row],[1W Return vs Nifty]]-AVERAGE(Table2[1W Return vs Nifty]))/_xlfn.STDEV.P(Table2[1W Return vs Nifty])</f>
        <v>6.8776262726964854E-2</v>
      </c>
      <c r="O277">
        <v>879.31</v>
      </c>
      <c r="P277">
        <v>861.29264938115898</v>
      </c>
      <c r="Q277">
        <v>789.15176585511097</v>
      </c>
      <c r="R277">
        <v>53.809360868088497</v>
      </c>
      <c r="S277" s="1">
        <f>(Table2[[#This Row],[Close Price]]-Table2[[#This Row],[20D EMA]])/Table2[[#This Row],[20D EMA]]</f>
        <v>1.0792553251981678E-2</v>
      </c>
      <c r="T277" s="1">
        <f>(Table2[[#This Row],[Close Price]]-Table2[[#This Row],[50D EMA]])/Table2[[#This Row],[50D EMA]]</f>
        <v>3.1937287098183269E-2</v>
      </c>
      <c r="U277" s="1">
        <f>(Table2[[#This Row],[Close Price]]-Table2[[#This Row],[200D EMA]])/Table2[[#This Row],[200D EMA]]</f>
        <v>0.12627258590356433</v>
      </c>
      <c r="V277">
        <v>0.72013140124782404</v>
      </c>
      <c r="W277">
        <v>881.05</v>
      </c>
      <c r="X277">
        <v>899.8</v>
      </c>
      <c r="Y277">
        <v>878.35</v>
      </c>
      <c r="Z277">
        <v>909</v>
      </c>
      <c r="AA277">
        <v>815.15</v>
      </c>
      <c r="AB277">
        <v>913</v>
      </c>
      <c r="AC277" s="1">
        <f>(Table2[[#This Row],[Close Price]]/Table2[[#This Row],[Day Low]])-1</f>
        <v>8.7963225696612302E-3</v>
      </c>
      <c r="AD277" s="1">
        <f>(Table2[[#This Row],[Day High]]/Table2[[#This Row],[Close Price]])-1</f>
        <v>1.2376237623762387E-2</v>
      </c>
      <c r="AE277" s="1">
        <f>(Table2[[#This Row],[Close Price]]/Table2[[#This Row],[Current Week Low]])-1</f>
        <v>1.1897307451471439E-2</v>
      </c>
      <c r="AF277" s="1">
        <f>(Table2[[#This Row],[Current Week High]]/Table2[[#This Row],[Close Price]])-1</f>
        <v>2.2727272727272707E-2</v>
      </c>
      <c r="AG277" s="1">
        <f>(Table2[[#This Row],[Close Price]]/Table2[[#This Row],[Current Month Low]])-1</f>
        <v>9.0351469054775091E-2</v>
      </c>
      <c r="AH277" s="1">
        <f>(Table2[[#This Row],[Current Month High]]/Table2[[#This Row],[Close Price]])-1</f>
        <v>2.7227722772277252E-2</v>
      </c>
      <c r="AI277">
        <v>7.7857785778577799</v>
      </c>
      <c r="AJ277">
        <v>66.099794430947398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0.04</v>
      </c>
      <c r="AM277" t="s">
        <v>3193</v>
      </c>
      <c r="AN277">
        <v>-0.17</v>
      </c>
      <c r="AO277" t="s">
        <v>3192</v>
      </c>
      <c r="AP277">
        <v>0.17456808326977599</v>
      </c>
      <c r="AQ277">
        <f>(Table2[[#This Row],[Sharpe Ratio]]-AVERAGE(Table2[Sharpe Ratio]))/_xlfn.STDEV.P(Table2[Sharpe Ratio])</f>
        <v>1.2526475550589629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0.85964303577462653</v>
      </c>
      <c r="AS277">
        <f>_xlfn.RANK.AVG(Table2[[#This Row],[1Y Return vs Nifty Z-Score]],Table2[1Y Return vs Nifty Z-Score])</f>
        <v>302</v>
      </c>
      <c r="AT277">
        <f>_xlfn.RANK.AVG(Table2[[#This Row],[6M Return vs Nifty Z-Score]],Table2[6M Return vs Nifty Z-Score])</f>
        <v>511</v>
      </c>
      <c r="AU277">
        <f>_xlfn.RANK.AVG(Table2[[#This Row],[Sharpe Ratio Z-Score]],Table2[Sharpe Ratio Z-Score])</f>
        <v>86</v>
      </c>
      <c r="AV277">
        <f>(Table2[[#This Row],[Rank 1Y]]+Table2[[#This Row],[Rank 6M]]+Table2[[#This Row],[Rank Sharpe]])/3</f>
        <v>299.66666666666669</v>
      </c>
    </row>
    <row r="278" spans="1:48" x14ac:dyDescent="0.3">
      <c r="A278" t="s">
        <v>180</v>
      </c>
      <c r="B278" t="s">
        <v>181</v>
      </c>
      <c r="C278" t="s">
        <v>3145</v>
      </c>
      <c r="D278" t="s">
        <v>18</v>
      </c>
      <c r="E278">
        <v>152173.07999160001</v>
      </c>
      <c r="F278">
        <v>350.75</v>
      </c>
      <c r="G278">
        <v>75.461934492273897</v>
      </c>
      <c r="H278">
        <f>(Table2[[#This Row],[1Y Return vs Nifty]]-AVERAGE(Table2[1Y Return vs Nifty]))/_xlfn.STDEV.P(Table2[1Y Return vs Nifty])</f>
        <v>0.80738326851929543</v>
      </c>
      <c r="I278">
        <v>2.8585304115927901</v>
      </c>
      <c r="J278">
        <f>(Table2[[#This Row],[1M Return vs Nifty]]-AVERAGE(Table2[1M Return vs Nifty]))/_xlfn.STDEV.P(Table2[1M Return vs Nifty])</f>
        <v>0.27994734540800581</v>
      </c>
      <c r="K278">
        <v>5.6886676025871799</v>
      </c>
      <c r="L278">
        <f>(Table2[[#This Row],[6M Return vs Nifty]]-AVERAGE(Table2[6M Return vs Nifty]))/_xlfn.STDEV.P(Table2[6M Return vs Nifty])</f>
        <v>-0.14669446687083876</v>
      </c>
      <c r="M278">
        <v>1.23224342993777</v>
      </c>
      <c r="N278">
        <f>(Table2[[#This Row],[1W Return vs Nifty]]-AVERAGE(Table2[1W Return vs Nifty]))/_xlfn.STDEV.P(Table2[1W Return vs Nifty])</f>
        <v>-0.10189881664861833</v>
      </c>
      <c r="O278">
        <v>344.41</v>
      </c>
      <c r="P278">
        <v>340.935616944331</v>
      </c>
      <c r="Q278">
        <v>304.38737743889402</v>
      </c>
      <c r="R278">
        <v>60.246123429102802</v>
      </c>
      <c r="S278" s="1">
        <f>(Table2[[#This Row],[Close Price]]-Table2[[#This Row],[20D EMA]])/Table2[[#This Row],[20D EMA]]</f>
        <v>1.8408292442147367E-2</v>
      </c>
      <c r="T278" s="1">
        <f>(Table2[[#This Row],[Close Price]]-Table2[[#This Row],[50D EMA]])/Table2[[#This Row],[50D EMA]]</f>
        <v>2.8786617085159276E-2</v>
      </c>
      <c r="U278" s="1">
        <f>(Table2[[#This Row],[Close Price]]-Table2[[#This Row],[200D EMA]])/Table2[[#This Row],[200D EMA]]</f>
        <v>0.15231453732148703</v>
      </c>
      <c r="V278">
        <v>0.79396433982493198</v>
      </c>
      <c r="W278">
        <v>348.05</v>
      </c>
      <c r="X278">
        <v>355.9</v>
      </c>
      <c r="Y278">
        <v>337.25</v>
      </c>
      <c r="Z278">
        <v>355.9</v>
      </c>
      <c r="AA278">
        <v>328.25</v>
      </c>
      <c r="AB278">
        <v>373.35</v>
      </c>
      <c r="AC278" s="1">
        <f>(Table2[[#This Row],[Close Price]]/Table2[[#This Row],[Day Low]])-1</f>
        <v>7.7575061054446781E-3</v>
      </c>
      <c r="AD278" s="1">
        <f>(Table2[[#This Row],[Day High]]/Table2[[#This Row],[Close Price]])-1</f>
        <v>1.4682822523164551E-2</v>
      </c>
      <c r="AE278" s="1">
        <f>(Table2[[#This Row],[Close Price]]/Table2[[#This Row],[Current Week Low]])-1</f>
        <v>4.0029651593773252E-2</v>
      </c>
      <c r="AF278" s="1">
        <f>(Table2[[#This Row],[Current Week High]]/Table2[[#This Row],[Close Price]])-1</f>
        <v>1.4682822523164551E-2</v>
      </c>
      <c r="AG278" s="1">
        <f>(Table2[[#This Row],[Close Price]]/Table2[[#This Row],[Current Month Low]])-1</f>
        <v>6.854531607006864E-2</v>
      </c>
      <c r="AH278" s="1">
        <f>(Table2[[#This Row],[Current Month High]]/Table2[[#This Row],[Close Price]])-1</f>
        <v>6.4433357091945975E-2</v>
      </c>
      <c r="AI278">
        <v>7.1988595866001299</v>
      </c>
      <c r="AJ278">
        <v>111.645798763011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0.09</v>
      </c>
      <c r="AM278" t="s">
        <v>3193</v>
      </c>
      <c r="AN278">
        <v>-4.51</v>
      </c>
      <c r="AO278" t="s">
        <v>3192</v>
      </c>
      <c r="AP278">
        <v>4.4365587284083997E-2</v>
      </c>
      <c r="AQ278">
        <f>(Table2[[#This Row],[Sharpe Ratio]]-AVERAGE(Table2[Sharpe Ratio]))/_xlfn.STDEV.P(Table2[Sharpe Ratio])</f>
        <v>-0.26964946593785549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0.56908786446998871</v>
      </c>
      <c r="AS278">
        <f>_xlfn.RANK.AVG(Table2[[#This Row],[1Y Return vs Nifty Z-Score]],Table2[1Y Return vs Nifty Z-Score])</f>
        <v>121</v>
      </c>
      <c r="AT278">
        <f>_xlfn.RANK.AVG(Table2[[#This Row],[6M Return vs Nifty Z-Score]],Table2[6M Return vs Nifty Z-Score])</f>
        <v>373</v>
      </c>
      <c r="AU278">
        <f>_xlfn.RANK.AVG(Table2[[#This Row],[Sharpe Ratio Z-Score]],Table2[Sharpe Ratio Z-Score])</f>
        <v>408</v>
      </c>
      <c r="AV278">
        <f>(Table2[[#This Row],[Rank 1Y]]+Table2[[#This Row],[Rank 6M]]+Table2[[#This Row],[Rank Sharpe]])/3</f>
        <v>300.66666666666669</v>
      </c>
    </row>
    <row r="279" spans="1:48" x14ac:dyDescent="0.3">
      <c r="A279" t="s">
        <v>1155</v>
      </c>
      <c r="B279" t="s">
        <v>1156</v>
      </c>
      <c r="C279" t="s">
        <v>3164</v>
      </c>
      <c r="D279" t="s">
        <v>1157</v>
      </c>
      <c r="E279">
        <v>10907.6865048</v>
      </c>
      <c r="F279">
        <v>567.20000000000005</v>
      </c>
      <c r="G279">
        <v>31.067326827873298</v>
      </c>
      <c r="H279">
        <f>(Table2[[#This Row],[1Y Return vs Nifty]]-AVERAGE(Table2[1Y Return vs Nifty]))/_xlfn.STDEV.P(Table2[1Y Return vs Nifty])</f>
        <v>7.6219835709449138E-2</v>
      </c>
      <c r="I279">
        <v>5.82297163075099</v>
      </c>
      <c r="J279">
        <f>(Table2[[#This Row],[1M Return vs Nifty]]-AVERAGE(Table2[1M Return vs Nifty]))/_xlfn.STDEV.P(Table2[1M Return vs Nifty])</f>
        <v>0.59766023207447816</v>
      </c>
      <c r="K279">
        <v>24.455741356138301</v>
      </c>
      <c r="L279">
        <f>(Table2[[#This Row],[6M Return vs Nifty]]-AVERAGE(Table2[6M Return vs Nifty]))/_xlfn.STDEV.P(Table2[6M Return vs Nifty])</f>
        <v>0.43375397993561188</v>
      </c>
      <c r="M279">
        <v>-12.576040106653201</v>
      </c>
      <c r="N279">
        <f>(Table2[[#This Row],[1W Return vs Nifty]]-AVERAGE(Table2[1W Return vs Nifty]))/_xlfn.STDEV.P(Table2[1W Return vs Nifty])</f>
        <v>-2.9663709213770129</v>
      </c>
      <c r="O279">
        <v>577.22</v>
      </c>
      <c r="P279">
        <v>553.39487896647699</v>
      </c>
      <c r="Q279">
        <v>482.09114392863</v>
      </c>
      <c r="R279">
        <v>44.901879948885998</v>
      </c>
      <c r="S279" s="1">
        <f>(Table2[[#This Row],[Close Price]]-Table2[[#This Row],[20D EMA]])/Table2[[#This Row],[20D EMA]]</f>
        <v>-1.7359065867433528E-2</v>
      </c>
      <c r="T279" s="1">
        <f>(Table2[[#This Row],[Close Price]]-Table2[[#This Row],[50D EMA]])/Table2[[#This Row],[50D EMA]]</f>
        <v>2.4946239219462173E-2</v>
      </c>
      <c r="U279" s="1">
        <f>(Table2[[#This Row],[Close Price]]-Table2[[#This Row],[200D EMA]])/Table2[[#This Row],[200D EMA]]</f>
        <v>0.17654100711704793</v>
      </c>
      <c r="V279">
        <v>2.1768701212713002</v>
      </c>
      <c r="W279">
        <v>538.1</v>
      </c>
      <c r="X279">
        <v>574.70000000000005</v>
      </c>
      <c r="Y279">
        <v>536.65</v>
      </c>
      <c r="Z279">
        <v>589.85</v>
      </c>
      <c r="AA279">
        <v>536.65</v>
      </c>
      <c r="AB279">
        <v>688.9</v>
      </c>
      <c r="AC279" s="1">
        <f>(Table2[[#This Row],[Close Price]]/Table2[[#This Row],[Day Low]])-1</f>
        <v>5.4079167440996168E-2</v>
      </c>
      <c r="AD279" s="1">
        <f>(Table2[[#This Row],[Day High]]/Table2[[#This Row],[Close Price]])-1</f>
        <v>1.3222849083215804E-2</v>
      </c>
      <c r="AE279" s="1">
        <f>(Table2[[#This Row],[Close Price]]/Table2[[#This Row],[Current Week Low]])-1</f>
        <v>5.6927233765023955E-2</v>
      </c>
      <c r="AF279" s="1">
        <f>(Table2[[#This Row],[Current Week High]]/Table2[[#This Row],[Close Price]])-1</f>
        <v>3.9933004231311742E-2</v>
      </c>
      <c r="AG279" s="1">
        <f>(Table2[[#This Row],[Close Price]]/Table2[[#This Row],[Current Month Low]])-1</f>
        <v>5.6927233765023955E-2</v>
      </c>
      <c r="AH279" s="1">
        <f>(Table2[[#This Row],[Current Month High]]/Table2[[#This Row],[Close Price]])-1</f>
        <v>0.21456276445698164</v>
      </c>
      <c r="AI279">
        <v>21.456276445698101</v>
      </c>
      <c r="AJ279">
        <v>83.204134366925004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0.05</v>
      </c>
      <c r="AM279" t="s">
        <v>3193</v>
      </c>
      <c r="AN279">
        <v>0.19</v>
      </c>
      <c r="AO279" t="s">
        <v>3193</v>
      </c>
      <c r="AP279">
        <v>2.8108299952514001E-2</v>
      </c>
      <c r="AQ279">
        <f>(Table2[[#This Row],[Sharpe Ratio]]-AVERAGE(Table2[Sharpe Ratio]))/_xlfn.STDEV.P(Table2[Sharpe Ratio])</f>
        <v>-0.45972585339096494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-2.3184627270484386</v>
      </c>
      <c r="AS279">
        <f>_xlfn.RANK.AVG(Table2[[#This Row],[1Y Return vs Nifty Z-Score]],Table2[1Y Return vs Nifty Z-Score])</f>
        <v>267</v>
      </c>
      <c r="AT279">
        <f>_xlfn.RANK.AVG(Table2[[#This Row],[6M Return vs Nifty Z-Score]],Table2[6M Return vs Nifty Z-Score])</f>
        <v>186</v>
      </c>
      <c r="AU279">
        <f>_xlfn.RANK.AVG(Table2[[#This Row],[Sharpe Ratio Z-Score]],Table2[Sharpe Ratio Z-Score])</f>
        <v>454</v>
      </c>
      <c r="AV279">
        <f>(Table2[[#This Row],[Rank 1Y]]+Table2[[#This Row],[Rank 6M]]+Table2[[#This Row],[Rank Sharpe]])/3</f>
        <v>302.33333333333331</v>
      </c>
    </row>
    <row r="280" spans="1:48" x14ac:dyDescent="0.3">
      <c r="A280" t="s">
        <v>849</v>
      </c>
      <c r="B280" t="s">
        <v>850</v>
      </c>
      <c r="C280" t="s">
        <v>3157</v>
      </c>
      <c r="D280" t="s">
        <v>218</v>
      </c>
      <c r="E280">
        <v>19128.949008110001</v>
      </c>
      <c r="F280">
        <v>439.7</v>
      </c>
      <c r="G280">
        <v>19.5258299786416</v>
      </c>
      <c r="H280">
        <f>(Table2[[#This Row],[1Y Return vs Nifty]]-AVERAGE(Table2[1Y Return vs Nifty]))/_xlfn.STDEV.P(Table2[1Y Return vs Nifty])</f>
        <v>-0.11386452137825101</v>
      </c>
      <c r="I280">
        <v>-3.6000587688038599</v>
      </c>
      <c r="J280">
        <f>(Table2[[#This Row],[1M Return vs Nifty]]-AVERAGE(Table2[1M Return vs Nifty]))/_xlfn.STDEV.P(Table2[1M Return vs Nifty])</f>
        <v>-0.41224955127370927</v>
      </c>
      <c r="K280">
        <v>17.998421948791101</v>
      </c>
      <c r="L280">
        <f>(Table2[[#This Row],[6M Return vs Nifty]]-AVERAGE(Table2[6M Return vs Nifty]))/_xlfn.STDEV.P(Table2[6M Return vs Nifty])</f>
        <v>0.23403498965783318</v>
      </c>
      <c r="M280">
        <v>0.11032031010867201</v>
      </c>
      <c r="N280">
        <f>(Table2[[#This Row],[1W Return vs Nifty]]-AVERAGE(Table2[1W Return vs Nifty]))/_xlfn.STDEV.P(Table2[1W Return vs Nifty])</f>
        <v>-0.33463719226816435</v>
      </c>
      <c r="O280">
        <v>446</v>
      </c>
      <c r="P280">
        <v>450.57916120662998</v>
      </c>
      <c r="Q280">
        <v>399.03907519415202</v>
      </c>
      <c r="R280">
        <v>42.213323630584497</v>
      </c>
      <c r="S280" s="1">
        <f>(Table2[[#This Row],[Close Price]]-Table2[[#This Row],[20D EMA]])/Table2[[#This Row],[20D EMA]]</f>
        <v>-1.4125560538116618E-2</v>
      </c>
      <c r="T280" s="1">
        <f>(Table2[[#This Row],[Close Price]]-Table2[[#This Row],[50D EMA]])/Table2[[#This Row],[50D EMA]]</f>
        <v>-2.4144838783702514E-2</v>
      </c>
      <c r="U280" s="1">
        <f>(Table2[[#This Row],[Close Price]]-Table2[[#This Row],[200D EMA]])/Table2[[#This Row],[200D EMA]]</f>
        <v>0.10189710064375135</v>
      </c>
      <c r="V280">
        <v>0.66466764182751203</v>
      </c>
      <c r="W280">
        <v>436</v>
      </c>
      <c r="X280">
        <v>442</v>
      </c>
      <c r="Y280">
        <v>436</v>
      </c>
      <c r="Z280">
        <v>444.85</v>
      </c>
      <c r="AA280">
        <v>419.65</v>
      </c>
      <c r="AB280">
        <v>451.2</v>
      </c>
      <c r="AC280" s="1">
        <f>(Table2[[#This Row],[Close Price]]/Table2[[#This Row],[Day Low]])-1</f>
        <v>8.4862385321100575E-3</v>
      </c>
      <c r="AD280" s="1">
        <f>(Table2[[#This Row],[Day High]]/Table2[[#This Row],[Close Price]])-1</f>
        <v>5.2308392085513855E-3</v>
      </c>
      <c r="AE280" s="1">
        <f>(Table2[[#This Row],[Close Price]]/Table2[[#This Row],[Current Week Low]])-1</f>
        <v>8.4862385321100575E-3</v>
      </c>
      <c r="AF280" s="1">
        <f>(Table2[[#This Row],[Current Week High]]/Table2[[#This Row],[Close Price]])-1</f>
        <v>1.1712531271321325E-2</v>
      </c>
      <c r="AG280" s="1">
        <f>(Table2[[#This Row],[Close Price]]/Table2[[#This Row],[Current Month Low]])-1</f>
        <v>4.7777910163231185E-2</v>
      </c>
      <c r="AH280" s="1">
        <f>(Table2[[#This Row],[Current Month High]]/Table2[[#This Row],[Close Price]])-1</f>
        <v>2.6154196042756483E-2</v>
      </c>
      <c r="AI280">
        <v>31.328178303388601</v>
      </c>
      <c r="AJ280">
        <v>55.316142705757599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-0.02</v>
      </c>
      <c r="AM280" t="s">
        <v>3192</v>
      </c>
      <c r="AN280">
        <v>-1.49</v>
      </c>
      <c r="AO280" t="s">
        <v>3192</v>
      </c>
      <c r="AP280">
        <v>6.6440540033157997E-2</v>
      </c>
      <c r="AQ280">
        <f>(Table2[[#This Row],[Sharpe Ratio]]-AVERAGE(Table2[Sharpe Ratio]))/_xlfn.STDEV.P(Table2[Sharpe Ratio])</f>
        <v>-1.1554299987628964E-2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323</v>
      </c>
      <c r="AT280">
        <f>_xlfn.RANK.AVG(Table2[[#This Row],[6M Return vs Nifty Z-Score]],Table2[6M Return vs Nifty Z-Score])</f>
        <v>239</v>
      </c>
      <c r="AU280">
        <f>_xlfn.RANK.AVG(Table2[[#This Row],[Sharpe Ratio Z-Score]],Table2[Sharpe Ratio Z-Score])</f>
        <v>346</v>
      </c>
      <c r="AV280">
        <f>(Table2[[#This Row],[Rank 1Y]]+Table2[[#This Row],[Rank 6M]]+Table2[[#This Row],[Rank Sharpe]])/3</f>
        <v>302.66666666666669</v>
      </c>
    </row>
    <row r="281" spans="1:48" x14ac:dyDescent="0.3">
      <c r="A281" t="s">
        <v>306</v>
      </c>
      <c r="B281" t="s">
        <v>307</v>
      </c>
      <c r="C281" t="s">
        <v>3160</v>
      </c>
      <c r="D281" t="s">
        <v>130</v>
      </c>
      <c r="E281">
        <v>89754.278821920001</v>
      </c>
      <c r="F281">
        <v>3227.85</v>
      </c>
      <c r="G281">
        <v>63.191268142760201</v>
      </c>
      <c r="H281">
        <f>(Table2[[#This Row],[1Y Return vs Nifty]]-AVERAGE(Table2[1Y Return vs Nifty]))/_xlfn.STDEV.P(Table2[1Y Return vs Nifty])</f>
        <v>0.60528974854053663</v>
      </c>
      <c r="I281">
        <v>7.7728141646692102</v>
      </c>
      <c r="J281">
        <f>(Table2[[#This Row],[1M Return vs Nifty]]-AVERAGE(Table2[1M Return vs Nifty]))/_xlfn.STDEV.P(Table2[1M Return vs Nifty])</f>
        <v>0.80663388147345028</v>
      </c>
      <c r="K281">
        <v>11.0715436045831</v>
      </c>
      <c r="L281">
        <f>(Table2[[#This Row],[6M Return vs Nifty]]-AVERAGE(Table2[6M Return vs Nifty]))/_xlfn.STDEV.P(Table2[6M Return vs Nifty])</f>
        <v>1.9792970421777613E-2</v>
      </c>
      <c r="M281">
        <v>7.3178374614307602</v>
      </c>
      <c r="N281">
        <f>(Table2[[#This Row],[1W Return vs Nifty]]-AVERAGE(Table2[1W Return vs Nifty]))/_xlfn.STDEV.P(Table2[1W Return vs Nifty])</f>
        <v>1.1605328460355726</v>
      </c>
      <c r="O281">
        <v>3057.28</v>
      </c>
      <c r="P281">
        <v>3019.09080430328</v>
      </c>
      <c r="Q281">
        <v>2704.4381602099302</v>
      </c>
      <c r="R281">
        <v>67.893511434656602</v>
      </c>
      <c r="S281" s="1">
        <f>(Table2[[#This Row],[Close Price]]-Table2[[#This Row],[20D EMA]])/Table2[[#This Row],[20D EMA]]</f>
        <v>5.5791422440862368E-2</v>
      </c>
      <c r="T281" s="1">
        <f>(Table2[[#This Row],[Close Price]]-Table2[[#This Row],[50D EMA]])/Table2[[#This Row],[50D EMA]]</f>
        <v>6.9146378571708952E-2</v>
      </c>
      <c r="U281" s="1">
        <f>(Table2[[#This Row],[Close Price]]-Table2[[#This Row],[200D EMA]])/Table2[[#This Row],[200D EMA]]</f>
        <v>0.19353810617338732</v>
      </c>
      <c r="V281">
        <v>0.90088133178132701</v>
      </c>
      <c r="W281">
        <v>3142.15</v>
      </c>
      <c r="X281">
        <v>3235.9</v>
      </c>
      <c r="Y281">
        <v>3003.6</v>
      </c>
      <c r="Z281">
        <v>3235.9</v>
      </c>
      <c r="AA281">
        <v>2833.4</v>
      </c>
      <c r="AB281">
        <v>3279.95</v>
      </c>
      <c r="AC281" s="1">
        <f>(Table2[[#This Row],[Close Price]]/Table2[[#This Row],[Day Low]])-1</f>
        <v>2.7274318539853182E-2</v>
      </c>
      <c r="AD281" s="1">
        <f>(Table2[[#This Row],[Day High]]/Table2[[#This Row],[Close Price]])-1</f>
        <v>2.4939201016156431E-3</v>
      </c>
      <c r="AE281" s="1">
        <f>(Table2[[#This Row],[Close Price]]/Table2[[#This Row],[Current Week Low]])-1</f>
        <v>7.4660407510986904E-2</v>
      </c>
      <c r="AF281" s="1">
        <f>(Table2[[#This Row],[Current Week High]]/Table2[[#This Row],[Close Price]])-1</f>
        <v>2.4939201016156431E-3</v>
      </c>
      <c r="AG281" s="1">
        <f>(Table2[[#This Row],[Close Price]]/Table2[[#This Row],[Current Month Low]])-1</f>
        <v>0.13921437142655457</v>
      </c>
      <c r="AH281" s="1">
        <f>(Table2[[#This Row],[Current Month High]]/Table2[[#This Row],[Close Price]])-1</f>
        <v>1.6140774819151993E-2</v>
      </c>
      <c r="AI281">
        <v>5.4169183822048597</v>
      </c>
      <c r="AJ281">
        <v>108.40973657024701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0.04</v>
      </c>
      <c r="AM281" t="s">
        <v>3193</v>
      </c>
      <c r="AN281">
        <v>1.1399999999999999</v>
      </c>
      <c r="AO281" t="s">
        <v>3193</v>
      </c>
      <c r="AP281">
        <v>2.8015510668239998E-2</v>
      </c>
      <c r="AQ281">
        <f>(Table2[[#This Row],[Sharpe Ratio]]-AVERAGE(Table2[Sharpe Ratio]))/_xlfn.STDEV.P(Table2[Sharpe Ratio])</f>
        <v>-0.46081072392252725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2.1314387225488098</v>
      </c>
      <c r="AS281">
        <f>_xlfn.RANK.AVG(Table2[[#This Row],[1Y Return vs Nifty Z-Score]],Table2[1Y Return vs Nifty Z-Score])</f>
        <v>145</v>
      </c>
      <c r="AT281">
        <f>_xlfn.RANK.AVG(Table2[[#This Row],[6M Return vs Nifty Z-Score]],Table2[6M Return vs Nifty Z-Score])</f>
        <v>311</v>
      </c>
      <c r="AU281">
        <f>_xlfn.RANK.AVG(Table2[[#This Row],[Sharpe Ratio Z-Score]],Table2[Sharpe Ratio Z-Score])</f>
        <v>455</v>
      </c>
      <c r="AV281">
        <f>(Table2[[#This Row],[Rank 1Y]]+Table2[[#This Row],[Rank 6M]]+Table2[[#This Row],[Rank Sharpe]])/3</f>
        <v>303.66666666666669</v>
      </c>
    </row>
    <row r="282" spans="1:48" x14ac:dyDescent="0.3">
      <c r="A282" t="s">
        <v>182</v>
      </c>
      <c r="B282" t="s">
        <v>183</v>
      </c>
      <c r="C282" t="s">
        <v>3152</v>
      </c>
      <c r="D282" t="s">
        <v>92</v>
      </c>
      <c r="E282">
        <v>147129.40944161499</v>
      </c>
      <c r="F282">
        <v>460.45</v>
      </c>
      <c r="G282">
        <v>54.1564568268765</v>
      </c>
      <c r="H282">
        <f>(Table2[[#This Row],[1Y Return vs Nifty]]-AVERAGE(Table2[1Y Return vs Nifty]))/_xlfn.STDEV.P(Table2[1Y Return vs Nifty])</f>
        <v>0.45648961257699783</v>
      </c>
      <c r="I282">
        <v>6.0637948810677198</v>
      </c>
      <c r="J282">
        <f>(Table2[[#This Row],[1M Return vs Nifty]]-AVERAGE(Table2[1M Return vs Nifty]))/_xlfn.STDEV.P(Table2[1M Return vs Nifty])</f>
        <v>0.62347037448514731</v>
      </c>
      <c r="K282">
        <v>-5.7660581467599199</v>
      </c>
      <c r="L282">
        <f>(Table2[[#This Row],[6M Return vs Nifty]]-AVERAGE(Table2[6M Return vs Nifty]))/_xlfn.STDEV.P(Table2[6M Return vs Nifty])</f>
        <v>-0.50097866999783258</v>
      </c>
      <c r="M282">
        <v>1.22141270476655</v>
      </c>
      <c r="N282">
        <f>(Table2[[#This Row],[1W Return vs Nifty]]-AVERAGE(Table2[1W Return vs Nifty]))/_xlfn.STDEV.P(Table2[1W Return vs Nifty])</f>
        <v>-0.10414560641395935</v>
      </c>
      <c r="O282">
        <v>459.03</v>
      </c>
      <c r="P282">
        <v>448.61654719134299</v>
      </c>
      <c r="Q282">
        <v>406.39386124048201</v>
      </c>
      <c r="R282">
        <v>48.790459601264899</v>
      </c>
      <c r="S282" s="1">
        <f>(Table2[[#This Row],[Close Price]]-Table2[[#This Row],[20D EMA]])/Table2[[#This Row],[20D EMA]]</f>
        <v>3.0934797289937825E-3</v>
      </c>
      <c r="T282" s="1">
        <f>(Table2[[#This Row],[Close Price]]-Table2[[#This Row],[50D EMA]])/Table2[[#This Row],[50D EMA]]</f>
        <v>2.6377655667725115E-2</v>
      </c>
      <c r="U282" s="1">
        <f>(Table2[[#This Row],[Close Price]]-Table2[[#This Row],[200D EMA]])/Table2[[#This Row],[200D EMA]]</f>
        <v>0.13301416166700034</v>
      </c>
      <c r="V282">
        <v>0.92870798397313303</v>
      </c>
      <c r="W282">
        <v>457.3</v>
      </c>
      <c r="X282">
        <v>469.5</v>
      </c>
      <c r="Y282">
        <v>457.3</v>
      </c>
      <c r="Z282">
        <v>474.4</v>
      </c>
      <c r="AA282">
        <v>438.7</v>
      </c>
      <c r="AB282">
        <v>491.2</v>
      </c>
      <c r="AC282" s="1">
        <f>(Table2[[#This Row],[Close Price]]/Table2[[#This Row],[Day Low]])-1</f>
        <v>6.888257161600686E-3</v>
      </c>
      <c r="AD282" s="1">
        <f>(Table2[[#This Row],[Day High]]/Table2[[#This Row],[Close Price]])-1</f>
        <v>1.9654685633619273E-2</v>
      </c>
      <c r="AE282" s="1">
        <f>(Table2[[#This Row],[Close Price]]/Table2[[#This Row],[Current Week Low]])-1</f>
        <v>6.888257161600686E-3</v>
      </c>
      <c r="AF282" s="1">
        <f>(Table2[[#This Row],[Current Week High]]/Table2[[#This Row],[Close Price]])-1</f>
        <v>3.0296449125855052E-2</v>
      </c>
      <c r="AG282" s="1">
        <f>(Table2[[#This Row],[Close Price]]/Table2[[#This Row],[Current Month Low]])-1</f>
        <v>4.9578299521312985E-2</v>
      </c>
      <c r="AH282" s="1">
        <f>(Table2[[#This Row],[Current Month High]]/Table2[[#This Row],[Close Price]])-1</f>
        <v>6.6782495384949403E-2</v>
      </c>
      <c r="AI282">
        <v>7.4709523292431301</v>
      </c>
      <c r="AJ282">
        <v>99.501733102252999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0.09</v>
      </c>
      <c r="AM282" t="s">
        <v>3193</v>
      </c>
      <c r="AN282">
        <v>-5.16</v>
      </c>
      <c r="AO282" t="s">
        <v>3192</v>
      </c>
      <c r="AP282">
        <v>9.7428506195788994E-2</v>
      </c>
      <c r="AQ282">
        <f>(Table2[[#This Row],[Sharpe Ratio]]-AVERAGE(Table2[Sharpe Ratio]))/_xlfn.STDEV.P(Table2[Sharpe Ratio])</f>
        <v>0.35074972666718435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0.82558543731753753</v>
      </c>
      <c r="AS282">
        <f>_xlfn.RANK.AVG(Table2[[#This Row],[1Y Return vs Nifty Z-Score]],Table2[1Y Return vs Nifty Z-Score])</f>
        <v>175</v>
      </c>
      <c r="AT282">
        <f>_xlfn.RANK.AVG(Table2[[#This Row],[6M Return vs Nifty Z-Score]],Table2[6M Return vs Nifty Z-Score])</f>
        <v>488</v>
      </c>
      <c r="AU282">
        <f>_xlfn.RANK.AVG(Table2[[#This Row],[Sharpe Ratio Z-Score]],Table2[Sharpe Ratio Z-Score])</f>
        <v>251</v>
      </c>
      <c r="AV282">
        <f>(Table2[[#This Row],[Rank 1Y]]+Table2[[#This Row],[Rank 6M]]+Table2[[#This Row],[Rank Sharpe]])/3</f>
        <v>304.66666666666669</v>
      </c>
    </row>
    <row r="283" spans="1:48" x14ac:dyDescent="0.3">
      <c r="A283" t="s">
        <v>1026</v>
      </c>
      <c r="B283" t="s">
        <v>1027</v>
      </c>
      <c r="C283" t="s">
        <v>3158</v>
      </c>
      <c r="D283" t="s">
        <v>745</v>
      </c>
      <c r="E283">
        <v>14067.2979035399</v>
      </c>
      <c r="F283">
        <v>2994.6</v>
      </c>
      <c r="G283">
        <v>21.4473494964735</v>
      </c>
      <c r="H283">
        <f>(Table2[[#This Row],[1Y Return vs Nifty]]-AVERAGE(Table2[1Y Return vs Nifty]))/_xlfn.STDEV.P(Table2[1Y Return vs Nifty])</f>
        <v>-8.22177768571659E-2</v>
      </c>
      <c r="I283">
        <v>11.2194023520749</v>
      </c>
      <c r="J283">
        <f>(Table2[[#This Row],[1M Return vs Nifty]]-AVERAGE(Table2[1M Return vs Nifty]))/_xlfn.STDEV.P(Table2[1M Return vs Nifty])</f>
        <v>1.1760206903919204</v>
      </c>
      <c r="K283">
        <v>9.8434062553342603</v>
      </c>
      <c r="L283">
        <f>(Table2[[#This Row],[6M Return vs Nifty]]-AVERAGE(Table2[6M Return vs Nifty]))/_xlfn.STDEV.P(Table2[6M Return vs Nifty])</f>
        <v>-1.8192195843239625E-2</v>
      </c>
      <c r="M283">
        <v>-2.2105539339530398</v>
      </c>
      <c r="N283">
        <f>(Table2[[#This Row],[1W Return vs Nifty]]-AVERAGE(Table2[1W Return vs Nifty]))/_xlfn.STDEV.P(Table2[1W Return vs Nifty])</f>
        <v>-0.81609308887402665</v>
      </c>
      <c r="O283">
        <v>2980.85</v>
      </c>
      <c r="P283">
        <v>2832.3346636005399</v>
      </c>
      <c r="Q283">
        <v>2515.5314639909602</v>
      </c>
      <c r="R283">
        <v>46.190171907115797</v>
      </c>
      <c r="S283" s="1">
        <f>(Table2[[#This Row],[Close Price]]-Table2[[#This Row],[20D EMA]])/Table2[[#This Row],[20D EMA]]</f>
        <v>4.6127782343962295E-3</v>
      </c>
      <c r="T283" s="1">
        <f>(Table2[[#This Row],[Close Price]]-Table2[[#This Row],[50D EMA]])/Table2[[#This Row],[50D EMA]]</f>
        <v>5.7290311941168688E-2</v>
      </c>
      <c r="U283" s="1">
        <f>(Table2[[#This Row],[Close Price]]-Table2[[#This Row],[200D EMA]])/Table2[[#This Row],[200D EMA]]</f>
        <v>0.19044426311765714</v>
      </c>
      <c r="V283">
        <v>1.03620022316197</v>
      </c>
      <c r="W283">
        <v>2956.2</v>
      </c>
      <c r="X283">
        <v>3057.2</v>
      </c>
      <c r="Y283">
        <v>2956.2</v>
      </c>
      <c r="Z283">
        <v>3108</v>
      </c>
      <c r="AA283">
        <v>2909.8</v>
      </c>
      <c r="AB283">
        <v>3217</v>
      </c>
      <c r="AC283" s="1">
        <f>(Table2[[#This Row],[Close Price]]/Table2[[#This Row],[Day Low]])-1</f>
        <v>1.2989648873553916E-2</v>
      </c>
      <c r="AD283" s="1">
        <f>(Table2[[#This Row],[Day High]]/Table2[[#This Row],[Close Price]])-1</f>
        <v>2.0904294396580481E-2</v>
      </c>
      <c r="AE283" s="1">
        <f>(Table2[[#This Row],[Close Price]]/Table2[[#This Row],[Current Week Low]])-1</f>
        <v>1.2989648873553916E-2</v>
      </c>
      <c r="AF283" s="1">
        <f>(Table2[[#This Row],[Current Week High]]/Table2[[#This Row],[Close Price]])-1</f>
        <v>3.7868162692847207E-2</v>
      </c>
      <c r="AG283" s="1">
        <f>(Table2[[#This Row],[Close Price]]/Table2[[#This Row],[Current Month Low]])-1</f>
        <v>2.9142896418997699E-2</v>
      </c>
      <c r="AH283" s="1">
        <f>(Table2[[#This Row],[Current Month High]]/Table2[[#This Row],[Close Price]])-1</f>
        <v>7.4267013958458694E-2</v>
      </c>
      <c r="AI283">
        <v>7.4267013958458596</v>
      </c>
      <c r="AJ283">
        <v>60.5253283302063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0.22</v>
      </c>
      <c r="AM283" t="s">
        <v>3193</v>
      </c>
      <c r="AN283">
        <v>-0.09</v>
      </c>
      <c r="AO283" t="s">
        <v>3192</v>
      </c>
      <c r="AP283">
        <v>9.1105205602708003E-2</v>
      </c>
      <c r="AQ283">
        <f>(Table2[[#This Row],[Sharpe Ratio]]-AVERAGE(Table2[Sharpe Ratio]))/_xlfn.STDEV.P(Table2[Sharpe Ratio])</f>
        <v>0.27681918038355241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0.53633680920104065</v>
      </c>
      <c r="AS283">
        <f>_xlfn.RANK.AVG(Table2[[#This Row],[1Y Return vs Nifty Z-Score]],Table2[1Y Return vs Nifty Z-Score])</f>
        <v>317</v>
      </c>
      <c r="AT283">
        <f>_xlfn.RANK.AVG(Table2[[#This Row],[6M Return vs Nifty Z-Score]],Table2[6M Return vs Nifty Z-Score])</f>
        <v>328</v>
      </c>
      <c r="AU283">
        <f>_xlfn.RANK.AVG(Table2[[#This Row],[Sharpe Ratio Z-Score]],Table2[Sharpe Ratio Z-Score])</f>
        <v>269</v>
      </c>
      <c r="AV283">
        <f>(Table2[[#This Row],[Rank 1Y]]+Table2[[#This Row],[Rank 6M]]+Table2[[#This Row],[Rank Sharpe]])/3</f>
        <v>304.66666666666669</v>
      </c>
    </row>
    <row r="284" spans="1:48" x14ac:dyDescent="0.3">
      <c r="A284" t="s">
        <v>385</v>
      </c>
      <c r="B284" t="s">
        <v>386</v>
      </c>
      <c r="C284" t="s">
        <v>3153</v>
      </c>
      <c r="D284" t="s">
        <v>188</v>
      </c>
      <c r="E284">
        <v>63061.497179849997</v>
      </c>
      <c r="F284">
        <v>4034.55</v>
      </c>
      <c r="G284">
        <v>3.6621785130963498</v>
      </c>
      <c r="H284">
        <f>(Table2[[#This Row],[1Y Return vs Nifty]]-AVERAGE(Table2[1Y Return vs Nifty]))/_xlfn.STDEV.P(Table2[1Y Return vs Nifty])</f>
        <v>-0.3751332310857145</v>
      </c>
      <c r="I284">
        <v>0.77583801453540602</v>
      </c>
      <c r="J284">
        <f>(Table2[[#This Row],[1M Return vs Nifty]]-AVERAGE(Table2[1M Return vs Nifty]))/_xlfn.STDEV.P(Table2[1M Return vs Nifty])</f>
        <v>5.6735561267682651E-2</v>
      </c>
      <c r="K284">
        <v>12.7766977921132</v>
      </c>
      <c r="L284">
        <f>(Table2[[#This Row],[6M Return vs Nifty]]-AVERAGE(Table2[6M Return vs Nifty]))/_xlfn.STDEV.P(Table2[6M Return vs Nifty])</f>
        <v>7.2531831722947693E-2</v>
      </c>
      <c r="M284">
        <v>4.8107006657789597</v>
      </c>
      <c r="N284">
        <f>(Table2[[#This Row],[1W Return vs Nifty]]-AVERAGE(Table2[1W Return vs Nifty]))/_xlfn.STDEV.P(Table2[1W Return vs Nifty])</f>
        <v>0.64043754274520182</v>
      </c>
      <c r="O284">
        <v>3914.33</v>
      </c>
      <c r="P284">
        <v>3942.9008149502902</v>
      </c>
      <c r="Q284">
        <v>3746.7363687860602</v>
      </c>
      <c r="R284">
        <v>67.370882429737094</v>
      </c>
      <c r="S284" s="1">
        <f>(Table2[[#This Row],[Close Price]]-Table2[[#This Row],[20D EMA]])/Table2[[#This Row],[20D EMA]]</f>
        <v>3.071279120564701E-2</v>
      </c>
      <c r="T284" s="1">
        <f>(Table2[[#This Row],[Close Price]]-Table2[[#This Row],[50D EMA]])/Table2[[#This Row],[50D EMA]]</f>
        <v>2.3244101069497859E-2</v>
      </c>
      <c r="U284" s="1">
        <f>(Table2[[#This Row],[Close Price]]-Table2[[#This Row],[200D EMA]])/Table2[[#This Row],[200D EMA]]</f>
        <v>7.6817155754994149E-2</v>
      </c>
      <c r="V284">
        <v>0.75821078957192201</v>
      </c>
      <c r="W284">
        <v>3965.5</v>
      </c>
      <c r="X284">
        <v>4049.9</v>
      </c>
      <c r="Y284">
        <v>3898.35</v>
      </c>
      <c r="Z284">
        <v>4083.05</v>
      </c>
      <c r="AA284">
        <v>3715.45</v>
      </c>
      <c r="AB284">
        <v>4083.05</v>
      </c>
      <c r="AC284" s="1">
        <f>(Table2[[#This Row],[Close Price]]/Table2[[#This Row],[Day Low]])-1</f>
        <v>1.7412684402975609E-2</v>
      </c>
      <c r="AD284" s="1">
        <f>(Table2[[#This Row],[Day High]]/Table2[[#This Row],[Close Price]])-1</f>
        <v>3.804637444076775E-3</v>
      </c>
      <c r="AE284" s="1">
        <f>(Table2[[#This Row],[Close Price]]/Table2[[#This Row],[Current Week Low]])-1</f>
        <v>3.4937858324675997E-2</v>
      </c>
      <c r="AF284" s="1">
        <f>(Table2[[#This Row],[Current Week High]]/Table2[[#This Row],[Close Price]])-1</f>
        <v>1.2021167168581481E-2</v>
      </c>
      <c r="AG284" s="1">
        <f>(Table2[[#This Row],[Close Price]]/Table2[[#This Row],[Current Month Low]])-1</f>
        <v>8.5884616937383251E-2</v>
      </c>
      <c r="AH284" s="1">
        <f>(Table2[[#This Row],[Current Month High]]/Table2[[#This Row],[Close Price]])-1</f>
        <v>1.2021167168581481E-2</v>
      </c>
      <c r="AI284">
        <v>22.7150487662812</v>
      </c>
      <c r="AJ284">
        <v>54.450271801546599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-0.01</v>
      </c>
      <c r="AM284" t="s">
        <v>3192</v>
      </c>
      <c r="AN284">
        <v>4.5199999999999996</v>
      </c>
      <c r="AO284" t="s">
        <v>3193</v>
      </c>
      <c r="AP284">
        <v>0.11434125597855301</v>
      </c>
      <c r="AQ284">
        <f>(Table2[[#This Row],[Sharpe Ratio]]-AVERAGE(Table2[Sharpe Ratio]))/_xlfn.STDEV.P(Table2[Sharpe Ratio])</f>
        <v>0.54848962724478545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432</v>
      </c>
      <c r="AT284">
        <f>_xlfn.RANK.AVG(Table2[[#This Row],[6M Return vs Nifty Z-Score]],Table2[6M Return vs Nifty Z-Score])</f>
        <v>289</v>
      </c>
      <c r="AU284">
        <f>_xlfn.RANK.AVG(Table2[[#This Row],[Sharpe Ratio Z-Score]],Table2[Sharpe Ratio Z-Score])</f>
        <v>198</v>
      </c>
      <c r="AV284">
        <f>(Table2[[#This Row],[Rank 1Y]]+Table2[[#This Row],[Rank 6M]]+Table2[[#This Row],[Rank Sharpe]])/3</f>
        <v>306.33333333333331</v>
      </c>
    </row>
    <row r="285" spans="1:48" x14ac:dyDescent="0.3">
      <c r="A285" t="s">
        <v>1114</v>
      </c>
      <c r="B285" t="s">
        <v>1115</v>
      </c>
      <c r="C285" t="s">
        <v>3158</v>
      </c>
      <c r="D285" t="s">
        <v>429</v>
      </c>
      <c r="E285">
        <v>11556.4734381</v>
      </c>
      <c r="F285">
        <v>248.1</v>
      </c>
      <c r="G285">
        <v>31.774111075262802</v>
      </c>
      <c r="H285">
        <f>(Table2[[#This Row],[1Y Return vs Nifty]]-AVERAGE(Table2[1Y Return vs Nifty]))/_xlfn.STDEV.P(Table2[1Y Return vs Nifty])</f>
        <v>8.7860321429781951E-2</v>
      </c>
      <c r="I285">
        <v>-1.8526991991172499</v>
      </c>
      <c r="J285">
        <f>(Table2[[#This Row],[1M Return vs Nifty]]-AVERAGE(Table2[1M Return vs Nifty]))/_xlfn.STDEV.P(Table2[1M Return vs Nifty])</f>
        <v>-0.22497693836385907</v>
      </c>
      <c r="K285">
        <v>3.5126081099511999</v>
      </c>
      <c r="L285">
        <f>(Table2[[#This Row],[6M Return vs Nifty]]-AVERAGE(Table2[6M Return vs Nifty]))/_xlfn.STDEV.P(Table2[6M Return vs Nifty])</f>
        <v>-0.21399799907015055</v>
      </c>
      <c r="M285">
        <v>-1.6460018400171199</v>
      </c>
      <c r="N285">
        <f>(Table2[[#This Row],[1W Return vs Nifty]]-AVERAGE(Table2[1W Return vs Nifty]))/_xlfn.STDEV.P(Table2[1W Return vs Nifty])</f>
        <v>-0.69897905942495508</v>
      </c>
      <c r="O285">
        <v>249.29</v>
      </c>
      <c r="P285">
        <v>256.524876356508</v>
      </c>
      <c r="Q285">
        <v>234.02140574583001</v>
      </c>
      <c r="R285">
        <v>51.7746470695608</v>
      </c>
      <c r="S285" s="1">
        <f>(Table2[[#This Row],[Close Price]]-Table2[[#This Row],[20D EMA]])/Table2[[#This Row],[20D EMA]]</f>
        <v>-4.7735569016005364E-3</v>
      </c>
      <c r="T285" s="1">
        <f>(Table2[[#This Row],[Close Price]]-Table2[[#This Row],[50D EMA]])/Table2[[#This Row],[50D EMA]]</f>
        <v>-3.2842336681606868E-2</v>
      </c>
      <c r="U285" s="1">
        <f>(Table2[[#This Row],[Close Price]]-Table2[[#This Row],[200D EMA]])/Table2[[#This Row],[200D EMA]]</f>
        <v>6.0159429473134213E-2</v>
      </c>
      <c r="V285">
        <v>0.379452038053184</v>
      </c>
      <c r="W285">
        <v>237.2</v>
      </c>
      <c r="X285">
        <v>249.65</v>
      </c>
      <c r="Y285">
        <v>236.2</v>
      </c>
      <c r="Z285">
        <v>249.65</v>
      </c>
      <c r="AA285">
        <v>230.45</v>
      </c>
      <c r="AB285">
        <v>262.8</v>
      </c>
      <c r="AC285" s="1">
        <f>(Table2[[#This Row],[Close Price]]/Table2[[#This Row],[Day Low]])-1</f>
        <v>4.5952782462057362E-2</v>
      </c>
      <c r="AD285" s="1">
        <f>(Table2[[#This Row],[Day High]]/Table2[[#This Row],[Close Price]])-1</f>
        <v>6.2474808544941141E-3</v>
      </c>
      <c r="AE285" s="1">
        <f>(Table2[[#This Row],[Close Price]]/Table2[[#This Row],[Current Week Low]])-1</f>
        <v>5.038103302286201E-2</v>
      </c>
      <c r="AF285" s="1">
        <f>(Table2[[#This Row],[Current Week High]]/Table2[[#This Row],[Close Price]])-1</f>
        <v>6.2474808544941141E-3</v>
      </c>
      <c r="AG285" s="1">
        <f>(Table2[[#This Row],[Close Price]]/Table2[[#This Row],[Current Month Low]])-1</f>
        <v>7.6589281839878565E-2</v>
      </c>
      <c r="AH285" s="1">
        <f>(Table2[[#This Row],[Current Month High]]/Table2[[#This Row],[Close Price]])-1</f>
        <v>5.9250302297460866E-2</v>
      </c>
      <c r="AI285">
        <v>54.856912535268002</v>
      </c>
      <c r="AJ285">
        <v>93.073929961089405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-0.1</v>
      </c>
      <c r="AM285" t="s">
        <v>3192</v>
      </c>
      <c r="AN285">
        <v>-7.3</v>
      </c>
      <c r="AO285" t="s">
        <v>3192</v>
      </c>
      <c r="AP285">
        <v>9.0957181229028003E-2</v>
      </c>
      <c r="AQ285">
        <f>(Table2[[#This Row],[Sharpe Ratio]]-AVERAGE(Table2[Sharpe Ratio]))/_xlfn.STDEV.P(Table2[Sharpe Ratio])</f>
        <v>0.27508851415183327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259</v>
      </c>
      <c r="AT285">
        <f>_xlfn.RANK.AVG(Table2[[#This Row],[6M Return vs Nifty Z-Score]],Table2[6M Return vs Nifty Z-Score])</f>
        <v>390</v>
      </c>
      <c r="AU285">
        <f>_xlfn.RANK.AVG(Table2[[#This Row],[Sharpe Ratio Z-Score]],Table2[Sharpe Ratio Z-Score])</f>
        <v>270</v>
      </c>
      <c r="AV285">
        <f>(Table2[[#This Row],[Rank 1Y]]+Table2[[#This Row],[Rank 6M]]+Table2[[#This Row],[Rank Sharpe]])/3</f>
        <v>306.33333333333331</v>
      </c>
    </row>
    <row r="286" spans="1:48" x14ac:dyDescent="0.3">
      <c r="A286" t="s">
        <v>209</v>
      </c>
      <c r="B286" t="s">
        <v>210</v>
      </c>
      <c r="C286" t="s">
        <v>3147</v>
      </c>
      <c r="D286" t="s">
        <v>54</v>
      </c>
      <c r="E286">
        <v>124822.4911386</v>
      </c>
      <c r="F286">
        <v>1485.2</v>
      </c>
      <c r="G286">
        <v>-7.3277663262017798</v>
      </c>
      <c r="H286">
        <f>(Table2[[#This Row],[1Y Return vs Nifty]]-AVERAGE(Table2[1Y Return vs Nifty]))/_xlfn.STDEV.P(Table2[1Y Return vs Nifty])</f>
        <v>-0.55613372231284119</v>
      </c>
      <c r="I286">
        <v>-3.3446354597664998</v>
      </c>
      <c r="J286">
        <f>(Table2[[#This Row],[1M Return vs Nifty]]-AVERAGE(Table2[1M Return vs Nifty]))/_xlfn.STDEV.P(Table2[1M Return vs Nifty])</f>
        <v>-0.38487465299213486</v>
      </c>
      <c r="K286">
        <v>18.685692848403999</v>
      </c>
      <c r="L286">
        <f>(Table2[[#This Row],[6M Return vs Nifty]]-AVERAGE(Table2[6M Return vs Nifty]))/_xlfn.STDEV.P(Table2[6M Return vs Nifty])</f>
        <v>0.25529165073639337</v>
      </c>
      <c r="M286">
        <v>-2.60641873642945</v>
      </c>
      <c r="N286">
        <f>(Table2[[#This Row],[1W Return vs Nifty]]-AVERAGE(Table2[1W Return vs Nifty]))/_xlfn.STDEV.P(Table2[1W Return vs Nifty])</f>
        <v>-0.89821362767471269</v>
      </c>
      <c r="O286">
        <v>1530.92</v>
      </c>
      <c r="P286">
        <v>1500.01138451988</v>
      </c>
      <c r="Q286">
        <v>1339.6206893216099</v>
      </c>
      <c r="R286">
        <v>35.881824471952797</v>
      </c>
      <c r="S286" s="1">
        <f>(Table2[[#This Row],[Close Price]]-Table2[[#This Row],[20D EMA]])/Table2[[#This Row],[20D EMA]]</f>
        <v>-2.986439526559195E-2</v>
      </c>
      <c r="T286" s="1">
        <f>(Table2[[#This Row],[Close Price]]-Table2[[#This Row],[50D EMA]])/Table2[[#This Row],[50D EMA]]</f>
        <v>-9.8741814047103287E-3</v>
      </c>
      <c r="U286" s="1">
        <f>(Table2[[#This Row],[Close Price]]-Table2[[#This Row],[200D EMA]])/Table2[[#This Row],[200D EMA]]</f>
        <v>0.10867203816635003</v>
      </c>
      <c r="V286">
        <v>0.79735410123561401</v>
      </c>
      <c r="W286">
        <v>1474.45</v>
      </c>
      <c r="X286">
        <v>1509.65</v>
      </c>
      <c r="Y286">
        <v>1474.45</v>
      </c>
      <c r="Z286">
        <v>1533.55</v>
      </c>
      <c r="AA286">
        <v>1462</v>
      </c>
      <c r="AB286">
        <v>1623</v>
      </c>
      <c r="AC286" s="1">
        <f>(Table2[[#This Row],[Close Price]]/Table2[[#This Row],[Day Low]])-1</f>
        <v>7.2908542168266255E-3</v>
      </c>
      <c r="AD286" s="1">
        <f>(Table2[[#This Row],[Day High]]/Table2[[#This Row],[Close Price]])-1</f>
        <v>1.6462429302450898E-2</v>
      </c>
      <c r="AE286" s="1">
        <f>(Table2[[#This Row],[Close Price]]/Table2[[#This Row],[Current Week Low]])-1</f>
        <v>7.2908542168266255E-3</v>
      </c>
      <c r="AF286" s="1">
        <f>(Table2[[#This Row],[Current Week High]]/Table2[[#This Row],[Close Price]])-1</f>
        <v>3.2554538109345499E-2</v>
      </c>
      <c r="AG286" s="1">
        <f>(Table2[[#This Row],[Close Price]]/Table2[[#This Row],[Current Month Low]])-1</f>
        <v>1.5868673050615678E-2</v>
      </c>
      <c r="AH286" s="1">
        <f>(Table2[[#This Row],[Current Month High]]/Table2[[#This Row],[Close Price]])-1</f>
        <v>9.278211688661453E-2</v>
      </c>
      <c r="AI286">
        <v>11.2308106652302</v>
      </c>
      <c r="AJ286">
        <v>46.875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0.01</v>
      </c>
      <c r="AM286" t="s">
        <v>3193</v>
      </c>
      <c r="AN286">
        <v>-7.69</v>
      </c>
      <c r="AO286" t="s">
        <v>3192</v>
      </c>
      <c r="AP286">
        <v>0.12226358171738699</v>
      </c>
      <c r="AQ286">
        <f>(Table2[[#This Row],[Sharpe Ratio]]-AVERAGE(Table2[Sharpe Ratio]))/_xlfn.STDEV.P(Table2[Sharpe Ratio])</f>
        <v>0.64111560019785918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-0.94281475204543619</v>
      </c>
      <c r="AS286">
        <f>_xlfn.RANK.AVG(Table2[[#This Row],[1Y Return vs Nifty Z-Score]],Table2[1Y Return vs Nifty Z-Score])</f>
        <v>506</v>
      </c>
      <c r="AT286">
        <f>_xlfn.RANK.AVG(Table2[[#This Row],[6M Return vs Nifty Z-Score]],Table2[6M Return vs Nifty Z-Score])</f>
        <v>234</v>
      </c>
      <c r="AU286">
        <f>_xlfn.RANK.AVG(Table2[[#This Row],[Sharpe Ratio Z-Score]],Table2[Sharpe Ratio Z-Score])</f>
        <v>180</v>
      </c>
      <c r="AV286">
        <f>(Table2[[#This Row],[Rank 1Y]]+Table2[[#This Row],[Rank 6M]]+Table2[[#This Row],[Rank Sharpe]])/3</f>
        <v>306.66666666666669</v>
      </c>
    </row>
    <row r="287" spans="1:48" x14ac:dyDescent="0.3">
      <c r="A287" t="s">
        <v>1479</v>
      </c>
      <c r="B287" t="s">
        <v>1480</v>
      </c>
      <c r="C287" t="s">
        <v>3161</v>
      </c>
      <c r="D287" t="s">
        <v>400</v>
      </c>
      <c r="E287">
        <v>7157.5011064500004</v>
      </c>
      <c r="F287">
        <v>368.05</v>
      </c>
      <c r="G287">
        <v>41.0081262624456</v>
      </c>
      <c r="H287">
        <f>(Table2[[#This Row],[1Y Return vs Nifty]]-AVERAGE(Table2[1Y Return vs Nifty]))/_xlfn.STDEV.P(Table2[1Y Return vs Nifty])</f>
        <v>0.23994127445716551</v>
      </c>
      <c r="I287">
        <v>-0.64786884952344803</v>
      </c>
      <c r="J287">
        <f>(Table2[[#This Row],[1M Return vs Nifty]]-AVERAGE(Table2[1M Return vs Nifty]))/_xlfn.STDEV.P(Table2[1M Return vs Nifty])</f>
        <v>-9.5849693121492191E-2</v>
      </c>
      <c r="K287">
        <v>20.410530521136899</v>
      </c>
      <c r="L287">
        <f>(Table2[[#This Row],[6M Return vs Nifty]]-AVERAGE(Table2[6M Return vs Nifty]))/_xlfn.STDEV.P(Table2[6M Return vs Nifty])</f>
        <v>0.30863930425332059</v>
      </c>
      <c r="M287">
        <v>2.2937404813885101</v>
      </c>
      <c r="N287">
        <f>(Table2[[#This Row],[1W Return vs Nifty]]-AVERAGE(Table2[1W Return vs Nifty]))/_xlfn.STDEV.P(Table2[1W Return vs Nifty])</f>
        <v>0.11830441752416179</v>
      </c>
      <c r="O287">
        <v>326.51</v>
      </c>
      <c r="P287">
        <v>328.12549705126702</v>
      </c>
      <c r="Q287">
        <v>298.33785956731202</v>
      </c>
      <c r="R287">
        <v>85.101169344819297</v>
      </c>
      <c r="S287" s="1">
        <f>(Table2[[#This Row],[Close Price]]-Table2[[#This Row],[20D EMA]])/Table2[[#This Row],[20D EMA]]</f>
        <v>0.12722428103274025</v>
      </c>
      <c r="T287" s="1">
        <f>(Table2[[#This Row],[Close Price]]-Table2[[#This Row],[50D EMA]])/Table2[[#This Row],[50D EMA]]</f>
        <v>0.12167449133797459</v>
      </c>
      <c r="U287" s="1">
        <f>(Table2[[#This Row],[Close Price]]-Table2[[#This Row],[200D EMA]])/Table2[[#This Row],[200D EMA]]</f>
        <v>0.23366843394865644</v>
      </c>
      <c r="V287">
        <v>2.4336667926389199</v>
      </c>
      <c r="W287">
        <v>342.55</v>
      </c>
      <c r="X287">
        <v>378.7</v>
      </c>
      <c r="Y287">
        <v>310.45</v>
      </c>
      <c r="Z287">
        <v>378.7</v>
      </c>
      <c r="AA287">
        <v>304.3</v>
      </c>
      <c r="AB287">
        <v>378.7</v>
      </c>
      <c r="AC287" s="1">
        <f>(Table2[[#This Row],[Close Price]]/Table2[[#This Row],[Day Low]])-1</f>
        <v>7.4441687344913188E-2</v>
      </c>
      <c r="AD287" s="1">
        <f>(Table2[[#This Row],[Day High]]/Table2[[#This Row],[Close Price]])-1</f>
        <v>2.893628583072938E-2</v>
      </c>
      <c r="AE287" s="1">
        <f>(Table2[[#This Row],[Close Price]]/Table2[[#This Row],[Current Week Low]])-1</f>
        <v>0.18553712353035934</v>
      </c>
      <c r="AF287" s="1">
        <f>(Table2[[#This Row],[Current Week High]]/Table2[[#This Row],[Close Price]])-1</f>
        <v>2.893628583072938E-2</v>
      </c>
      <c r="AG287" s="1">
        <f>(Table2[[#This Row],[Close Price]]/Table2[[#This Row],[Current Month Low]])-1</f>
        <v>0.2094972067039107</v>
      </c>
      <c r="AH287" s="1">
        <f>(Table2[[#This Row],[Current Month High]]/Table2[[#This Row],[Close Price]])-1</f>
        <v>2.893628583072938E-2</v>
      </c>
      <c r="AI287">
        <v>2.89362858307293</v>
      </c>
      <c r="AJ287">
        <v>79.449049244271094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0.1</v>
      </c>
      <c r="AM287" t="s">
        <v>3193</v>
      </c>
      <c r="AN287">
        <v>12.11</v>
      </c>
      <c r="AO287" t="s">
        <v>3193</v>
      </c>
      <c r="AP287">
        <v>1.9753410415741E-2</v>
      </c>
      <c r="AQ287">
        <f>(Table2[[#This Row],[Sharpe Ratio]]-AVERAGE(Table2[Sharpe Ratio]))/_xlfn.STDEV.P(Table2[Sharpe Ratio])</f>
        <v>-0.55740926073505059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225</v>
      </c>
      <c r="AT287">
        <f>_xlfn.RANK.AVG(Table2[[#This Row],[6M Return vs Nifty Z-Score]],Table2[6M Return vs Nifty Z-Score])</f>
        <v>217</v>
      </c>
      <c r="AU287">
        <f>_xlfn.RANK.AVG(Table2[[#This Row],[Sharpe Ratio Z-Score]],Table2[Sharpe Ratio Z-Score])</f>
        <v>480</v>
      </c>
      <c r="AV287">
        <f>(Table2[[#This Row],[Rank 1Y]]+Table2[[#This Row],[Rank 6M]]+Table2[[#This Row],[Rank Sharpe]])/3</f>
        <v>307.33333333333331</v>
      </c>
    </row>
    <row r="288" spans="1:48" x14ac:dyDescent="0.3">
      <c r="A288" t="s">
        <v>1816</v>
      </c>
      <c r="B288" t="s">
        <v>1817</v>
      </c>
      <c r="C288" t="s">
        <v>3159</v>
      </c>
      <c r="D288" t="s">
        <v>1501</v>
      </c>
      <c r="E288">
        <v>4447.0190062000001</v>
      </c>
      <c r="F288">
        <v>82</v>
      </c>
      <c r="G288">
        <v>37.118750449991303</v>
      </c>
      <c r="H288">
        <f>(Table2[[#This Row],[1Y Return vs Nifty]]-AVERAGE(Table2[1Y Return vs Nifty]))/_xlfn.STDEV.P(Table2[1Y Return vs Nifty])</f>
        <v>0.17588463514594471</v>
      </c>
      <c r="I288">
        <v>-8.5013108176054004</v>
      </c>
      <c r="J288">
        <f>(Table2[[#This Row],[1M Return vs Nifty]]-AVERAGE(Table2[1M Return vs Nifty]))/_xlfn.STDEV.P(Table2[1M Return vs Nifty])</f>
        <v>-0.93753941927348317</v>
      </c>
      <c r="K288">
        <v>-12.74793547018</v>
      </c>
      <c r="L288">
        <f>(Table2[[#This Row],[6M Return vs Nifty]]-AVERAGE(Table2[6M Return vs Nifty]))/_xlfn.STDEV.P(Table2[6M Return vs Nifty])</f>
        <v>-0.71692175741738962</v>
      </c>
      <c r="M288">
        <v>3.1496934198020701</v>
      </c>
      <c r="N288">
        <f>(Table2[[#This Row],[1W Return vs Nifty]]-AVERAGE(Table2[1W Return vs Nifty]))/_xlfn.STDEV.P(Table2[1W Return vs Nifty])</f>
        <v>0.29586836372708464</v>
      </c>
      <c r="O288">
        <v>82.57</v>
      </c>
      <c r="P288">
        <v>84.4883342978098</v>
      </c>
      <c r="Q288">
        <v>77.843912470032294</v>
      </c>
      <c r="R288">
        <v>51.608685402782598</v>
      </c>
      <c r="S288" s="1">
        <f>(Table2[[#This Row],[Close Price]]-Table2[[#This Row],[20D EMA]])/Table2[[#This Row],[20D EMA]]</f>
        <v>-6.9032336199587405E-3</v>
      </c>
      <c r="T288" s="1">
        <f>(Table2[[#This Row],[Close Price]]-Table2[[#This Row],[50D EMA]])/Table2[[#This Row],[50D EMA]]</f>
        <v>-2.9451809157921879E-2</v>
      </c>
      <c r="U288" s="1">
        <f>(Table2[[#This Row],[Close Price]]-Table2[[#This Row],[200D EMA]])/Table2[[#This Row],[200D EMA]]</f>
        <v>5.3390013401082362E-2</v>
      </c>
      <c r="V288">
        <v>0.46455545197996101</v>
      </c>
      <c r="W288">
        <v>81.260000000000005</v>
      </c>
      <c r="X288">
        <v>83.56</v>
      </c>
      <c r="Y288">
        <v>79.540000000000006</v>
      </c>
      <c r="Z288">
        <v>83.59</v>
      </c>
      <c r="AA288">
        <v>74.58</v>
      </c>
      <c r="AB288">
        <v>85.57</v>
      </c>
      <c r="AC288" s="1">
        <f>(Table2[[#This Row],[Close Price]]/Table2[[#This Row],[Day Low]])-1</f>
        <v>9.1065714988924906E-3</v>
      </c>
      <c r="AD288" s="1">
        <f>(Table2[[#This Row],[Day High]]/Table2[[#This Row],[Close Price]])-1</f>
        <v>1.9024390243902456E-2</v>
      </c>
      <c r="AE288" s="1">
        <f>(Table2[[#This Row],[Close Price]]/Table2[[#This Row],[Current Week Low]])-1</f>
        <v>3.0927835051546282E-2</v>
      </c>
      <c r="AF288" s="1">
        <f>(Table2[[#This Row],[Current Week High]]/Table2[[#This Row],[Close Price]])-1</f>
        <v>1.9390243902439153E-2</v>
      </c>
      <c r="AG288" s="1">
        <f>(Table2[[#This Row],[Close Price]]/Table2[[#This Row],[Current Month Low]])-1</f>
        <v>9.9490480021453553E-2</v>
      </c>
      <c r="AH288" s="1">
        <f>(Table2[[#This Row],[Current Month High]]/Table2[[#This Row],[Close Price]])-1</f>
        <v>4.3536585365853586E-2</v>
      </c>
      <c r="AI288">
        <v>25.914634146341399</v>
      </c>
      <c r="AJ288">
        <v>91.142191142191095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-0.04</v>
      </c>
      <c r="AM288" t="s">
        <v>3192</v>
      </c>
      <c r="AN288">
        <v>-3.03</v>
      </c>
      <c r="AO288" t="s">
        <v>3192</v>
      </c>
      <c r="AP288">
        <v>0.152795601651603</v>
      </c>
      <c r="AQ288">
        <f>(Table2[[#This Row],[Sharpe Ratio]]-AVERAGE(Table2[Sharpe Ratio]))/_xlfn.STDEV.P(Table2[Sharpe Ratio])</f>
        <v>0.99808881057302801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242</v>
      </c>
      <c r="AT288">
        <f>_xlfn.RANK.AVG(Table2[[#This Row],[6M Return vs Nifty Z-Score]],Table2[6M Return vs Nifty Z-Score])</f>
        <v>564</v>
      </c>
      <c r="AU288">
        <f>_xlfn.RANK.AVG(Table2[[#This Row],[Sharpe Ratio Z-Score]],Table2[Sharpe Ratio Z-Score])</f>
        <v>116</v>
      </c>
      <c r="AV288">
        <f>(Table2[[#This Row],[Rank 1Y]]+Table2[[#This Row],[Rank 6M]]+Table2[[#This Row],[Rank Sharpe]])/3</f>
        <v>307.33333333333331</v>
      </c>
    </row>
    <row r="289" spans="1:48" x14ac:dyDescent="0.3">
      <c r="A289" t="s">
        <v>1648</v>
      </c>
      <c r="B289" t="s">
        <v>1649</v>
      </c>
      <c r="C289" t="s">
        <v>3151</v>
      </c>
      <c r="D289" t="s">
        <v>276</v>
      </c>
      <c r="E289">
        <v>5618.0392475199997</v>
      </c>
      <c r="F289">
        <v>654.4</v>
      </c>
      <c r="G289">
        <v>38.490231951049701</v>
      </c>
      <c r="H289">
        <f>(Table2[[#This Row],[1Y Return vs Nifty]]-AVERAGE(Table2[1Y Return vs Nifty]))/_xlfn.STDEV.P(Table2[1Y Return vs Nifty])</f>
        <v>0.19847244873649417</v>
      </c>
      <c r="I289">
        <v>10.093016770880199</v>
      </c>
      <c r="J289">
        <f>(Table2[[#This Row],[1M Return vs Nifty]]-AVERAGE(Table2[1M Return vs Nifty]))/_xlfn.STDEV.P(Table2[1M Return vs Nifty])</f>
        <v>1.0553007340682519</v>
      </c>
      <c r="K289">
        <v>30.6507716625032</v>
      </c>
      <c r="L289">
        <f>(Table2[[#This Row],[6M Return vs Nifty]]-AVERAGE(Table2[6M Return vs Nifty]))/_xlfn.STDEV.P(Table2[6M Return vs Nifty])</f>
        <v>0.62536060793045189</v>
      </c>
      <c r="M289">
        <v>12.6185507508411</v>
      </c>
      <c r="N289">
        <f>(Table2[[#This Row],[1W Return vs Nifty]]-AVERAGE(Table2[1W Return vs Nifty]))/_xlfn.STDEV.P(Table2[1W Return vs Nifty])</f>
        <v>2.2601441997887863</v>
      </c>
      <c r="O289">
        <v>583.02</v>
      </c>
      <c r="P289">
        <v>541.58722007325196</v>
      </c>
      <c r="Q289">
        <v>462.01062707012102</v>
      </c>
      <c r="R289">
        <v>80.668915655150997</v>
      </c>
      <c r="S289" s="1">
        <f>(Table2[[#This Row],[Close Price]]-Table2[[#This Row],[20D EMA]])/Table2[[#This Row],[20D EMA]]</f>
        <v>0.12243147747933175</v>
      </c>
      <c r="T289" s="1">
        <f>(Table2[[#This Row],[Close Price]]-Table2[[#This Row],[50D EMA]])/Table2[[#This Row],[50D EMA]]</f>
        <v>0.20830029909400302</v>
      </c>
      <c r="U289" s="1">
        <f>(Table2[[#This Row],[Close Price]]-Table2[[#This Row],[200D EMA]])/Table2[[#This Row],[200D EMA]]</f>
        <v>0.41641763556377964</v>
      </c>
      <c r="V289">
        <v>1.0204310217738699</v>
      </c>
      <c r="W289">
        <v>624.9</v>
      </c>
      <c r="X289">
        <v>663</v>
      </c>
      <c r="Y289">
        <v>616.6</v>
      </c>
      <c r="Z289">
        <v>663</v>
      </c>
      <c r="AA289">
        <v>525.04999999999995</v>
      </c>
      <c r="AB289">
        <v>663</v>
      </c>
      <c r="AC289" s="1">
        <f>(Table2[[#This Row],[Close Price]]/Table2[[#This Row],[Day Low]])-1</f>
        <v>4.7207553208513442E-2</v>
      </c>
      <c r="AD289" s="1">
        <f>(Table2[[#This Row],[Day High]]/Table2[[#This Row],[Close Price]])-1</f>
        <v>1.3141809290953654E-2</v>
      </c>
      <c r="AE289" s="1">
        <f>(Table2[[#This Row],[Close Price]]/Table2[[#This Row],[Current Week Low]])-1</f>
        <v>6.1303924748621341E-2</v>
      </c>
      <c r="AF289" s="1">
        <f>(Table2[[#This Row],[Current Week High]]/Table2[[#This Row],[Close Price]])-1</f>
        <v>1.3141809290953654E-2</v>
      </c>
      <c r="AG289" s="1">
        <f>(Table2[[#This Row],[Close Price]]/Table2[[#This Row],[Current Month Low]])-1</f>
        <v>0.24635748976287974</v>
      </c>
      <c r="AH289" s="1">
        <f>(Table2[[#This Row],[Current Month High]]/Table2[[#This Row],[Close Price]])-1</f>
        <v>1.3141809290953654E-2</v>
      </c>
      <c r="AI289">
        <v>1.3141809290953601</v>
      </c>
      <c r="AJ289">
        <v>90.177274048241699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0.3</v>
      </c>
      <c r="AM289" t="s">
        <v>3193</v>
      </c>
      <c r="AN289">
        <v>14.5</v>
      </c>
      <c r="AO289" t="s">
        <v>3193</v>
      </c>
      <c r="AQ289">
        <f>(Table2[[#This Row],[Sharpe Ratio]]-AVERAGE(Table2[Sharpe Ratio]))/_xlfn.STDEV.P(Table2[Sharpe Ratio])</f>
        <v>-0.78836149865308947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3.3509164918708949</v>
      </c>
      <c r="AS289">
        <f>_xlfn.RANK.AVG(Table2[[#This Row],[1Y Return vs Nifty Z-Score]],Table2[1Y Return vs Nifty Z-Score])</f>
        <v>236</v>
      </c>
      <c r="AT289">
        <f>_xlfn.RANK.AVG(Table2[[#This Row],[6M Return vs Nifty Z-Score]],Table2[6M Return vs Nifty Z-Score])</f>
        <v>141</v>
      </c>
      <c r="AU289">
        <f>_xlfn.RANK.AVG(Table2[[#This Row],[Sharpe Ratio Z-Score]],Table2[Sharpe Ratio Z-Score])</f>
        <v>551.5</v>
      </c>
      <c r="AV289">
        <f>(Table2[[#This Row],[Rank 1Y]]+Table2[[#This Row],[Rank 6M]]+Table2[[#This Row],[Rank Sharpe]])/3</f>
        <v>309.5</v>
      </c>
    </row>
    <row r="290" spans="1:48" x14ac:dyDescent="0.3">
      <c r="A290" t="s">
        <v>1017</v>
      </c>
      <c r="B290" t="s">
        <v>1018</v>
      </c>
      <c r="C290" t="s">
        <v>3150</v>
      </c>
      <c r="D290" t="s">
        <v>273</v>
      </c>
      <c r="E290">
        <v>14278.54390859</v>
      </c>
      <c r="F290">
        <v>611.65</v>
      </c>
      <c r="G290">
        <v>80.749942564998705</v>
      </c>
      <c r="H290">
        <f>(Table2[[#This Row],[1Y Return vs Nifty]]-AVERAGE(Table2[1Y Return vs Nifty]))/_xlfn.STDEV.P(Table2[1Y Return vs Nifty])</f>
        <v>0.89447488478962145</v>
      </c>
      <c r="I290">
        <v>-20.384646898437499</v>
      </c>
      <c r="J290">
        <f>(Table2[[#This Row],[1M Return vs Nifty]]-AVERAGE(Table2[1M Return vs Nifty]))/_xlfn.STDEV.P(Table2[1M Return vs Nifty])</f>
        <v>-2.2111315502522584</v>
      </c>
      <c r="K290">
        <v>2.9196136977473799</v>
      </c>
      <c r="L290">
        <f>(Table2[[#This Row],[6M Return vs Nifty]]-AVERAGE(Table2[6M Return vs Nifty]))/_xlfn.STDEV.P(Table2[6M Return vs Nifty])</f>
        <v>-0.23233877451807999</v>
      </c>
      <c r="M290">
        <v>8.1424637725568996</v>
      </c>
      <c r="N290">
        <f>(Table2[[#This Row],[1W Return vs Nifty]]-AVERAGE(Table2[1W Return vs Nifty]))/_xlfn.STDEV.P(Table2[1W Return vs Nifty])</f>
        <v>1.3315982111684985</v>
      </c>
      <c r="O290">
        <v>604.12</v>
      </c>
      <c r="P290">
        <v>641.76409018058496</v>
      </c>
      <c r="Q290">
        <v>607.59398245724606</v>
      </c>
      <c r="R290">
        <v>58.423549507439603</v>
      </c>
      <c r="S290" s="1">
        <f>(Table2[[#This Row],[Close Price]]-Table2[[#This Row],[20D EMA]])/Table2[[#This Row],[20D EMA]]</f>
        <v>1.2464411044163366E-2</v>
      </c>
      <c r="T290" s="1">
        <f>(Table2[[#This Row],[Close Price]]-Table2[[#This Row],[50D EMA]])/Table2[[#This Row],[50D EMA]]</f>
        <v>-4.6923925226341701E-2</v>
      </c>
      <c r="U290" s="1">
        <f>(Table2[[#This Row],[Close Price]]-Table2[[#This Row],[200D EMA]])/Table2[[#This Row],[200D EMA]]</f>
        <v>6.6755393566448398E-3</v>
      </c>
      <c r="V290">
        <v>1.78498089694568</v>
      </c>
      <c r="W290">
        <v>587.65</v>
      </c>
      <c r="X290">
        <v>611.65</v>
      </c>
      <c r="Y290">
        <v>546.15</v>
      </c>
      <c r="Z290">
        <v>611.65</v>
      </c>
      <c r="AA290">
        <v>504.05</v>
      </c>
      <c r="AB290">
        <v>625.79999999999995</v>
      </c>
      <c r="AC290" s="1">
        <f>(Table2[[#This Row],[Close Price]]/Table2[[#This Row],[Day Low]])-1</f>
        <v>4.0840636433250976E-2</v>
      </c>
      <c r="AD290" s="1">
        <f>(Table2[[#This Row],[Day High]]/Table2[[#This Row],[Close Price]])-1</f>
        <v>0</v>
      </c>
      <c r="AE290" s="1">
        <f>(Table2[[#This Row],[Close Price]]/Table2[[#This Row],[Current Week Low]])-1</f>
        <v>0.11993042204522575</v>
      </c>
      <c r="AF290" s="1">
        <f>(Table2[[#This Row],[Current Week High]]/Table2[[#This Row],[Close Price]])-1</f>
        <v>0</v>
      </c>
      <c r="AG290" s="1">
        <f>(Table2[[#This Row],[Close Price]]/Table2[[#This Row],[Current Month Low]])-1</f>
        <v>0.21347088582481888</v>
      </c>
      <c r="AH290" s="1">
        <f>(Table2[[#This Row],[Current Month High]]/Table2[[#This Row],[Close Price]])-1</f>
        <v>2.3134145344559709E-2</v>
      </c>
      <c r="AI290">
        <v>35.371536009155498</v>
      </c>
      <c r="AJ290">
        <v>141.75889328063201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-0.08</v>
      </c>
      <c r="AM290" t="s">
        <v>3192</v>
      </c>
      <c r="AN290">
        <v>-5.72</v>
      </c>
      <c r="AO290" t="s">
        <v>3192</v>
      </c>
      <c r="AP290">
        <v>4.0560644453838002E-2</v>
      </c>
      <c r="AQ290">
        <f>(Table2[[#This Row],[Sharpe Ratio]]-AVERAGE(Table2[Sharpe Ratio]))/_xlfn.STDEV.P(Table2[Sharpe Ratio])</f>
        <v>-0.31413596438549807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112</v>
      </c>
      <c r="AT290">
        <f>_xlfn.RANK.AVG(Table2[[#This Row],[6M Return vs Nifty Z-Score]],Table2[6M Return vs Nifty Z-Score])</f>
        <v>396</v>
      </c>
      <c r="AU290">
        <f>_xlfn.RANK.AVG(Table2[[#This Row],[Sharpe Ratio Z-Score]],Table2[Sharpe Ratio Z-Score])</f>
        <v>421</v>
      </c>
      <c r="AV290">
        <f>(Table2[[#This Row],[Rank 1Y]]+Table2[[#This Row],[Rank 6M]]+Table2[[#This Row],[Rank Sharpe]])/3</f>
        <v>309.66666666666669</v>
      </c>
    </row>
    <row r="291" spans="1:48" x14ac:dyDescent="0.3">
      <c r="A291" t="s">
        <v>1444</v>
      </c>
      <c r="B291" t="s">
        <v>1445</v>
      </c>
      <c r="C291" t="s">
        <v>3150</v>
      </c>
      <c r="D291" t="s">
        <v>48</v>
      </c>
      <c r="E291">
        <v>7526.3873038000002</v>
      </c>
      <c r="F291">
        <v>1123.55</v>
      </c>
      <c r="G291">
        <v>30.574967866218199</v>
      </c>
      <c r="H291">
        <f>(Table2[[#This Row],[1Y Return vs Nifty]]-AVERAGE(Table2[1Y Return vs Nifty]))/_xlfn.STDEV.P(Table2[1Y Return vs Nifty])</f>
        <v>6.8110858346707201E-2</v>
      </c>
      <c r="I291">
        <v>-2.8871593682596899</v>
      </c>
      <c r="J291">
        <f>(Table2[[#This Row],[1M Return vs Nifty]]-AVERAGE(Table2[1M Return vs Nifty]))/_xlfn.STDEV.P(Table2[1M Return vs Nifty])</f>
        <v>-0.3358448227920281</v>
      </c>
      <c r="K291">
        <v>-7.9196092899224899</v>
      </c>
      <c r="L291">
        <f>(Table2[[#This Row],[6M Return vs Nifty]]-AVERAGE(Table2[6M Return vs Nifty]))/_xlfn.STDEV.P(Table2[6M Return vs Nifty])</f>
        <v>-0.56758603951011144</v>
      </c>
      <c r="M291">
        <v>-1.169704957934</v>
      </c>
      <c r="N291">
        <f>(Table2[[#This Row],[1W Return vs Nifty]]-AVERAGE(Table2[1W Return vs Nifty]))/_xlfn.STDEV.P(Table2[1W Return vs Nifty])</f>
        <v>-0.60017321373958765</v>
      </c>
      <c r="O291">
        <v>1135.01</v>
      </c>
      <c r="P291">
        <v>1190.87029877694</v>
      </c>
      <c r="Q291">
        <v>1121.91307585902</v>
      </c>
      <c r="R291">
        <v>51.067804308309199</v>
      </c>
      <c r="S291" s="1">
        <f>(Table2[[#This Row],[Close Price]]-Table2[[#This Row],[20D EMA]])/Table2[[#This Row],[20D EMA]]</f>
        <v>-1.0096827340728308E-2</v>
      </c>
      <c r="T291" s="1">
        <f>(Table2[[#This Row],[Close Price]]-Table2[[#This Row],[50D EMA]])/Table2[[#This Row],[50D EMA]]</f>
        <v>-5.6530336549731761E-2</v>
      </c>
      <c r="U291" s="1">
        <f>(Table2[[#This Row],[Close Price]]-Table2[[#This Row],[200D EMA]])/Table2[[#This Row],[200D EMA]]</f>
        <v>1.4590472080260309E-3</v>
      </c>
      <c r="V291">
        <v>1.14952756424781</v>
      </c>
      <c r="W291">
        <v>1089.7</v>
      </c>
      <c r="X291">
        <v>1129</v>
      </c>
      <c r="Y291">
        <v>1071.55</v>
      </c>
      <c r="Z291">
        <v>1129</v>
      </c>
      <c r="AA291">
        <v>1055</v>
      </c>
      <c r="AB291">
        <v>1145.8</v>
      </c>
      <c r="AC291" s="1">
        <f>(Table2[[#This Row],[Close Price]]/Table2[[#This Row],[Day Low]])-1</f>
        <v>3.1063595484995821E-2</v>
      </c>
      <c r="AD291" s="1">
        <f>(Table2[[#This Row],[Day High]]/Table2[[#This Row],[Close Price]])-1</f>
        <v>4.85069645320646E-3</v>
      </c>
      <c r="AE291" s="1">
        <f>(Table2[[#This Row],[Close Price]]/Table2[[#This Row],[Current Week Low]])-1</f>
        <v>4.8527833512201912E-2</v>
      </c>
      <c r="AF291" s="1">
        <f>(Table2[[#This Row],[Current Week High]]/Table2[[#This Row],[Close Price]])-1</f>
        <v>4.85069645320646E-3</v>
      </c>
      <c r="AG291" s="1">
        <f>(Table2[[#This Row],[Close Price]]/Table2[[#This Row],[Current Month Low]])-1</f>
        <v>6.4976303317535455E-2</v>
      </c>
      <c r="AH291" s="1">
        <f>(Table2[[#This Row],[Current Month High]]/Table2[[#This Row],[Close Price]])-1</f>
        <v>1.9803302033732262E-2</v>
      </c>
      <c r="AI291">
        <v>37.283609986204397</v>
      </c>
      <c r="AJ291">
        <v>72.853846153846106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-0.19</v>
      </c>
      <c r="AM291" t="s">
        <v>3192</v>
      </c>
      <c r="AN291">
        <v>-1.1499999999999999</v>
      </c>
      <c r="AO291" t="s">
        <v>3192</v>
      </c>
      <c r="AP291">
        <v>0.132148816057962</v>
      </c>
      <c r="AQ291">
        <f>(Table2[[#This Row],[Sharpe Ratio]]-AVERAGE(Table2[Sharpe Ratio]))/_xlfn.STDEV.P(Table2[Sharpe Ratio])</f>
        <v>0.75669143977444031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273</v>
      </c>
      <c r="AT291">
        <f>_xlfn.RANK.AVG(Table2[[#This Row],[6M Return vs Nifty Z-Score]],Table2[6M Return vs Nifty Z-Score])</f>
        <v>504</v>
      </c>
      <c r="AU291">
        <f>_xlfn.RANK.AVG(Table2[[#This Row],[Sharpe Ratio Z-Score]],Table2[Sharpe Ratio Z-Score])</f>
        <v>154</v>
      </c>
      <c r="AV291">
        <f>(Table2[[#This Row],[Rank 1Y]]+Table2[[#This Row],[Rank 6M]]+Table2[[#This Row],[Rank Sharpe]])/3</f>
        <v>310.33333333333331</v>
      </c>
    </row>
    <row r="292" spans="1:48" x14ac:dyDescent="0.3">
      <c r="A292" t="s">
        <v>1297</v>
      </c>
      <c r="B292" t="s">
        <v>1298</v>
      </c>
      <c r="C292" t="s">
        <v>3156</v>
      </c>
      <c r="D292" t="s">
        <v>273</v>
      </c>
      <c r="E292">
        <v>9150.1001864699992</v>
      </c>
      <c r="F292">
        <v>1547.9</v>
      </c>
      <c r="G292">
        <v>102.708088379298</v>
      </c>
      <c r="H292">
        <f>(Table2[[#This Row],[1Y Return vs Nifty]]-AVERAGE(Table2[1Y Return vs Nifty]))/_xlfn.STDEV.P(Table2[1Y Return vs Nifty])</f>
        <v>1.256117753515692</v>
      </c>
      <c r="I292">
        <v>1.2772529747179601E-2</v>
      </c>
      <c r="J292">
        <f>(Table2[[#This Row],[1M Return vs Nifty]]-AVERAGE(Table2[1M Return vs Nifty]))/_xlfn.STDEV.P(Table2[1M Return vs Nifty])</f>
        <v>-2.5045698661115019E-2</v>
      </c>
      <c r="K292">
        <v>11.406867016284799</v>
      </c>
      <c r="L292">
        <f>(Table2[[#This Row],[6M Return vs Nifty]]-AVERAGE(Table2[6M Return vs Nifty]))/_xlfn.STDEV.P(Table2[6M Return vs Nifty])</f>
        <v>3.0164217215820917E-2</v>
      </c>
      <c r="M292">
        <v>10.2803880540856</v>
      </c>
      <c r="N292">
        <f>(Table2[[#This Row],[1W Return vs Nifty]]-AVERAGE(Table2[1W Return vs Nifty]))/_xlfn.STDEV.P(Table2[1W Return vs Nifty])</f>
        <v>1.7751018841798636</v>
      </c>
      <c r="O292">
        <v>1492.39</v>
      </c>
      <c r="P292">
        <v>1528.4256935819701</v>
      </c>
      <c r="Q292">
        <v>1364.8822499999901</v>
      </c>
      <c r="R292">
        <v>67.219899954481704</v>
      </c>
      <c r="S292" s="1">
        <f>(Table2[[#This Row],[Close Price]]-Table2[[#This Row],[20D EMA]])/Table2[[#This Row],[20D EMA]]</f>
        <v>3.7195371183135768E-2</v>
      </c>
      <c r="T292" s="1">
        <f>(Table2[[#This Row],[Close Price]]-Table2[[#This Row],[50D EMA]])/Table2[[#This Row],[50D EMA]]</f>
        <v>1.2741415235169603E-2</v>
      </c>
      <c r="U292" s="1">
        <f>(Table2[[#This Row],[Close Price]]-Table2[[#This Row],[200D EMA]])/Table2[[#This Row],[200D EMA]]</f>
        <v>0.1340905048768942</v>
      </c>
      <c r="V292">
        <v>0.80790181845506404</v>
      </c>
      <c r="W292">
        <v>1528.8</v>
      </c>
      <c r="X292">
        <v>1559.95</v>
      </c>
      <c r="Y292">
        <v>1483.4</v>
      </c>
      <c r="Z292">
        <v>1560.1</v>
      </c>
      <c r="AA292">
        <v>1320.05</v>
      </c>
      <c r="AB292">
        <v>1560.1</v>
      </c>
      <c r="AC292" s="1">
        <f>(Table2[[#This Row],[Close Price]]/Table2[[#This Row],[Day Low]])-1</f>
        <v>1.2493458922030465E-2</v>
      </c>
      <c r="AD292" s="1">
        <f>(Table2[[#This Row],[Day High]]/Table2[[#This Row],[Close Price]])-1</f>
        <v>7.7847406163189525E-3</v>
      </c>
      <c r="AE292" s="1">
        <f>(Table2[[#This Row],[Close Price]]/Table2[[#This Row],[Current Week Low]])-1</f>
        <v>4.3481191856545864E-2</v>
      </c>
      <c r="AF292" s="1">
        <f>(Table2[[#This Row],[Current Week High]]/Table2[[#This Row],[Close Price]])-1</f>
        <v>7.8816461011692596E-3</v>
      </c>
      <c r="AG292" s="1">
        <f>(Table2[[#This Row],[Close Price]]/Table2[[#This Row],[Current Month Low]])-1</f>
        <v>0.17260709821597686</v>
      </c>
      <c r="AH292" s="1">
        <f>(Table2[[#This Row],[Current Month High]]/Table2[[#This Row],[Close Price]])-1</f>
        <v>7.8816461011692596E-3</v>
      </c>
      <c r="AI292">
        <v>34.375605659280303</v>
      </c>
      <c r="AJ292">
        <v>140.955790784557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-0.03</v>
      </c>
      <c r="AM292" t="s">
        <v>3192</v>
      </c>
      <c r="AN292">
        <v>3.49</v>
      </c>
      <c r="AO292" t="s">
        <v>3193</v>
      </c>
      <c r="AQ292">
        <f>(Table2[[#This Row],[Sharpe Ratio]]-AVERAGE(Table2[Sharpe Ratio]))/_xlfn.STDEV.P(Table2[Sharpe Ratio])</f>
        <v>-0.78836149865308947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73</v>
      </c>
      <c r="AT292">
        <f>_xlfn.RANK.AVG(Table2[[#This Row],[6M Return vs Nifty Z-Score]],Table2[6M Return vs Nifty Z-Score])</f>
        <v>308</v>
      </c>
      <c r="AU292">
        <f>_xlfn.RANK.AVG(Table2[[#This Row],[Sharpe Ratio Z-Score]],Table2[Sharpe Ratio Z-Score])</f>
        <v>551.5</v>
      </c>
      <c r="AV292">
        <f>(Table2[[#This Row],[Rank 1Y]]+Table2[[#This Row],[Rank 6M]]+Table2[[#This Row],[Rank Sharpe]])/3</f>
        <v>310.83333333333331</v>
      </c>
    </row>
    <row r="293" spans="1:48" x14ac:dyDescent="0.3">
      <c r="A293" t="s">
        <v>293</v>
      </c>
      <c r="B293" t="s">
        <v>294</v>
      </c>
      <c r="C293" t="s">
        <v>3158</v>
      </c>
      <c r="D293" t="s">
        <v>48</v>
      </c>
      <c r="E293">
        <v>94355.009107071994</v>
      </c>
      <c r="F293">
        <v>89.36</v>
      </c>
      <c r="G293">
        <v>25.548223418947</v>
      </c>
      <c r="H293">
        <f>(Table2[[#This Row],[1Y Return vs Nifty]]-AVERAGE(Table2[1Y Return vs Nifty]))/_xlfn.STDEV.P(Table2[1Y Return vs Nifty])</f>
        <v>-1.4677838733543622E-2</v>
      </c>
      <c r="I293">
        <v>-6.2368415150550698</v>
      </c>
      <c r="J293">
        <f>(Table2[[#This Row],[1M Return vs Nifty]]-AVERAGE(Table2[1M Return vs Nifty]))/_xlfn.STDEV.P(Table2[1M Return vs Nifty])</f>
        <v>-0.69484576279910093</v>
      </c>
      <c r="K293">
        <v>-1.7417242900557799</v>
      </c>
      <c r="L293">
        <f>(Table2[[#This Row],[6M Return vs Nifty]]-AVERAGE(Table2[6M Return vs Nifty]))/_xlfn.STDEV.P(Table2[6M Return vs Nifty])</f>
        <v>-0.37650970018241176</v>
      </c>
      <c r="M293">
        <v>1.8736327127788199</v>
      </c>
      <c r="N293">
        <f>(Table2[[#This Row],[1W Return vs Nifty]]-AVERAGE(Table2[1W Return vs Nifty]))/_xlfn.STDEV.P(Table2[1W Return vs Nifty])</f>
        <v>3.1154774270294769E-2</v>
      </c>
      <c r="O293">
        <v>90.71</v>
      </c>
      <c r="P293">
        <v>92.454960618318296</v>
      </c>
      <c r="Q293">
        <v>85.917027739327196</v>
      </c>
      <c r="R293">
        <v>45.593966106152202</v>
      </c>
      <c r="S293" s="1">
        <f>(Table2[[#This Row],[Close Price]]-Table2[[#This Row],[20D EMA]])/Table2[[#This Row],[20D EMA]]</f>
        <v>-1.4882592878403643E-2</v>
      </c>
      <c r="T293" s="1">
        <f>(Table2[[#This Row],[Close Price]]-Table2[[#This Row],[50D EMA]])/Table2[[#This Row],[50D EMA]]</f>
        <v>-3.3475333260864375E-2</v>
      </c>
      <c r="U293" s="1">
        <f>(Table2[[#This Row],[Close Price]]-Table2[[#This Row],[200D EMA]])/Table2[[#This Row],[200D EMA]]</f>
        <v>4.0073223565400828E-2</v>
      </c>
      <c r="V293">
        <v>0.78865318276267105</v>
      </c>
      <c r="W293">
        <v>88.61</v>
      </c>
      <c r="X293">
        <v>89.83</v>
      </c>
      <c r="Y293">
        <v>88.21</v>
      </c>
      <c r="Z293">
        <v>89.83</v>
      </c>
      <c r="AA293">
        <v>84.57</v>
      </c>
      <c r="AB293">
        <v>94.93</v>
      </c>
      <c r="AC293" s="1">
        <f>(Table2[[#This Row],[Close Price]]/Table2[[#This Row],[Day Low]])-1</f>
        <v>8.4640559756234968E-3</v>
      </c>
      <c r="AD293" s="1">
        <f>(Table2[[#This Row],[Day High]]/Table2[[#This Row],[Close Price]])-1</f>
        <v>5.2596239928379696E-3</v>
      </c>
      <c r="AE293" s="1">
        <f>(Table2[[#This Row],[Close Price]]/Table2[[#This Row],[Current Week Low]])-1</f>
        <v>1.3037070626913172E-2</v>
      </c>
      <c r="AF293" s="1">
        <f>(Table2[[#This Row],[Current Week High]]/Table2[[#This Row],[Close Price]])-1</f>
        <v>5.2596239928379696E-3</v>
      </c>
      <c r="AG293" s="1">
        <f>(Table2[[#This Row],[Close Price]]/Table2[[#This Row],[Current Month Low]])-1</f>
        <v>5.6639470261321989E-2</v>
      </c>
      <c r="AH293" s="1">
        <f>(Table2[[#This Row],[Current Month High]]/Table2[[#This Row],[Close Price]])-1</f>
        <v>6.233213965980311E-2</v>
      </c>
      <c r="AI293">
        <v>16.1034019695613</v>
      </c>
      <c r="AJ293">
        <v>71.846153846153797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-0.06</v>
      </c>
      <c r="AM293" t="s">
        <v>3192</v>
      </c>
      <c r="AN293">
        <v>-6.03</v>
      </c>
      <c r="AO293" t="s">
        <v>3192</v>
      </c>
      <c r="AP293">
        <v>0.114615262671155</v>
      </c>
      <c r="AQ293">
        <f>(Table2[[#This Row],[Sharpe Ratio]]-AVERAGE(Table2[Sharpe Ratio]))/_xlfn.STDEV.P(Table2[Sharpe Ratio])</f>
        <v>0.55169324917786311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293</v>
      </c>
      <c r="AT293">
        <f>_xlfn.RANK.AVG(Table2[[#This Row],[6M Return vs Nifty Z-Score]],Table2[6M Return vs Nifty Z-Score])</f>
        <v>445</v>
      </c>
      <c r="AU293">
        <f>_xlfn.RANK.AVG(Table2[[#This Row],[Sharpe Ratio Z-Score]],Table2[Sharpe Ratio Z-Score])</f>
        <v>196</v>
      </c>
      <c r="AV293">
        <f>(Table2[[#This Row],[Rank 1Y]]+Table2[[#This Row],[Rank 6M]]+Table2[[#This Row],[Rank Sharpe]])/3</f>
        <v>311.33333333333331</v>
      </c>
    </row>
    <row r="294" spans="1:48" x14ac:dyDescent="0.3">
      <c r="A294" t="s">
        <v>1626</v>
      </c>
      <c r="B294" t="s">
        <v>1627</v>
      </c>
      <c r="C294" t="s">
        <v>3161</v>
      </c>
      <c r="D294" t="s">
        <v>400</v>
      </c>
      <c r="E294">
        <v>5875.1669184000002</v>
      </c>
      <c r="F294">
        <v>119.76</v>
      </c>
      <c r="G294">
        <v>26.984557297834101</v>
      </c>
      <c r="H294">
        <f>(Table2[[#This Row],[1Y Return vs Nifty]]-AVERAGE(Table2[1Y Return vs Nifty]))/_xlfn.STDEV.P(Table2[1Y Return vs Nifty])</f>
        <v>8.9780705040620763E-3</v>
      </c>
      <c r="I294">
        <v>-6.1673493690039702</v>
      </c>
      <c r="J294">
        <f>(Table2[[#This Row],[1M Return vs Nifty]]-AVERAGE(Table2[1M Return vs Nifty]))/_xlfn.STDEV.P(Table2[1M Return vs Nifty])</f>
        <v>-0.68739796785553564</v>
      </c>
      <c r="K294">
        <v>8.3440766632881402</v>
      </c>
      <c r="L294">
        <f>(Table2[[#This Row],[6M Return vs Nifty]]-AVERAGE(Table2[6M Return vs Nifty]))/_xlfn.STDEV.P(Table2[6M Return vs Nifty])</f>
        <v>-6.4565090434195435E-2</v>
      </c>
      <c r="M294">
        <v>0.48048864402362101</v>
      </c>
      <c r="N294">
        <f>(Table2[[#This Row],[1W Return vs Nifty]]-AVERAGE(Table2[1W Return vs Nifty]))/_xlfn.STDEV.P(Table2[1W Return vs Nifty])</f>
        <v>-0.2578472810715019</v>
      </c>
      <c r="O294">
        <v>123.61</v>
      </c>
      <c r="P294">
        <v>127.957945448221</v>
      </c>
      <c r="Q294">
        <v>115.883723156055</v>
      </c>
      <c r="R294">
        <v>40.475065439333598</v>
      </c>
      <c r="S294" s="1">
        <f>(Table2[[#This Row],[Close Price]]-Table2[[#This Row],[20D EMA]])/Table2[[#This Row],[20D EMA]]</f>
        <v>-3.1146347382897777E-2</v>
      </c>
      <c r="T294" s="1">
        <f>(Table2[[#This Row],[Close Price]]-Table2[[#This Row],[50D EMA]])/Table2[[#This Row],[50D EMA]]</f>
        <v>-6.406749826675158E-2</v>
      </c>
      <c r="U294" s="1">
        <f>(Table2[[#This Row],[Close Price]]-Table2[[#This Row],[200D EMA]])/Table2[[#This Row],[200D EMA]]</f>
        <v>3.3449709229008917E-2</v>
      </c>
      <c r="V294">
        <v>0.36967839112151601</v>
      </c>
      <c r="W294">
        <v>118.98</v>
      </c>
      <c r="X294">
        <v>121.7</v>
      </c>
      <c r="Y294">
        <v>118.98</v>
      </c>
      <c r="Z294">
        <v>122.33</v>
      </c>
      <c r="AA294">
        <v>113.36</v>
      </c>
      <c r="AB294">
        <v>130.69999999999999</v>
      </c>
      <c r="AC294" s="1">
        <f>(Table2[[#This Row],[Close Price]]/Table2[[#This Row],[Day Low]])-1</f>
        <v>6.5557236510338512E-3</v>
      </c>
      <c r="AD294" s="1">
        <f>(Table2[[#This Row],[Day High]]/Table2[[#This Row],[Close Price]])-1</f>
        <v>1.6199064796259099E-2</v>
      </c>
      <c r="AE294" s="1">
        <f>(Table2[[#This Row],[Close Price]]/Table2[[#This Row],[Current Week Low]])-1</f>
        <v>6.5557236510338512E-3</v>
      </c>
      <c r="AF294" s="1">
        <f>(Table2[[#This Row],[Current Week High]]/Table2[[#This Row],[Close Price]])-1</f>
        <v>2.1459585838343287E-2</v>
      </c>
      <c r="AG294" s="1">
        <f>(Table2[[#This Row],[Close Price]]/Table2[[#This Row],[Current Month Low]])-1</f>
        <v>5.6457304163726185E-2</v>
      </c>
      <c r="AH294" s="1">
        <f>(Table2[[#This Row],[Current Month High]]/Table2[[#This Row],[Close Price]])-1</f>
        <v>9.1349365397461524E-2</v>
      </c>
      <c r="AI294">
        <v>41.908817635270502</v>
      </c>
      <c r="AJ294">
        <v>84.1045349730976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-0.17</v>
      </c>
      <c r="AM294" t="s">
        <v>3192</v>
      </c>
      <c r="AN294">
        <v>-5.36</v>
      </c>
      <c r="AO294" t="s">
        <v>3192</v>
      </c>
      <c r="AP294">
        <v>7.6769565249869998E-2</v>
      </c>
      <c r="AQ294">
        <f>(Table2[[#This Row],[Sharpe Ratio]]-AVERAGE(Table2[Sharpe Ratio]))/_xlfn.STDEV.P(Table2[Sharpe Ratio])</f>
        <v>0.10921023834295415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4">
        <f>_xlfn.RANK.AVG(Table2[[#This Row],[1Y Return vs Nifty Z-Score]],Table2[1Y Return vs Nifty Z-Score])</f>
        <v>285</v>
      </c>
      <c r="AT294">
        <f>_xlfn.RANK.AVG(Table2[[#This Row],[6M Return vs Nifty Z-Score]],Table2[6M Return vs Nifty Z-Score])</f>
        <v>341</v>
      </c>
      <c r="AU294">
        <f>_xlfn.RANK.AVG(Table2[[#This Row],[Sharpe Ratio Z-Score]],Table2[Sharpe Ratio Z-Score])</f>
        <v>311</v>
      </c>
      <c r="AV294">
        <f>(Table2[[#This Row],[Rank 1Y]]+Table2[[#This Row],[Rank 6M]]+Table2[[#This Row],[Rank Sharpe]])/3</f>
        <v>312.33333333333331</v>
      </c>
    </row>
    <row r="295" spans="1:48" x14ac:dyDescent="0.3">
      <c r="A295" t="s">
        <v>894</v>
      </c>
      <c r="B295" t="s">
        <v>895</v>
      </c>
      <c r="C295" t="s">
        <v>3145</v>
      </c>
      <c r="D295" t="s">
        <v>179</v>
      </c>
      <c r="E295">
        <v>17649.11948415</v>
      </c>
      <c r="F295">
        <v>1786.75</v>
      </c>
      <c r="G295">
        <v>30.841268416173101</v>
      </c>
      <c r="H295">
        <f>(Table2[[#This Row],[1Y Return vs Nifty]]-AVERAGE(Table2[1Y Return vs Nifty]))/_xlfn.STDEV.P(Table2[1Y Return vs Nifty])</f>
        <v>7.249673389573949E-2</v>
      </c>
      <c r="I295">
        <v>3.6561345097974001</v>
      </c>
      <c r="J295">
        <f>(Table2[[#This Row],[1M Return vs Nifty]]-AVERAGE(Table2[1M Return vs Nifty]))/_xlfn.STDEV.P(Table2[1M Return vs Nifty])</f>
        <v>0.36543026840202447</v>
      </c>
      <c r="K295">
        <v>9.2603270174433305</v>
      </c>
      <c r="L295">
        <f>(Table2[[#This Row],[6M Return vs Nifty]]-AVERAGE(Table2[6M Return vs Nifty]))/_xlfn.STDEV.P(Table2[6M Return vs Nifty])</f>
        <v>-3.6226304007536569E-2</v>
      </c>
      <c r="M295">
        <v>-0.42425304250992701</v>
      </c>
      <c r="N295">
        <f>(Table2[[#This Row],[1W Return vs Nifty]]-AVERAGE(Table2[1W Return vs Nifty]))/_xlfn.STDEV.P(Table2[1W Return vs Nifty])</f>
        <v>-0.44553225409459307</v>
      </c>
      <c r="O295">
        <v>1856.09</v>
      </c>
      <c r="P295">
        <v>1826.0195931227299</v>
      </c>
      <c r="Q295">
        <v>1571.2971403133099</v>
      </c>
      <c r="R295">
        <v>36.108454295624597</v>
      </c>
      <c r="S295" s="1">
        <f>(Table2[[#This Row],[Close Price]]-Table2[[#This Row],[20D EMA]])/Table2[[#This Row],[20D EMA]]</f>
        <v>-3.7358102247197024E-2</v>
      </c>
      <c r="T295" s="1">
        <f>(Table2[[#This Row],[Close Price]]-Table2[[#This Row],[50D EMA]])/Table2[[#This Row],[50D EMA]]</f>
        <v>-2.1505570515579102E-2</v>
      </c>
      <c r="U295" s="1">
        <f>(Table2[[#This Row],[Close Price]]-Table2[[#This Row],[200D EMA]])/Table2[[#This Row],[200D EMA]]</f>
        <v>0.13711783351411796</v>
      </c>
      <c r="V295">
        <v>0.85721791473379805</v>
      </c>
      <c r="W295">
        <v>1765</v>
      </c>
      <c r="X295">
        <v>1840.85</v>
      </c>
      <c r="Y295">
        <v>1765</v>
      </c>
      <c r="Z295">
        <v>1857</v>
      </c>
      <c r="AA295">
        <v>1765</v>
      </c>
      <c r="AB295">
        <v>1958</v>
      </c>
      <c r="AC295" s="1">
        <f>(Table2[[#This Row],[Close Price]]/Table2[[#This Row],[Day Low]])-1</f>
        <v>1.2322946175637339E-2</v>
      </c>
      <c r="AD295" s="1">
        <f>(Table2[[#This Row],[Day High]]/Table2[[#This Row],[Close Price]])-1</f>
        <v>3.0278438505666694E-2</v>
      </c>
      <c r="AE295" s="1">
        <f>(Table2[[#This Row],[Close Price]]/Table2[[#This Row],[Current Week Low]])-1</f>
        <v>1.2322946175637339E-2</v>
      </c>
      <c r="AF295" s="1">
        <f>(Table2[[#This Row],[Current Week High]]/Table2[[#This Row],[Close Price]])-1</f>
        <v>3.931719602630479E-2</v>
      </c>
      <c r="AG295" s="1">
        <f>(Table2[[#This Row],[Close Price]]/Table2[[#This Row],[Current Month Low]])-1</f>
        <v>1.2322946175637339E-2</v>
      </c>
      <c r="AH295" s="1">
        <f>(Table2[[#This Row],[Current Month High]]/Table2[[#This Row],[Close Price]])-1</f>
        <v>9.5844410242059697E-2</v>
      </c>
      <c r="AI295">
        <v>11.263467189030299</v>
      </c>
      <c r="AJ295">
        <v>82.554278416347302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0.02</v>
      </c>
      <c r="AM295" t="s">
        <v>3193</v>
      </c>
      <c r="AN295">
        <v>-8.2100000000000009</v>
      </c>
      <c r="AO295" t="s">
        <v>3192</v>
      </c>
      <c r="AP295">
        <v>6.9309291692548E-2</v>
      </c>
      <c r="AQ295">
        <f>(Table2[[#This Row],[Sharpe Ratio]]-AVERAGE(Table2[Sharpe Ratio]))/_xlfn.STDEV.P(Table2[Sharpe Ratio])</f>
        <v>2.1986471039901749E-2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-2.1845084764463896E-2</v>
      </c>
      <c r="AS295">
        <f>_xlfn.RANK.AVG(Table2[[#This Row],[1Y Return vs Nifty Z-Score]],Table2[1Y Return vs Nifty Z-Score])</f>
        <v>269</v>
      </c>
      <c r="AT295">
        <f>_xlfn.RANK.AVG(Table2[[#This Row],[6M Return vs Nifty Z-Score]],Table2[6M Return vs Nifty Z-Score])</f>
        <v>336</v>
      </c>
      <c r="AU295">
        <f>_xlfn.RANK.AVG(Table2[[#This Row],[Sharpe Ratio Z-Score]],Table2[Sharpe Ratio Z-Score])</f>
        <v>336</v>
      </c>
      <c r="AV295">
        <f>(Table2[[#This Row],[Rank 1Y]]+Table2[[#This Row],[Rank 6M]]+Table2[[#This Row],[Rank Sharpe]])/3</f>
        <v>313.66666666666669</v>
      </c>
    </row>
    <row r="296" spans="1:48" x14ac:dyDescent="0.3">
      <c r="A296" t="s">
        <v>1448</v>
      </c>
      <c r="B296" t="s">
        <v>1449</v>
      </c>
      <c r="C296" t="s">
        <v>3161</v>
      </c>
      <c r="D296" t="s">
        <v>400</v>
      </c>
      <c r="E296">
        <v>7475.4765528099997</v>
      </c>
      <c r="F296">
        <v>91.7</v>
      </c>
      <c r="G296">
        <v>8.4976421511251505</v>
      </c>
      <c r="H296">
        <f>(Table2[[#This Row],[1Y Return vs Nifty]]-AVERAGE(Table2[1Y Return vs Nifty]))/_xlfn.STDEV.P(Table2[1Y Return vs Nifty])</f>
        <v>-0.2954948610490894</v>
      </c>
      <c r="I296">
        <v>9.3099896185391007</v>
      </c>
      <c r="J296">
        <f>(Table2[[#This Row],[1M Return vs Nifty]]-AVERAGE(Table2[1M Return vs Nifty]))/_xlfn.STDEV.P(Table2[1M Return vs Nifty])</f>
        <v>0.97138008983326085</v>
      </c>
      <c r="K296">
        <v>18.721598579999199</v>
      </c>
      <c r="L296">
        <f>(Table2[[#This Row],[6M Return vs Nifty]]-AVERAGE(Table2[6M Return vs Nifty]))/_xlfn.STDEV.P(Table2[6M Return vs Nifty])</f>
        <v>0.25640218221346711</v>
      </c>
      <c r="M296">
        <v>8.6779248970698095</v>
      </c>
      <c r="N296">
        <f>(Table2[[#This Row],[1W Return vs Nifty]]-AVERAGE(Table2[1W Return vs Nifty]))/_xlfn.STDEV.P(Table2[1W Return vs Nifty])</f>
        <v>1.4426774376537623</v>
      </c>
      <c r="O296">
        <v>87.57</v>
      </c>
      <c r="P296">
        <v>85.984336774510595</v>
      </c>
      <c r="Q296">
        <v>78.907173288875498</v>
      </c>
      <c r="R296">
        <v>65.391054846439204</v>
      </c>
      <c r="S296" s="1">
        <f>(Table2[[#This Row],[Close Price]]-Table2[[#This Row],[20D EMA]])/Table2[[#This Row],[20D EMA]]</f>
        <v>4.7162270183853029E-2</v>
      </c>
      <c r="T296" s="1">
        <f>(Table2[[#This Row],[Close Price]]-Table2[[#This Row],[50D EMA]])/Table2[[#This Row],[50D EMA]]</f>
        <v>6.6473307114974137E-2</v>
      </c>
      <c r="U296" s="1">
        <f>(Table2[[#This Row],[Close Price]]-Table2[[#This Row],[200D EMA]])/Table2[[#This Row],[200D EMA]]</f>
        <v>0.16212501573577551</v>
      </c>
      <c r="V296">
        <v>0.94930861181523596</v>
      </c>
      <c r="W296">
        <v>91.01</v>
      </c>
      <c r="X296">
        <v>94</v>
      </c>
      <c r="Y296">
        <v>90.52</v>
      </c>
      <c r="Z296">
        <v>94</v>
      </c>
      <c r="AA296">
        <v>78.81</v>
      </c>
      <c r="AB296">
        <v>94</v>
      </c>
      <c r="AC296" s="1">
        <f>(Table2[[#This Row],[Close Price]]/Table2[[#This Row],[Day Low]])-1</f>
        <v>7.5815844412701061E-3</v>
      </c>
      <c r="AD296" s="1">
        <f>(Table2[[#This Row],[Day High]]/Table2[[#This Row],[Close Price]])-1</f>
        <v>2.5081788440566966E-2</v>
      </c>
      <c r="AE296" s="1">
        <f>(Table2[[#This Row],[Close Price]]/Table2[[#This Row],[Current Week Low]])-1</f>
        <v>1.3035793194874135E-2</v>
      </c>
      <c r="AF296" s="1">
        <f>(Table2[[#This Row],[Current Week High]]/Table2[[#This Row],[Close Price]])-1</f>
        <v>2.5081788440566966E-2</v>
      </c>
      <c r="AG296" s="1">
        <f>(Table2[[#This Row],[Close Price]]/Table2[[#This Row],[Current Month Low]])-1</f>
        <v>0.16355792412130432</v>
      </c>
      <c r="AH296" s="1">
        <f>(Table2[[#This Row],[Current Month High]]/Table2[[#This Row],[Close Price]])-1</f>
        <v>2.5081788440566966E-2</v>
      </c>
      <c r="AI296">
        <v>7.2519083969465603</v>
      </c>
      <c r="AJ296">
        <v>56.351236146632502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0.09</v>
      </c>
      <c r="AM296" t="s">
        <v>3193</v>
      </c>
      <c r="AN296">
        <v>10.63</v>
      </c>
      <c r="AO296" t="s">
        <v>3193</v>
      </c>
      <c r="AP296">
        <v>7.5776409124787003E-2</v>
      </c>
      <c r="AQ296">
        <f>(Table2[[#This Row],[Sharpe Ratio]]-AVERAGE(Table2[Sharpe Ratio]))/_xlfn.STDEV.P(Table2[Sharpe Ratio])</f>
        <v>9.7598490049244591E-2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2.4725633387006454</v>
      </c>
      <c r="AS296">
        <f>_xlfn.RANK.AVG(Table2[[#This Row],[1Y Return vs Nifty Z-Score]],Table2[1Y Return vs Nifty Z-Score])</f>
        <v>396</v>
      </c>
      <c r="AT296">
        <f>_xlfn.RANK.AVG(Table2[[#This Row],[6M Return vs Nifty Z-Score]],Table2[6M Return vs Nifty Z-Score])</f>
        <v>233</v>
      </c>
      <c r="AU296">
        <f>_xlfn.RANK.AVG(Table2[[#This Row],[Sharpe Ratio Z-Score]],Table2[Sharpe Ratio Z-Score])</f>
        <v>314</v>
      </c>
      <c r="AV296">
        <f>(Table2[[#This Row],[Rank 1Y]]+Table2[[#This Row],[Rank 6M]]+Table2[[#This Row],[Rank Sharpe]])/3</f>
        <v>314.33333333333331</v>
      </c>
    </row>
    <row r="297" spans="1:48" x14ac:dyDescent="0.3">
      <c r="A297" t="s">
        <v>131</v>
      </c>
      <c r="B297" t="s">
        <v>132</v>
      </c>
      <c r="C297" t="s">
        <v>3154</v>
      </c>
      <c r="D297" t="s">
        <v>133</v>
      </c>
      <c r="E297">
        <v>215660.28176000001</v>
      </c>
      <c r="F297">
        <v>510.4</v>
      </c>
      <c r="G297">
        <v>32.004654317931099</v>
      </c>
      <c r="H297">
        <f>(Table2[[#This Row],[1Y Return vs Nifty]]-AVERAGE(Table2[1Y Return vs Nifty]))/_xlfn.STDEV.P(Table2[1Y Return vs Nifty])</f>
        <v>9.1657286817892258E-2</v>
      </c>
      <c r="I297">
        <v>3.4862445618176801</v>
      </c>
      <c r="J297">
        <f>(Table2[[#This Row],[1M Return vs Nifty]]-AVERAGE(Table2[1M Return vs Nifty]))/_xlfn.STDEV.P(Table2[1M Return vs Nifty])</f>
        <v>0.347222376324616</v>
      </c>
      <c r="K297">
        <v>13.9808044429174</v>
      </c>
      <c r="L297">
        <f>(Table2[[#This Row],[6M Return vs Nifty]]-AVERAGE(Table2[6M Return vs Nifty]))/_xlfn.STDEV.P(Table2[6M Return vs Nifty])</f>
        <v>0.10977375043797187</v>
      </c>
      <c r="M297">
        <v>1.47218810960119</v>
      </c>
      <c r="N297">
        <f>(Table2[[#This Row],[1W Return vs Nifty]]-AVERAGE(Table2[1W Return vs Nifty]))/_xlfn.STDEV.P(Table2[1W Return vs Nifty])</f>
        <v>-5.2123271429509725E-2</v>
      </c>
      <c r="O297">
        <v>510.53</v>
      </c>
      <c r="P297">
        <v>526.46964229271498</v>
      </c>
      <c r="Q297">
        <v>492.98017479244203</v>
      </c>
      <c r="R297">
        <v>49.828107665951002</v>
      </c>
      <c r="S297" s="1">
        <f>(Table2[[#This Row],[Close Price]]-Table2[[#This Row],[20D EMA]])/Table2[[#This Row],[20D EMA]]</f>
        <v>-2.5463733766868836E-4</v>
      </c>
      <c r="T297" s="1">
        <f>(Table2[[#This Row],[Close Price]]-Table2[[#This Row],[50D EMA]])/Table2[[#This Row],[50D EMA]]</f>
        <v>-3.0523397745658327E-2</v>
      </c>
      <c r="U297" s="1">
        <f>(Table2[[#This Row],[Close Price]]-Table2[[#This Row],[200D EMA]])/Table2[[#This Row],[200D EMA]]</f>
        <v>3.5335752020640925E-2</v>
      </c>
      <c r="V297">
        <v>0.58172141805143296</v>
      </c>
      <c r="W297">
        <v>508.65</v>
      </c>
      <c r="X297">
        <v>519.95000000000005</v>
      </c>
      <c r="Y297">
        <v>506.6</v>
      </c>
      <c r="Z297">
        <v>523.54999999999995</v>
      </c>
      <c r="AA297">
        <v>490.5</v>
      </c>
      <c r="AB297">
        <v>533.54999999999995</v>
      </c>
      <c r="AC297" s="1">
        <f>(Table2[[#This Row],[Close Price]]/Table2[[#This Row],[Day Low]])-1</f>
        <v>3.4404797011697852E-3</v>
      </c>
      <c r="AD297" s="1">
        <f>(Table2[[#This Row],[Day High]]/Table2[[#This Row],[Close Price]])-1</f>
        <v>1.87108150470221E-2</v>
      </c>
      <c r="AE297" s="1">
        <f>(Table2[[#This Row],[Close Price]]/Table2[[#This Row],[Current Week Low]])-1</f>
        <v>7.5009869719699918E-3</v>
      </c>
      <c r="AF297" s="1">
        <f>(Table2[[#This Row],[Current Week High]]/Table2[[#This Row],[Close Price]])-1</f>
        <v>2.5764106583072044E-2</v>
      </c>
      <c r="AG297" s="1">
        <f>(Table2[[#This Row],[Close Price]]/Table2[[#This Row],[Current Month Low]])-1</f>
        <v>4.0570846075433264E-2</v>
      </c>
      <c r="AH297" s="1">
        <f>(Table2[[#This Row],[Current Month High]]/Table2[[#This Row],[Close Price]])-1</f>
        <v>4.5356583072100332E-2</v>
      </c>
      <c r="AI297">
        <v>58.248432601880801</v>
      </c>
      <c r="AJ297">
        <v>79.339423752635199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-0.22</v>
      </c>
      <c r="AM297" t="s">
        <v>3192</v>
      </c>
      <c r="AN297">
        <v>-2.42</v>
      </c>
      <c r="AO297" t="s">
        <v>3192</v>
      </c>
      <c r="AP297">
        <v>4.2834644154361001E-2</v>
      </c>
      <c r="AQ297">
        <f>(Table2[[#This Row],[Sharpe Ratio]]-AVERAGE(Table2[Sharpe Ratio]))/_xlfn.STDEV.P(Table2[Sharpe Ratio])</f>
        <v>-0.28754889365657577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258</v>
      </c>
      <c r="AT297">
        <f>_xlfn.RANK.AVG(Table2[[#This Row],[6M Return vs Nifty Z-Score]],Table2[6M Return vs Nifty Z-Score])</f>
        <v>277</v>
      </c>
      <c r="AU297">
        <f>_xlfn.RANK.AVG(Table2[[#This Row],[Sharpe Ratio Z-Score]],Table2[Sharpe Ratio Z-Score])</f>
        <v>413</v>
      </c>
      <c r="AV297">
        <f>(Table2[[#This Row],[Rank 1Y]]+Table2[[#This Row],[Rank 6M]]+Table2[[#This Row],[Rank Sharpe]])/3</f>
        <v>316</v>
      </c>
    </row>
    <row r="298" spans="1:48" x14ac:dyDescent="0.3">
      <c r="A298" t="s">
        <v>1167</v>
      </c>
      <c r="B298" t="s">
        <v>1168</v>
      </c>
      <c r="C298" t="s">
        <v>3147</v>
      </c>
      <c r="D298" t="s">
        <v>589</v>
      </c>
      <c r="E298">
        <v>10787.49487215</v>
      </c>
      <c r="F298">
        <v>1209.75</v>
      </c>
      <c r="G298">
        <v>6.4806809026067604</v>
      </c>
      <c r="H298">
        <f>(Table2[[#This Row],[1Y Return vs Nifty]]-AVERAGE(Table2[1Y Return vs Nifty]))/_xlfn.STDEV.P(Table2[1Y Return vs Nifty])</f>
        <v>-0.32871349700279112</v>
      </c>
      <c r="I298">
        <v>1.0038432704340901</v>
      </c>
      <c r="J298">
        <f>(Table2[[#This Row],[1M Return vs Nifty]]-AVERAGE(Table2[1M Return vs Nifty]))/_xlfn.STDEV.P(Table2[1M Return vs Nifty])</f>
        <v>8.1171939887215272E-2</v>
      </c>
      <c r="K298">
        <v>23.7464795134598</v>
      </c>
      <c r="L298">
        <f>(Table2[[#This Row],[6M Return vs Nifty]]-AVERAGE(Table2[6M Return vs Nifty]))/_xlfn.STDEV.P(Table2[6M Return vs Nifty])</f>
        <v>0.41181715907754302</v>
      </c>
      <c r="M298">
        <v>-6.3234169659353299</v>
      </c>
      <c r="N298">
        <f>(Table2[[#This Row],[1W Return vs Nifty]]-AVERAGE(Table2[1W Return vs Nifty]))/_xlfn.STDEV.P(Table2[1W Return vs Nifty])</f>
        <v>-1.6692897511863716</v>
      </c>
      <c r="O298">
        <v>1219.9000000000001</v>
      </c>
      <c r="P298">
        <v>1165.89897582348</v>
      </c>
      <c r="Q298">
        <v>1021.73910831157</v>
      </c>
      <c r="R298">
        <v>44.890864070907</v>
      </c>
      <c r="S298" s="1">
        <f>(Table2[[#This Row],[Close Price]]-Table2[[#This Row],[20D EMA]])/Table2[[#This Row],[20D EMA]]</f>
        <v>-8.3203541273875643E-3</v>
      </c>
      <c r="T298" s="1">
        <f>(Table2[[#This Row],[Close Price]]-Table2[[#This Row],[50D EMA]])/Table2[[#This Row],[50D EMA]]</f>
        <v>3.7611341193217726E-2</v>
      </c>
      <c r="U298" s="1">
        <f>(Table2[[#This Row],[Close Price]]-Table2[[#This Row],[200D EMA]])/Table2[[#This Row],[200D EMA]]</f>
        <v>0.18401066393467028</v>
      </c>
      <c r="V298">
        <v>1.2488329255669799</v>
      </c>
      <c r="W298">
        <v>1190.55</v>
      </c>
      <c r="X298">
        <v>1225.45</v>
      </c>
      <c r="Y298">
        <v>1188</v>
      </c>
      <c r="Z298">
        <v>1229.95</v>
      </c>
      <c r="AA298">
        <v>1155</v>
      </c>
      <c r="AB298">
        <v>1383.3</v>
      </c>
      <c r="AC298" s="1">
        <f>(Table2[[#This Row],[Close Price]]/Table2[[#This Row],[Day Low]])-1</f>
        <v>1.612700012599233E-2</v>
      </c>
      <c r="AD298" s="1">
        <f>(Table2[[#This Row],[Day High]]/Table2[[#This Row],[Close Price]])-1</f>
        <v>1.2977887993387061E-2</v>
      </c>
      <c r="AE298" s="1">
        <f>(Table2[[#This Row],[Close Price]]/Table2[[#This Row],[Current Week Low]])-1</f>
        <v>1.8308080808080884E-2</v>
      </c>
      <c r="AF298" s="1">
        <f>(Table2[[#This Row],[Current Week High]]/Table2[[#This Row],[Close Price]])-1</f>
        <v>1.6697664806778256E-2</v>
      </c>
      <c r="AG298" s="1">
        <f>(Table2[[#This Row],[Close Price]]/Table2[[#This Row],[Current Month Low]])-1</f>
        <v>4.7402597402597335E-2</v>
      </c>
      <c r="AH298" s="1">
        <f>(Table2[[#This Row],[Current Month High]]/Table2[[#This Row],[Close Price]])-1</f>
        <v>0.14345939243645378</v>
      </c>
      <c r="AI298">
        <v>14.345939243645301</v>
      </c>
      <c r="AJ298">
        <v>55.765145174789097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0.1</v>
      </c>
      <c r="AM298" t="s">
        <v>3193</v>
      </c>
      <c r="AN298">
        <v>0.33</v>
      </c>
      <c r="AO298" t="s">
        <v>3193</v>
      </c>
      <c r="AP298">
        <v>6.4811052625446994E-2</v>
      </c>
      <c r="AQ298">
        <f>(Table2[[#This Row],[Sharpe Ratio]]-AVERAGE(Table2[Sharpe Ratio]))/_xlfn.STDEV.P(Table2[Sharpe Ratio])</f>
        <v>-3.0605884273562145E-2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-1.5356200334979666</v>
      </c>
      <c r="AS298">
        <f>_xlfn.RANK.AVG(Table2[[#This Row],[1Y Return vs Nifty Z-Score]],Table2[1Y Return vs Nifty Z-Score])</f>
        <v>407</v>
      </c>
      <c r="AT298">
        <f>_xlfn.RANK.AVG(Table2[[#This Row],[6M Return vs Nifty Z-Score]],Table2[6M Return vs Nifty Z-Score])</f>
        <v>192</v>
      </c>
      <c r="AU298">
        <f>_xlfn.RANK.AVG(Table2[[#This Row],[Sharpe Ratio Z-Score]],Table2[Sharpe Ratio Z-Score])</f>
        <v>349</v>
      </c>
      <c r="AV298">
        <f>(Table2[[#This Row],[Rank 1Y]]+Table2[[#This Row],[Rank 6M]]+Table2[[#This Row],[Rank Sharpe]])/3</f>
        <v>316</v>
      </c>
    </row>
    <row r="299" spans="1:48" x14ac:dyDescent="0.3">
      <c r="A299" t="s">
        <v>666</v>
      </c>
      <c r="B299" t="s">
        <v>667</v>
      </c>
      <c r="C299" t="s">
        <v>3161</v>
      </c>
      <c r="D299" t="s">
        <v>257</v>
      </c>
      <c r="E299">
        <v>28518.691626359901</v>
      </c>
      <c r="F299">
        <v>571.35</v>
      </c>
      <c r="G299">
        <v>9.51420721448096</v>
      </c>
      <c r="H299">
        <f>(Table2[[#This Row],[1Y Return vs Nifty]]-AVERAGE(Table2[1Y Return vs Nifty]))/_xlfn.STDEV.P(Table2[1Y Return vs Nifty])</f>
        <v>-0.27875239522944412</v>
      </c>
      <c r="I299">
        <v>-5.1743664483101997</v>
      </c>
      <c r="J299">
        <f>(Table2[[#This Row],[1M Return vs Nifty]]-AVERAGE(Table2[1M Return vs Nifty]))/_xlfn.STDEV.P(Table2[1M Return vs Nifty])</f>
        <v>-0.58097539212515592</v>
      </c>
      <c r="K299">
        <v>34.053195053972097</v>
      </c>
      <c r="L299">
        <f>(Table2[[#This Row],[6M Return vs Nifty]]-AVERAGE(Table2[6M Return vs Nifty]))/_xlfn.STDEV.P(Table2[6M Return vs Nifty])</f>
        <v>0.73059445519352662</v>
      </c>
      <c r="M299">
        <v>0.241906141741593</v>
      </c>
      <c r="N299">
        <f>(Table2[[#This Row],[1W Return vs Nifty]]-AVERAGE(Table2[1W Return vs Nifty]))/_xlfn.STDEV.P(Table2[1W Return vs Nifty])</f>
        <v>-0.30734024814826938</v>
      </c>
      <c r="O299">
        <v>552.76</v>
      </c>
      <c r="P299">
        <v>542.43463080035394</v>
      </c>
      <c r="Q299">
        <v>479.68734388257599</v>
      </c>
      <c r="R299">
        <v>62.514789981778897</v>
      </c>
      <c r="S299" s="1">
        <f>(Table2[[#This Row],[Close Price]]-Table2[[#This Row],[20D EMA]])/Table2[[#This Row],[20D EMA]]</f>
        <v>3.3631232361241825E-2</v>
      </c>
      <c r="T299" s="1">
        <f>(Table2[[#This Row],[Close Price]]-Table2[[#This Row],[50D EMA]])/Table2[[#This Row],[50D EMA]]</f>
        <v>5.3306642971858005E-2</v>
      </c>
      <c r="U299" s="1">
        <f>(Table2[[#This Row],[Close Price]]-Table2[[#This Row],[200D EMA]])/Table2[[#This Row],[200D EMA]]</f>
        <v>0.19108833553019985</v>
      </c>
      <c r="V299">
        <v>0.47895226570963401</v>
      </c>
      <c r="W299">
        <v>550.6</v>
      </c>
      <c r="X299">
        <v>573.35</v>
      </c>
      <c r="Y299">
        <v>536.45000000000005</v>
      </c>
      <c r="Z299">
        <v>573.35</v>
      </c>
      <c r="AA299">
        <v>518</v>
      </c>
      <c r="AB299">
        <v>577.25</v>
      </c>
      <c r="AC299" s="1">
        <f>(Table2[[#This Row],[Close Price]]/Table2[[#This Row],[Day Low]])-1</f>
        <v>3.7686160552125036E-2</v>
      </c>
      <c r="AD299" s="1">
        <f>(Table2[[#This Row],[Day High]]/Table2[[#This Row],[Close Price]])-1</f>
        <v>3.50048131618097E-3</v>
      </c>
      <c r="AE299" s="1">
        <f>(Table2[[#This Row],[Close Price]]/Table2[[#This Row],[Current Week Low]])-1</f>
        <v>6.5057321278777058E-2</v>
      </c>
      <c r="AF299" s="1">
        <f>(Table2[[#This Row],[Current Week High]]/Table2[[#This Row],[Close Price]])-1</f>
        <v>3.50048131618097E-3</v>
      </c>
      <c r="AG299" s="1">
        <f>(Table2[[#This Row],[Close Price]]/Table2[[#This Row],[Current Month Low]])-1</f>
        <v>0.10299227799227806</v>
      </c>
      <c r="AH299" s="1">
        <f>(Table2[[#This Row],[Current Month High]]/Table2[[#This Row],[Close Price]])-1</f>
        <v>1.0326419882733751E-2</v>
      </c>
      <c r="AI299">
        <v>9.9676205478253106</v>
      </c>
      <c r="AJ299">
        <v>69.994049390062401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0.09</v>
      </c>
      <c r="AM299" t="s">
        <v>3193</v>
      </c>
      <c r="AN299">
        <v>2.0099999999999998</v>
      </c>
      <c r="AO299" t="s">
        <v>3193</v>
      </c>
      <c r="AP299">
        <v>3.2492487453866001E-2</v>
      </c>
      <c r="AQ299">
        <f>(Table2[[#This Row],[Sharpe Ratio]]-AVERAGE(Table2[Sharpe Ratio]))/_xlfn.STDEV.P(Table2[Sharpe Ratio])</f>
        <v>-0.40846696221323325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-0.84494054252257622</v>
      </c>
      <c r="AS299">
        <f>_xlfn.RANK.AVG(Table2[[#This Row],[1Y Return vs Nifty Z-Score]],Table2[1Y Return vs Nifty Z-Score])</f>
        <v>392</v>
      </c>
      <c r="AT299">
        <f>_xlfn.RANK.AVG(Table2[[#This Row],[6M Return vs Nifty Z-Score]],Table2[6M Return vs Nifty Z-Score])</f>
        <v>115</v>
      </c>
      <c r="AU299">
        <f>_xlfn.RANK.AVG(Table2[[#This Row],[Sharpe Ratio Z-Score]],Table2[Sharpe Ratio Z-Score])</f>
        <v>442</v>
      </c>
      <c r="AV299">
        <f>(Table2[[#This Row],[Rank 1Y]]+Table2[[#This Row],[Rank 6M]]+Table2[[#This Row],[Rank Sharpe]])/3</f>
        <v>316.33333333333331</v>
      </c>
    </row>
    <row r="300" spans="1:48" x14ac:dyDescent="0.3">
      <c r="A300" t="s">
        <v>725</v>
      </c>
      <c r="B300" t="s">
        <v>726</v>
      </c>
      <c r="C300" t="s">
        <v>3147</v>
      </c>
      <c r="D300" t="s">
        <v>589</v>
      </c>
      <c r="E300">
        <v>24930.622339195001</v>
      </c>
      <c r="F300">
        <v>959.45</v>
      </c>
      <c r="G300">
        <v>6.5736106754264201</v>
      </c>
      <c r="H300">
        <f>(Table2[[#This Row],[1Y Return vs Nifty]]-AVERAGE(Table2[1Y Return vs Nifty]))/_xlfn.STDEV.P(Table2[1Y Return vs Nifty])</f>
        <v>-0.32718297662476004</v>
      </c>
      <c r="I300">
        <v>-12.930010604731001</v>
      </c>
      <c r="J300">
        <f>(Table2[[#This Row],[1M Return vs Nifty]]-AVERAGE(Table2[1M Return vs Nifty]))/_xlfn.STDEV.P(Table2[1M Return vs Nifty])</f>
        <v>-1.4121836741345803</v>
      </c>
      <c r="K300">
        <v>15.443660494814299</v>
      </c>
      <c r="L300">
        <f>(Table2[[#This Row],[6M Return vs Nifty]]-AVERAGE(Table2[6M Return vs Nifty]))/_xlfn.STDEV.P(Table2[6M Return vs Nifty])</f>
        <v>0.15501855175199145</v>
      </c>
      <c r="M300">
        <v>3.70078111726058</v>
      </c>
      <c r="N300">
        <f>(Table2[[#This Row],[1W Return vs Nifty]]-AVERAGE(Table2[1W Return vs Nifty]))/_xlfn.STDEV.P(Table2[1W Return vs Nifty])</f>
        <v>0.4101892590393651</v>
      </c>
      <c r="O300">
        <v>974.55</v>
      </c>
      <c r="P300">
        <v>947.85158234602602</v>
      </c>
      <c r="Q300">
        <v>826.47902608396498</v>
      </c>
      <c r="R300">
        <v>43.654939687826399</v>
      </c>
      <c r="S300" s="1">
        <f>(Table2[[#This Row],[Close Price]]-Table2[[#This Row],[20D EMA]])/Table2[[#This Row],[20D EMA]]</f>
        <v>-1.5494330716740968E-2</v>
      </c>
      <c r="T300" s="1">
        <f>(Table2[[#This Row],[Close Price]]-Table2[[#This Row],[50D EMA]])/Table2[[#This Row],[50D EMA]]</f>
        <v>1.2236533514315393E-2</v>
      </c>
      <c r="U300" s="1">
        <f>(Table2[[#This Row],[Close Price]]-Table2[[#This Row],[200D EMA]])/Table2[[#This Row],[200D EMA]]</f>
        <v>0.16088850378463937</v>
      </c>
      <c r="V300">
        <v>0.49634442216014002</v>
      </c>
      <c r="W300">
        <v>953</v>
      </c>
      <c r="X300">
        <v>981.65</v>
      </c>
      <c r="Y300">
        <v>953</v>
      </c>
      <c r="Z300">
        <v>1014.4</v>
      </c>
      <c r="AA300">
        <v>916.75</v>
      </c>
      <c r="AB300">
        <v>1014.4</v>
      </c>
      <c r="AC300" s="1">
        <f>(Table2[[#This Row],[Close Price]]/Table2[[#This Row],[Day Low]])-1</f>
        <v>6.7681007345226085E-3</v>
      </c>
      <c r="AD300" s="1">
        <f>(Table2[[#This Row],[Day High]]/Table2[[#This Row],[Close Price]])-1</f>
        <v>2.3138256292667636E-2</v>
      </c>
      <c r="AE300" s="1">
        <f>(Table2[[#This Row],[Close Price]]/Table2[[#This Row],[Current Week Low]])-1</f>
        <v>6.7681007345226085E-3</v>
      </c>
      <c r="AF300" s="1">
        <f>(Table2[[#This Row],[Current Week High]]/Table2[[#This Row],[Close Price]])-1</f>
        <v>5.7272395643337193E-2</v>
      </c>
      <c r="AG300" s="1">
        <f>(Table2[[#This Row],[Close Price]]/Table2[[#This Row],[Current Month Low]])-1</f>
        <v>4.6577583856013183E-2</v>
      </c>
      <c r="AH300" s="1">
        <f>(Table2[[#This Row],[Current Month High]]/Table2[[#This Row],[Close Price]])-1</f>
        <v>5.7272395643337193E-2</v>
      </c>
      <c r="AI300">
        <v>25.300953671374199</v>
      </c>
      <c r="AJ300">
        <v>58.849337748344297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0.18</v>
      </c>
      <c r="AM300" t="s">
        <v>3193</v>
      </c>
      <c r="AN300">
        <v>-1.29</v>
      </c>
      <c r="AO300" t="s">
        <v>3192</v>
      </c>
      <c r="AP300">
        <v>8.5757970815561996E-2</v>
      </c>
      <c r="AQ300">
        <f>(Table2[[#This Row],[Sharpe Ratio]]-AVERAGE(Table2[Sharpe Ratio]))/_xlfn.STDEV.P(Table2[Sharpe Ratio])</f>
        <v>0.21430056639371428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-0.95985827357426945</v>
      </c>
      <c r="AS300">
        <f>_xlfn.RANK.AVG(Table2[[#This Row],[1Y Return vs Nifty Z-Score]],Table2[1Y Return vs Nifty Z-Score])</f>
        <v>406</v>
      </c>
      <c r="AT300">
        <f>_xlfn.RANK.AVG(Table2[[#This Row],[6M Return vs Nifty Z-Score]],Table2[6M Return vs Nifty Z-Score])</f>
        <v>262</v>
      </c>
      <c r="AU300">
        <f>_xlfn.RANK.AVG(Table2[[#This Row],[Sharpe Ratio Z-Score]],Table2[Sharpe Ratio Z-Score])</f>
        <v>283</v>
      </c>
      <c r="AV300">
        <f>(Table2[[#This Row],[Rank 1Y]]+Table2[[#This Row],[Rank 6M]]+Table2[[#This Row],[Rank Sharpe]])/3</f>
        <v>317</v>
      </c>
    </row>
    <row r="301" spans="1:48" x14ac:dyDescent="0.3">
      <c r="A301" t="s">
        <v>1646</v>
      </c>
      <c r="B301" t="s">
        <v>1647</v>
      </c>
      <c r="C301" t="s">
        <v>3151</v>
      </c>
      <c r="D301" t="s">
        <v>453</v>
      </c>
      <c r="E301">
        <v>5625.3590819999999</v>
      </c>
      <c r="F301">
        <v>502.8</v>
      </c>
      <c r="G301">
        <v>24.075214992446199</v>
      </c>
      <c r="H301">
        <f>(Table2[[#This Row],[1Y Return vs Nifty]]-AVERAGE(Table2[1Y Return vs Nifty]))/_xlfn.STDEV.P(Table2[1Y Return vs Nifty])</f>
        <v>-3.893776475473458E-2</v>
      </c>
      <c r="I301">
        <v>-8.9738771662346206</v>
      </c>
      <c r="J301">
        <f>(Table2[[#This Row],[1M Return vs Nifty]]-AVERAGE(Table2[1M Return vs Nifty]))/_xlfn.STDEV.P(Table2[1M Return vs Nifty])</f>
        <v>-0.98818654217614565</v>
      </c>
      <c r="K301">
        <v>27.015789338714999</v>
      </c>
      <c r="L301">
        <f>(Table2[[#This Row],[6M Return vs Nifty]]-AVERAGE(Table2[6M Return vs Nifty]))/_xlfn.STDEV.P(Table2[6M Return vs Nifty])</f>
        <v>0.51293392534161608</v>
      </c>
      <c r="M301">
        <v>-2.1642236902202798</v>
      </c>
      <c r="N301">
        <f>(Table2[[#This Row],[1W Return vs Nifty]]-AVERAGE(Table2[1W Return vs Nifty]))/_xlfn.STDEV.P(Table2[1W Return vs Nifty])</f>
        <v>-0.80648206876236106</v>
      </c>
      <c r="O301">
        <v>493.56</v>
      </c>
      <c r="P301">
        <v>475.15164065178197</v>
      </c>
      <c r="Q301">
        <v>410.71937252941598</v>
      </c>
      <c r="R301">
        <v>57.315537610103497</v>
      </c>
      <c r="S301" s="1">
        <f>(Table2[[#This Row],[Close Price]]-Table2[[#This Row],[20D EMA]])/Table2[[#This Row],[20D EMA]]</f>
        <v>1.872112813031852E-2</v>
      </c>
      <c r="T301" s="1">
        <f>(Table2[[#This Row],[Close Price]]-Table2[[#This Row],[50D EMA]])/Table2[[#This Row],[50D EMA]]</f>
        <v>5.8188496014223635E-2</v>
      </c>
      <c r="U301" s="1">
        <f>(Table2[[#This Row],[Close Price]]-Table2[[#This Row],[200D EMA]])/Table2[[#This Row],[200D EMA]]</f>
        <v>0.22419353366145192</v>
      </c>
      <c r="V301">
        <v>0.42840027142953402</v>
      </c>
      <c r="W301">
        <v>477.05</v>
      </c>
      <c r="X301">
        <v>517.9</v>
      </c>
      <c r="Y301">
        <v>474.25</v>
      </c>
      <c r="Z301">
        <v>517.9</v>
      </c>
      <c r="AA301">
        <v>461</v>
      </c>
      <c r="AB301">
        <v>525.6</v>
      </c>
      <c r="AC301" s="1">
        <f>(Table2[[#This Row],[Close Price]]/Table2[[#This Row],[Day Low]])-1</f>
        <v>5.3977570485274073E-2</v>
      </c>
      <c r="AD301" s="1">
        <f>(Table2[[#This Row],[Day High]]/Table2[[#This Row],[Close Price]])-1</f>
        <v>3.0031821797931624E-2</v>
      </c>
      <c r="AE301" s="1">
        <f>(Table2[[#This Row],[Close Price]]/Table2[[#This Row],[Current Week Low]])-1</f>
        <v>6.020031628887712E-2</v>
      </c>
      <c r="AF301" s="1">
        <f>(Table2[[#This Row],[Current Week High]]/Table2[[#This Row],[Close Price]])-1</f>
        <v>3.0031821797931624E-2</v>
      </c>
      <c r="AG301" s="1">
        <f>(Table2[[#This Row],[Close Price]]/Table2[[#This Row],[Current Month Low]])-1</f>
        <v>9.0672451193058556E-2</v>
      </c>
      <c r="AH301" s="1">
        <f>(Table2[[#This Row],[Current Month High]]/Table2[[#This Row],[Close Price]])-1</f>
        <v>4.5346062052505909E-2</v>
      </c>
      <c r="AI301">
        <v>13.5640413683373</v>
      </c>
      <c r="AJ301">
        <v>72.724149776708998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0.1</v>
      </c>
      <c r="AM301" t="s">
        <v>3193</v>
      </c>
      <c r="AN301">
        <v>-0.04</v>
      </c>
      <c r="AO301" t="s">
        <v>3192</v>
      </c>
      <c r="AP301">
        <v>1.8569188157559001E-2</v>
      </c>
      <c r="AQ301">
        <f>(Table2[[#This Row],[Sharpe Ratio]]-AVERAGE(Table2[Sharpe Ratio]))/_xlfn.STDEV.P(Table2[Sharpe Ratio])</f>
        <v>-0.57125490940853441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-1.8919273597601596</v>
      </c>
      <c r="AS301">
        <f>_xlfn.RANK.AVG(Table2[[#This Row],[1Y Return vs Nifty Z-Score]],Table2[1Y Return vs Nifty Z-Score])</f>
        <v>300</v>
      </c>
      <c r="AT301">
        <f>_xlfn.RANK.AVG(Table2[[#This Row],[6M Return vs Nifty Z-Score]],Table2[6M Return vs Nifty Z-Score])</f>
        <v>166</v>
      </c>
      <c r="AU301">
        <f>_xlfn.RANK.AVG(Table2[[#This Row],[Sharpe Ratio Z-Score]],Table2[Sharpe Ratio Z-Score])</f>
        <v>485</v>
      </c>
      <c r="AV301">
        <f>(Table2[[#This Row],[Rank 1Y]]+Table2[[#This Row],[Rank 6M]]+Table2[[#This Row],[Rank Sharpe]])/3</f>
        <v>317</v>
      </c>
    </row>
    <row r="302" spans="1:48" x14ac:dyDescent="0.3">
      <c r="A302" t="s">
        <v>660</v>
      </c>
      <c r="B302" t="s">
        <v>661</v>
      </c>
      <c r="C302" t="s">
        <v>3147</v>
      </c>
      <c r="D302" t="s">
        <v>533</v>
      </c>
      <c r="E302">
        <v>29172.861658400001</v>
      </c>
      <c r="F302">
        <v>3236</v>
      </c>
      <c r="G302">
        <v>30.575426405904398</v>
      </c>
      <c r="H302">
        <f>(Table2[[#This Row],[1Y Return vs Nifty]]-AVERAGE(Table2[1Y Return vs Nifty]))/_xlfn.STDEV.P(Table2[1Y Return vs Nifty])</f>
        <v>6.8118410332605489E-2</v>
      </c>
      <c r="I302">
        <v>32.258062117904799</v>
      </c>
      <c r="J302">
        <f>(Table2[[#This Row],[1M Return vs Nifty]]-AVERAGE(Table2[1M Return vs Nifty]))/_xlfn.STDEV.P(Table2[1M Return vs Nifty])</f>
        <v>3.4308312370128067</v>
      </c>
      <c r="K302">
        <v>0.714310984124786</v>
      </c>
      <c r="L302">
        <f>(Table2[[#This Row],[6M Return vs Nifty]]-AVERAGE(Table2[6M Return vs Nifty]))/_xlfn.STDEV.P(Table2[6M Return vs Nifty])</f>
        <v>-0.30054677282778292</v>
      </c>
      <c r="M302">
        <v>23.761624774856902</v>
      </c>
      <c r="N302">
        <f>(Table2[[#This Row],[1W Return vs Nifty]]-AVERAGE(Table2[1W Return vs Nifty]))/_xlfn.STDEV.P(Table2[1W Return vs Nifty])</f>
        <v>4.571729460776055</v>
      </c>
      <c r="O302">
        <v>2709.79</v>
      </c>
      <c r="P302">
        <v>2577.1936576948401</v>
      </c>
      <c r="Q302">
        <v>2530.9481522665601</v>
      </c>
      <c r="R302">
        <v>84.916608178625197</v>
      </c>
      <c r="S302" s="1">
        <f>(Table2[[#This Row],[Close Price]]-Table2[[#This Row],[20D EMA]])/Table2[[#This Row],[20D EMA]]</f>
        <v>0.19418847955007584</v>
      </c>
      <c r="T302" s="1">
        <f>(Table2[[#This Row],[Close Price]]-Table2[[#This Row],[50D EMA]])/Table2[[#This Row],[50D EMA]]</f>
        <v>0.25562935107268053</v>
      </c>
      <c r="U302" s="1">
        <f>(Table2[[#This Row],[Close Price]]-Table2[[#This Row],[200D EMA]])/Table2[[#This Row],[200D EMA]]</f>
        <v>0.27857222088964534</v>
      </c>
      <c r="V302">
        <v>2.6591512593277198</v>
      </c>
      <c r="W302">
        <v>3094.2</v>
      </c>
      <c r="X302">
        <v>3393</v>
      </c>
      <c r="Y302">
        <v>2676</v>
      </c>
      <c r="Z302">
        <v>3393</v>
      </c>
      <c r="AA302">
        <v>2450</v>
      </c>
      <c r="AB302">
        <v>3393</v>
      </c>
      <c r="AC302" s="1">
        <f>(Table2[[#This Row],[Close Price]]/Table2[[#This Row],[Day Low]])-1</f>
        <v>4.5827677590330351E-2</v>
      </c>
      <c r="AD302" s="1">
        <f>(Table2[[#This Row],[Day High]]/Table2[[#This Row],[Close Price]])-1</f>
        <v>4.8516687268232328E-2</v>
      </c>
      <c r="AE302" s="1">
        <f>(Table2[[#This Row],[Close Price]]/Table2[[#This Row],[Current Week Low]])-1</f>
        <v>0.2092675635276533</v>
      </c>
      <c r="AF302" s="1">
        <f>(Table2[[#This Row],[Current Week High]]/Table2[[#This Row],[Close Price]])-1</f>
        <v>4.8516687268232328E-2</v>
      </c>
      <c r="AG302" s="1">
        <f>(Table2[[#This Row],[Close Price]]/Table2[[#This Row],[Current Month Low]])-1</f>
        <v>0.32081632653061232</v>
      </c>
      <c r="AH302" s="1">
        <f>(Table2[[#This Row],[Current Month High]]/Table2[[#This Row],[Close Price]])-1</f>
        <v>4.8516687268232328E-2</v>
      </c>
      <c r="AI302">
        <v>20.395550061804599</v>
      </c>
      <c r="AJ302">
        <v>59.802469135802397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0.48</v>
      </c>
      <c r="AM302" t="s">
        <v>3193</v>
      </c>
      <c r="AN302">
        <v>27.79</v>
      </c>
      <c r="AO302" t="s">
        <v>3193</v>
      </c>
      <c r="AP302">
        <v>9.4047935406260996E-2</v>
      </c>
      <c r="AQ302">
        <f>(Table2[[#This Row],[Sharpe Ratio]]-AVERAGE(Table2[Sharpe Ratio]))/_xlfn.STDEV.P(Table2[Sharpe Ratio])</f>
        <v>0.31122488650795382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8.081357221801639</v>
      </c>
      <c r="AS302">
        <f>_xlfn.RANK.AVG(Table2[[#This Row],[1Y Return vs Nifty Z-Score]],Table2[1Y Return vs Nifty Z-Score])</f>
        <v>272</v>
      </c>
      <c r="AT302">
        <f>_xlfn.RANK.AVG(Table2[[#This Row],[6M Return vs Nifty Z-Score]],Table2[6M Return vs Nifty Z-Score])</f>
        <v>422</v>
      </c>
      <c r="AU302">
        <f>_xlfn.RANK.AVG(Table2[[#This Row],[Sharpe Ratio Z-Score]],Table2[Sharpe Ratio Z-Score])</f>
        <v>260</v>
      </c>
      <c r="AV302">
        <f>(Table2[[#This Row],[Rank 1Y]]+Table2[[#This Row],[Rank 6M]]+Table2[[#This Row],[Rank Sharpe]])/3</f>
        <v>318</v>
      </c>
    </row>
    <row r="303" spans="1:48" x14ac:dyDescent="0.3">
      <c r="A303" t="s">
        <v>778</v>
      </c>
      <c r="B303" t="s">
        <v>779</v>
      </c>
      <c r="C303" t="s">
        <v>3160</v>
      </c>
      <c r="D303" t="s">
        <v>130</v>
      </c>
      <c r="E303">
        <v>21198.145397714899</v>
      </c>
      <c r="F303">
        <v>1508.65</v>
      </c>
      <c r="G303">
        <v>169.201829929143</v>
      </c>
      <c r="H303">
        <f>(Table2[[#This Row],[1Y Return vs Nifty]]-AVERAGE(Table2[1Y Return vs Nifty]))/_xlfn.STDEV.P(Table2[1Y Return vs Nifty])</f>
        <v>2.3512460785474119</v>
      </c>
      <c r="I303">
        <v>4.6004484978457398</v>
      </c>
      <c r="J303">
        <f>(Table2[[#This Row],[1M Return vs Nifty]]-AVERAGE(Table2[1M Return vs Nifty]))/_xlfn.STDEV.P(Table2[1M Return vs Nifty])</f>
        <v>0.46663676935182652</v>
      </c>
      <c r="K303">
        <v>4.5152878790874196</v>
      </c>
      <c r="L303">
        <f>(Table2[[#This Row],[6M Return vs Nifty]]-AVERAGE(Table2[6M Return vs Nifty]))/_xlfn.STDEV.P(Table2[6M Return vs Nifty])</f>
        <v>-0.18298602979448009</v>
      </c>
      <c r="M303">
        <v>-2.1075289649862001</v>
      </c>
      <c r="N303">
        <f>(Table2[[#This Row],[1W Return vs Nifty]]-AVERAGE(Table2[1W Return vs Nifty]))/_xlfn.STDEV.P(Table2[1W Return vs Nifty])</f>
        <v>-0.79472097923317264</v>
      </c>
      <c r="O303">
        <v>1527.39</v>
      </c>
      <c r="P303">
        <v>1503.18694055675</v>
      </c>
      <c r="Q303">
        <v>1278.50409174179</v>
      </c>
      <c r="R303">
        <v>42.302951166507199</v>
      </c>
      <c r="S303" s="1">
        <f>(Table2[[#This Row],[Close Price]]-Table2[[#This Row],[20D EMA]])/Table2[[#This Row],[20D EMA]]</f>
        <v>-1.2269295988581834E-2</v>
      </c>
      <c r="T303" s="1">
        <f>(Table2[[#This Row],[Close Price]]-Table2[[#This Row],[50D EMA]])/Table2[[#This Row],[50D EMA]]</f>
        <v>3.6343180584224107E-3</v>
      </c>
      <c r="U303" s="1">
        <f>(Table2[[#This Row],[Close Price]]-Table2[[#This Row],[200D EMA]])/Table2[[#This Row],[200D EMA]]</f>
        <v>0.18001186679400233</v>
      </c>
      <c r="V303">
        <v>0.745446570352431</v>
      </c>
      <c r="W303">
        <v>1501</v>
      </c>
      <c r="X303">
        <v>1540.55</v>
      </c>
      <c r="Y303">
        <v>1490</v>
      </c>
      <c r="Z303">
        <v>1544</v>
      </c>
      <c r="AA303">
        <v>1476.15</v>
      </c>
      <c r="AB303">
        <v>1617.85</v>
      </c>
      <c r="AC303" s="1">
        <f>(Table2[[#This Row],[Close Price]]/Table2[[#This Row],[Day Low]])-1</f>
        <v>5.0966022651566245E-3</v>
      </c>
      <c r="AD303" s="1">
        <f>(Table2[[#This Row],[Day High]]/Table2[[#This Row],[Close Price]])-1</f>
        <v>2.1144732045205838E-2</v>
      </c>
      <c r="AE303" s="1">
        <f>(Table2[[#This Row],[Close Price]]/Table2[[#This Row],[Current Week Low]])-1</f>
        <v>1.2516778523490091E-2</v>
      </c>
      <c r="AF303" s="1">
        <f>(Table2[[#This Row],[Current Week High]]/Table2[[#This Row],[Close Price]])-1</f>
        <v>2.3431544758558909E-2</v>
      </c>
      <c r="AG303" s="1">
        <f>(Table2[[#This Row],[Close Price]]/Table2[[#This Row],[Current Month Low]])-1</f>
        <v>2.2016732716864773E-2</v>
      </c>
      <c r="AH303" s="1">
        <f>(Table2[[#This Row],[Current Month High]]/Table2[[#This Row],[Close Price]])-1</f>
        <v>7.2382593709607868E-2</v>
      </c>
      <c r="AI303">
        <v>9.1704504026778704</v>
      </c>
      <c r="AJ303">
        <v>197.505422993492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0.01</v>
      </c>
      <c r="AM303" t="s">
        <v>3193</v>
      </c>
      <c r="AN303">
        <v>-5.01</v>
      </c>
      <c r="AO303" t="s">
        <v>3192</v>
      </c>
      <c r="AQ303">
        <f>(Table2[[#This Row],[Sharpe Ratio]]-AVERAGE(Table2[Sharpe Ratio]))/_xlfn.STDEV.P(Table2[Sharpe Ratio])</f>
        <v>-0.78836149865308947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1.0518143402184961</v>
      </c>
      <c r="AS303">
        <f>_xlfn.RANK.AVG(Table2[[#This Row],[1Y Return vs Nifty Z-Score]],Table2[1Y Return vs Nifty Z-Score])</f>
        <v>24</v>
      </c>
      <c r="AT303">
        <f>_xlfn.RANK.AVG(Table2[[#This Row],[6M Return vs Nifty Z-Score]],Table2[6M Return vs Nifty Z-Score])</f>
        <v>381</v>
      </c>
      <c r="AU303">
        <f>_xlfn.RANK.AVG(Table2[[#This Row],[Sharpe Ratio Z-Score]],Table2[Sharpe Ratio Z-Score])</f>
        <v>551.5</v>
      </c>
      <c r="AV303">
        <f>(Table2[[#This Row],[Rank 1Y]]+Table2[[#This Row],[Rank 6M]]+Table2[[#This Row],[Rank Sharpe]])/3</f>
        <v>318.83333333333331</v>
      </c>
    </row>
    <row r="304" spans="1:48" x14ac:dyDescent="0.3">
      <c r="A304" t="s">
        <v>780</v>
      </c>
      <c r="B304" t="s">
        <v>781</v>
      </c>
      <c r="C304" t="s">
        <v>3150</v>
      </c>
      <c r="D304" t="s">
        <v>48</v>
      </c>
      <c r="E304">
        <v>21021.466634209999</v>
      </c>
      <c r="F304">
        <v>223.51</v>
      </c>
      <c r="G304">
        <v>25.649023917356899</v>
      </c>
      <c r="H304">
        <f>(Table2[[#This Row],[1Y Return vs Nifty]]-AVERAGE(Table2[1Y Return vs Nifty]))/_xlfn.STDEV.P(Table2[1Y Return vs Nifty])</f>
        <v>-1.3017690298322155E-2</v>
      </c>
      <c r="I304">
        <v>-7.4560013516170596</v>
      </c>
      <c r="J304">
        <f>(Table2[[#This Row],[1M Return vs Nifty]]-AVERAGE(Table2[1M Return vs Nifty]))/_xlfn.STDEV.P(Table2[1M Return vs Nifty])</f>
        <v>-0.82550876548529573</v>
      </c>
      <c r="K304">
        <v>-11.382856105100601</v>
      </c>
      <c r="L304">
        <f>(Table2[[#This Row],[6M Return vs Nifty]]-AVERAGE(Table2[6M Return vs Nifty]))/_xlfn.STDEV.P(Table2[6M Return vs Nifty])</f>
        <v>-0.67470109970414638</v>
      </c>
      <c r="M304">
        <v>0.45863801433117601</v>
      </c>
      <c r="N304">
        <f>(Table2[[#This Row],[1W Return vs Nifty]]-AVERAGE(Table2[1W Return vs Nifty]))/_xlfn.STDEV.P(Table2[1W Return vs Nifty])</f>
        <v>-0.26238010508680387</v>
      </c>
      <c r="O304">
        <v>226.31</v>
      </c>
      <c r="P304">
        <v>240.922951201393</v>
      </c>
      <c r="Q304">
        <v>232.52982584134699</v>
      </c>
      <c r="R304">
        <v>49.812836832576899</v>
      </c>
      <c r="S304" s="1">
        <f>(Table2[[#This Row],[Close Price]]-Table2[[#This Row],[20D EMA]])/Table2[[#This Row],[20D EMA]]</f>
        <v>-1.2372409526755385E-2</v>
      </c>
      <c r="T304" s="1">
        <f>(Table2[[#This Row],[Close Price]]-Table2[[#This Row],[50D EMA]])/Table2[[#This Row],[50D EMA]]</f>
        <v>-7.2276016521303235E-2</v>
      </c>
      <c r="U304" s="1">
        <f>(Table2[[#This Row],[Close Price]]-Table2[[#This Row],[200D EMA]])/Table2[[#This Row],[200D EMA]]</f>
        <v>-3.8789973753737494E-2</v>
      </c>
      <c r="V304">
        <v>0.53046602237871499</v>
      </c>
      <c r="W304">
        <v>221.24</v>
      </c>
      <c r="X304">
        <v>226.5</v>
      </c>
      <c r="Y304">
        <v>221</v>
      </c>
      <c r="Z304">
        <v>228.2</v>
      </c>
      <c r="AA304">
        <v>202.89</v>
      </c>
      <c r="AB304">
        <v>229.4</v>
      </c>
      <c r="AC304" s="1">
        <f>(Table2[[#This Row],[Close Price]]/Table2[[#This Row],[Day Low]])-1</f>
        <v>1.0260350750316283E-2</v>
      </c>
      <c r="AD304" s="1">
        <f>(Table2[[#This Row],[Day High]]/Table2[[#This Row],[Close Price]])-1</f>
        <v>1.3377477517784397E-2</v>
      </c>
      <c r="AE304" s="1">
        <f>(Table2[[#This Row],[Close Price]]/Table2[[#This Row],[Current Week Low]])-1</f>
        <v>1.135746606334842E-2</v>
      </c>
      <c r="AF304" s="1">
        <f>(Table2[[#This Row],[Current Week High]]/Table2[[#This Row],[Close Price]])-1</f>
        <v>2.0983401190103335E-2</v>
      </c>
      <c r="AG304" s="1">
        <f>(Table2[[#This Row],[Close Price]]/Table2[[#This Row],[Current Month Low]])-1</f>
        <v>0.10163142589580554</v>
      </c>
      <c r="AH304" s="1">
        <f>(Table2[[#This Row],[Current Month High]]/Table2[[#This Row],[Close Price]])-1</f>
        <v>2.6352288488210807E-2</v>
      </c>
      <c r="AI304">
        <v>57.308397834548799</v>
      </c>
      <c r="AJ304">
        <v>75.646365422396798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-0.24</v>
      </c>
      <c r="AM304" t="s">
        <v>3192</v>
      </c>
      <c r="AN304">
        <v>-1.69</v>
      </c>
      <c r="AO304" t="s">
        <v>3192</v>
      </c>
      <c r="AP304">
        <v>0.147956452057423</v>
      </c>
      <c r="AQ304">
        <f>(Table2[[#This Row],[Sharpe Ratio]]-AVERAGE(Table2[Sharpe Ratio]))/_xlfn.STDEV.P(Table2[Sharpe Ratio])</f>
        <v>0.94151060939793152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291</v>
      </c>
      <c r="AT304">
        <f>_xlfn.RANK.AVG(Table2[[#This Row],[6M Return vs Nifty Z-Score]],Table2[6M Return vs Nifty Z-Score])</f>
        <v>547</v>
      </c>
      <c r="AU304">
        <f>_xlfn.RANK.AVG(Table2[[#This Row],[Sharpe Ratio Z-Score]],Table2[Sharpe Ratio Z-Score])</f>
        <v>122</v>
      </c>
      <c r="AV304">
        <f>(Table2[[#This Row],[Rank 1Y]]+Table2[[#This Row],[Rank 6M]]+Table2[[#This Row],[Rank Sharpe]])/3</f>
        <v>320</v>
      </c>
    </row>
    <row r="305" spans="1:48" x14ac:dyDescent="0.3">
      <c r="A305" t="s">
        <v>264</v>
      </c>
      <c r="B305" t="s">
        <v>265</v>
      </c>
      <c r="C305" t="s">
        <v>3151</v>
      </c>
      <c r="D305" t="s">
        <v>51</v>
      </c>
      <c r="E305">
        <v>102645.92931989999</v>
      </c>
      <c r="F305">
        <v>1020.1</v>
      </c>
      <c r="G305">
        <v>45.9934570584253</v>
      </c>
      <c r="H305">
        <f>(Table2[[#This Row],[1Y Return vs Nifty]]-AVERAGE(Table2[1Y Return vs Nifty]))/_xlfn.STDEV.P(Table2[1Y Return vs Nifty])</f>
        <v>0.32204790339814177</v>
      </c>
      <c r="I305">
        <v>-4.9567607169038697</v>
      </c>
      <c r="J305">
        <f>(Table2[[#This Row],[1M Return vs Nifty]]-AVERAGE(Table2[1M Return vs Nifty]))/_xlfn.STDEV.P(Table2[1M Return vs Nifty])</f>
        <v>-0.5576535786806962</v>
      </c>
      <c r="K305">
        <v>-4.7837083441811696</v>
      </c>
      <c r="L305">
        <f>(Table2[[#This Row],[6M Return vs Nifty]]-AVERAGE(Table2[6M Return vs Nifty]))/_xlfn.STDEV.P(Table2[6M Return vs Nifty])</f>
        <v>-0.47059548801563544</v>
      </c>
      <c r="M305">
        <v>0.52693826719637205</v>
      </c>
      <c r="N305">
        <f>(Table2[[#This Row],[1W Return vs Nifty]]-AVERAGE(Table2[1W Return vs Nifty]))/_xlfn.STDEV.P(Table2[1W Return vs Nifty])</f>
        <v>-0.24821149618188054</v>
      </c>
      <c r="O305">
        <v>1067.4000000000001</v>
      </c>
      <c r="P305">
        <v>1095.75229039645</v>
      </c>
      <c r="Q305">
        <v>998.042584122108</v>
      </c>
      <c r="R305">
        <v>23.220054401608699</v>
      </c>
      <c r="S305" s="1">
        <f>(Table2[[#This Row],[Close Price]]-Table2[[#This Row],[20D EMA]])/Table2[[#This Row],[20D EMA]]</f>
        <v>-4.4313284616825994E-2</v>
      </c>
      <c r="T305" s="1">
        <f>(Table2[[#This Row],[Close Price]]-Table2[[#This Row],[50D EMA]])/Table2[[#This Row],[50D EMA]]</f>
        <v>-6.9041416622618701E-2</v>
      </c>
      <c r="U305" s="1">
        <f>(Table2[[#This Row],[Close Price]]-Table2[[#This Row],[200D EMA]])/Table2[[#This Row],[200D EMA]]</f>
        <v>2.2100676092187022E-2</v>
      </c>
      <c r="V305">
        <v>0.56412886234089199</v>
      </c>
      <c r="W305">
        <v>1008.5</v>
      </c>
      <c r="X305">
        <v>1051.3</v>
      </c>
      <c r="Y305">
        <v>1008.5</v>
      </c>
      <c r="Z305">
        <v>1071.75</v>
      </c>
      <c r="AA305">
        <v>1008.5</v>
      </c>
      <c r="AB305">
        <v>1087.25</v>
      </c>
      <c r="AC305" s="1">
        <f>(Table2[[#This Row],[Close Price]]/Table2[[#This Row],[Day Low]])-1</f>
        <v>1.1502231036192301E-2</v>
      </c>
      <c r="AD305" s="1">
        <f>(Table2[[#This Row],[Day High]]/Table2[[#This Row],[Close Price]])-1</f>
        <v>3.0585236741495825E-2</v>
      </c>
      <c r="AE305" s="1">
        <f>(Table2[[#This Row],[Close Price]]/Table2[[#This Row],[Current Week Low]])-1</f>
        <v>1.1502231036192301E-2</v>
      </c>
      <c r="AF305" s="1">
        <f>(Table2[[#This Row],[Current Week High]]/Table2[[#This Row],[Close Price]])-1</f>
        <v>5.0632290951867498E-2</v>
      </c>
      <c r="AG305" s="1">
        <f>(Table2[[#This Row],[Close Price]]/Table2[[#This Row],[Current Month Low]])-1</f>
        <v>1.1502231036192301E-2</v>
      </c>
      <c r="AH305" s="1">
        <f>(Table2[[#This Row],[Current Month High]]/Table2[[#This Row],[Close Price]])-1</f>
        <v>6.5826879717674647E-2</v>
      </c>
      <c r="AI305">
        <v>29.820605822958498</v>
      </c>
      <c r="AJ305">
        <v>79.674152355790397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-0.24</v>
      </c>
      <c r="AM305" t="s">
        <v>3192</v>
      </c>
      <c r="AN305">
        <v>-5.19</v>
      </c>
      <c r="AO305" t="s">
        <v>3192</v>
      </c>
      <c r="AP305">
        <v>8.6541753046159006E-2</v>
      </c>
      <c r="AQ305">
        <f>(Table2[[#This Row],[Sharpe Ratio]]-AVERAGE(Table2[Sharpe Ratio]))/_xlfn.STDEV.P(Table2[Sharpe Ratio])</f>
        <v>0.22346436425884267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206</v>
      </c>
      <c r="AT305">
        <f>_xlfn.RANK.AVG(Table2[[#This Row],[6M Return vs Nifty Z-Score]],Table2[6M Return vs Nifty Z-Score])</f>
        <v>478</v>
      </c>
      <c r="AU305">
        <f>_xlfn.RANK.AVG(Table2[[#This Row],[Sharpe Ratio Z-Score]],Table2[Sharpe Ratio Z-Score])</f>
        <v>281</v>
      </c>
      <c r="AV305">
        <f>(Table2[[#This Row],[Rank 1Y]]+Table2[[#This Row],[Rank 6M]]+Table2[[#This Row],[Rank Sharpe]])/3</f>
        <v>321.66666666666669</v>
      </c>
    </row>
    <row r="306" spans="1:48" x14ac:dyDescent="0.3">
      <c r="A306" t="s">
        <v>694</v>
      </c>
      <c r="B306" t="s">
        <v>695</v>
      </c>
      <c r="C306" t="s">
        <v>3159</v>
      </c>
      <c r="D306" t="s">
        <v>282</v>
      </c>
      <c r="E306">
        <v>26502.93403316</v>
      </c>
      <c r="F306">
        <v>423.8</v>
      </c>
      <c r="G306">
        <v>58.5115979427787</v>
      </c>
      <c r="H306">
        <f>(Table2[[#This Row],[1Y Return vs Nifty]]-AVERAGE(Table2[1Y Return vs Nifty]))/_xlfn.STDEV.P(Table2[1Y Return vs Nifty])</f>
        <v>0.52821724113824342</v>
      </c>
      <c r="I306">
        <v>12.106629256537101</v>
      </c>
      <c r="J306">
        <f>(Table2[[#This Row],[1M Return vs Nifty]]-AVERAGE(Table2[1M Return vs Nifty]))/_xlfn.STDEV.P(Table2[1M Return vs Nifty])</f>
        <v>1.2711089043605852</v>
      </c>
      <c r="K306">
        <v>-22.037319031823799</v>
      </c>
      <c r="L306">
        <f>(Table2[[#This Row],[6M Return vs Nifty]]-AVERAGE(Table2[6M Return vs Nifty]))/_xlfn.STDEV.P(Table2[6M Return vs Nifty])</f>
        <v>-1.0042339047959994</v>
      </c>
      <c r="M306">
        <v>8.4355791698162097</v>
      </c>
      <c r="N306">
        <f>(Table2[[#This Row],[1W Return vs Nifty]]-AVERAGE(Table2[1W Return vs Nifty]))/_xlfn.STDEV.P(Table2[1W Return vs Nifty])</f>
        <v>1.3924038049043703</v>
      </c>
      <c r="O306">
        <v>401.32</v>
      </c>
      <c r="P306">
        <v>396.58559404608599</v>
      </c>
      <c r="Q306">
        <v>381.28408060959202</v>
      </c>
      <c r="R306">
        <v>74.906269263258494</v>
      </c>
      <c r="S306" s="1">
        <f>(Table2[[#This Row],[Close Price]]-Table2[[#This Row],[20D EMA]])/Table2[[#This Row],[20D EMA]]</f>
        <v>5.6015150004983603E-2</v>
      </c>
      <c r="T306" s="1">
        <f>(Table2[[#This Row],[Close Price]]-Table2[[#This Row],[50D EMA]])/Table2[[#This Row],[50D EMA]]</f>
        <v>6.8621771346418406E-2</v>
      </c>
      <c r="U306" s="1">
        <f>(Table2[[#This Row],[Close Price]]-Table2[[#This Row],[200D EMA]])/Table2[[#This Row],[200D EMA]]</f>
        <v>0.11150719778920244</v>
      </c>
      <c r="V306">
        <v>1.1825671631635899</v>
      </c>
      <c r="W306">
        <v>419.4</v>
      </c>
      <c r="X306">
        <v>432.25</v>
      </c>
      <c r="Y306">
        <v>415.55</v>
      </c>
      <c r="Z306">
        <v>432.25</v>
      </c>
      <c r="AA306">
        <v>369.2</v>
      </c>
      <c r="AB306">
        <v>441.6</v>
      </c>
      <c r="AC306" s="1">
        <f>(Table2[[#This Row],[Close Price]]/Table2[[#This Row],[Day Low]])-1</f>
        <v>1.0491177873152235E-2</v>
      </c>
      <c r="AD306" s="1">
        <f>(Table2[[#This Row],[Day High]]/Table2[[#This Row],[Close Price]])-1</f>
        <v>1.9938650306748462E-2</v>
      </c>
      <c r="AE306" s="1">
        <f>(Table2[[#This Row],[Close Price]]/Table2[[#This Row],[Current Week Low]])-1</f>
        <v>1.9853206593670958E-2</v>
      </c>
      <c r="AF306" s="1">
        <f>(Table2[[#This Row],[Current Week High]]/Table2[[#This Row],[Close Price]])-1</f>
        <v>1.9938650306748462E-2</v>
      </c>
      <c r="AG306" s="1">
        <f>(Table2[[#This Row],[Close Price]]/Table2[[#This Row],[Current Month Low]])-1</f>
        <v>0.147887323943662</v>
      </c>
      <c r="AH306" s="1">
        <f>(Table2[[#This Row],[Current Month High]]/Table2[[#This Row],[Close Price]])-1</f>
        <v>4.2000943841434601E-2</v>
      </c>
      <c r="AI306">
        <v>18.499292118924</v>
      </c>
      <c r="AJ306">
        <v>106.17854536609001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-0.06</v>
      </c>
      <c r="AM306" t="s">
        <v>3192</v>
      </c>
      <c r="AN306">
        <v>11.59</v>
      </c>
      <c r="AO306" t="s">
        <v>3193</v>
      </c>
      <c r="AP306">
        <v>0.13206458833783899</v>
      </c>
      <c r="AQ306">
        <f>(Table2[[#This Row],[Sharpe Ratio]]-AVERAGE(Table2[Sharpe Ratio]))/_xlfn.STDEV.P(Table2[Sharpe Ratio])</f>
        <v>0.75570666904129935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2.9432027146484989</v>
      </c>
      <c r="AS306">
        <f>_xlfn.RANK.AVG(Table2[[#This Row],[1Y Return vs Nifty Z-Score]],Table2[1Y Return vs Nifty Z-Score])</f>
        <v>160</v>
      </c>
      <c r="AT306">
        <f>_xlfn.RANK.AVG(Table2[[#This Row],[6M Return vs Nifty Z-Score]],Table2[6M Return vs Nifty Z-Score])</f>
        <v>651</v>
      </c>
      <c r="AU306">
        <f>_xlfn.RANK.AVG(Table2[[#This Row],[Sharpe Ratio Z-Score]],Table2[Sharpe Ratio Z-Score])</f>
        <v>155</v>
      </c>
      <c r="AV306">
        <f>(Table2[[#This Row],[Rank 1Y]]+Table2[[#This Row],[Rank 6M]]+Table2[[#This Row],[Rank Sharpe]])/3</f>
        <v>322</v>
      </c>
    </row>
    <row r="307" spans="1:48" x14ac:dyDescent="0.3">
      <c r="A307" t="s">
        <v>1078</v>
      </c>
      <c r="B307" t="s">
        <v>1079</v>
      </c>
      <c r="C307" t="s">
        <v>3156</v>
      </c>
      <c r="D307" t="s">
        <v>119</v>
      </c>
      <c r="E307">
        <v>12529.9006262</v>
      </c>
      <c r="F307">
        <v>187.3</v>
      </c>
      <c r="G307">
        <v>25.475316538593301</v>
      </c>
      <c r="H307">
        <f>(Table2[[#This Row],[1Y Return vs Nifty]]-AVERAGE(Table2[1Y Return vs Nifty]))/_xlfn.STDEV.P(Table2[1Y Return vs Nifty])</f>
        <v>-1.5878589178684132E-2</v>
      </c>
      <c r="I307">
        <v>1.28418756366503</v>
      </c>
      <c r="J307">
        <f>(Table2[[#This Row],[1M Return vs Nifty]]-AVERAGE(Table2[1M Return vs Nifty]))/_xlfn.STDEV.P(Table2[1M Return vs Nifty])</f>
        <v>0.11121773539405501</v>
      </c>
      <c r="K307">
        <v>-2.2594975277543301</v>
      </c>
      <c r="L307">
        <f>(Table2[[#This Row],[6M Return vs Nifty]]-AVERAGE(Table2[6M Return vs Nifty]))/_xlfn.STDEV.P(Table2[6M Return vs Nifty])</f>
        <v>-0.39252395342011759</v>
      </c>
      <c r="M307">
        <v>-1.33185054837808</v>
      </c>
      <c r="N307">
        <f>(Table2[[#This Row],[1W Return vs Nifty]]-AVERAGE(Table2[1W Return vs Nifty]))/_xlfn.STDEV.P(Table2[1W Return vs Nifty])</f>
        <v>-0.6338096551916329</v>
      </c>
      <c r="O307">
        <v>195.78</v>
      </c>
      <c r="P307">
        <v>197.88399294197299</v>
      </c>
      <c r="Q307">
        <v>180.56697650307601</v>
      </c>
      <c r="R307">
        <v>32.074771309924003</v>
      </c>
      <c r="S307" s="1">
        <f>(Table2[[#This Row],[Close Price]]-Table2[[#This Row],[20D EMA]])/Table2[[#This Row],[20D EMA]]</f>
        <v>-4.3313923792011391E-2</v>
      </c>
      <c r="T307" s="1">
        <f>(Table2[[#This Row],[Close Price]]-Table2[[#This Row],[50D EMA]])/Table2[[#This Row],[50D EMA]]</f>
        <v>-5.3485846857136157E-2</v>
      </c>
      <c r="U307" s="1">
        <f>(Table2[[#This Row],[Close Price]]-Table2[[#This Row],[200D EMA]])/Table2[[#This Row],[200D EMA]]</f>
        <v>3.7288233027534284E-2</v>
      </c>
      <c r="V307">
        <v>0.77563078158439602</v>
      </c>
      <c r="W307">
        <v>186.1</v>
      </c>
      <c r="X307">
        <v>190.4</v>
      </c>
      <c r="Y307">
        <v>186.1</v>
      </c>
      <c r="Z307">
        <v>194</v>
      </c>
      <c r="AA307">
        <v>183.5</v>
      </c>
      <c r="AB307">
        <v>224</v>
      </c>
      <c r="AC307" s="1">
        <f>(Table2[[#This Row],[Close Price]]/Table2[[#This Row],[Day Low]])-1</f>
        <v>6.4481461579797283E-3</v>
      </c>
      <c r="AD307" s="1">
        <f>(Table2[[#This Row],[Day High]]/Table2[[#This Row],[Close Price]])-1</f>
        <v>1.6550987720234778E-2</v>
      </c>
      <c r="AE307" s="1">
        <f>(Table2[[#This Row],[Close Price]]/Table2[[#This Row],[Current Week Low]])-1</f>
        <v>6.4481461579797283E-3</v>
      </c>
      <c r="AF307" s="1">
        <f>(Table2[[#This Row],[Current Week High]]/Table2[[#This Row],[Close Price]])-1</f>
        <v>3.5771489588894756E-2</v>
      </c>
      <c r="AG307" s="1">
        <f>(Table2[[#This Row],[Close Price]]/Table2[[#This Row],[Current Month Low]])-1</f>
        <v>2.0708446866485097E-2</v>
      </c>
      <c r="AH307" s="1">
        <f>(Table2[[#This Row],[Current Month High]]/Table2[[#This Row],[Close Price]])-1</f>
        <v>0.19594233849439391</v>
      </c>
      <c r="AI307">
        <v>30.694073678590399</v>
      </c>
      <c r="AJ307">
        <v>63.480841407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-0.17</v>
      </c>
      <c r="AM307" t="s">
        <v>3192</v>
      </c>
      <c r="AN307">
        <v>-11.28</v>
      </c>
      <c r="AO307" t="s">
        <v>3192</v>
      </c>
      <c r="AP307">
        <v>0.10682950596172</v>
      </c>
      <c r="AQ307">
        <f>(Table2[[#This Row],[Sharpe Ratio]]-AVERAGE(Table2[Sharpe Ratio]))/_xlfn.STDEV.P(Table2[Sharpe Ratio])</f>
        <v>0.4606640092600558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294</v>
      </c>
      <c r="AT307">
        <f>_xlfn.RANK.AVG(Table2[[#This Row],[6M Return vs Nifty Z-Score]],Table2[6M Return vs Nifty Z-Score])</f>
        <v>454</v>
      </c>
      <c r="AU307">
        <f>_xlfn.RANK.AVG(Table2[[#This Row],[Sharpe Ratio Z-Score]],Table2[Sharpe Ratio Z-Score])</f>
        <v>219</v>
      </c>
      <c r="AV307">
        <f>(Table2[[#This Row],[Rank 1Y]]+Table2[[#This Row],[Rank 6M]]+Table2[[#This Row],[Rank Sharpe]])/3</f>
        <v>322.33333333333331</v>
      </c>
    </row>
    <row r="308" spans="1:48" x14ac:dyDescent="0.3">
      <c r="A308" t="s">
        <v>1654</v>
      </c>
      <c r="B308" t="s">
        <v>1655</v>
      </c>
      <c r="C308" t="s">
        <v>3161</v>
      </c>
      <c r="D308" t="s">
        <v>453</v>
      </c>
      <c r="E308">
        <v>5547.9341338300001</v>
      </c>
      <c r="F308">
        <v>2102.9499999999998</v>
      </c>
      <c r="G308">
        <v>-3.6318794569005002</v>
      </c>
      <c r="H308">
        <f>(Table2[[#This Row],[1Y Return vs Nifty]]-AVERAGE(Table2[1Y Return vs Nifty]))/_xlfn.STDEV.P(Table2[1Y Return vs Nifty])</f>
        <v>-0.49526377722709847</v>
      </c>
      <c r="I308">
        <v>37.147854736031299</v>
      </c>
      <c r="J308">
        <f>(Table2[[#This Row],[1M Return vs Nifty]]-AVERAGE(Table2[1M Return vs Nifty]))/_xlfn.STDEV.P(Table2[1M Return vs Nifty])</f>
        <v>3.9548929447860286</v>
      </c>
      <c r="K308">
        <v>38.985532548146701</v>
      </c>
      <c r="L308">
        <f>(Table2[[#This Row],[6M Return vs Nifty]]-AVERAGE(Table2[6M Return vs Nifty]))/_xlfn.STDEV.P(Table2[6M Return vs Nifty])</f>
        <v>0.88314714802221739</v>
      </c>
      <c r="M308">
        <v>1.65283520748493</v>
      </c>
      <c r="N308">
        <f>(Table2[[#This Row],[1W Return vs Nifty]]-AVERAGE(Table2[1W Return vs Nifty]))/_xlfn.STDEV.P(Table2[1W Return vs Nifty])</f>
        <v>-1.4648767714628395E-2</v>
      </c>
      <c r="O308">
        <v>2039.24</v>
      </c>
      <c r="P308">
        <v>1873.8036471770399</v>
      </c>
      <c r="Q308">
        <v>1631.55702925934</v>
      </c>
      <c r="R308">
        <v>54.220570454377302</v>
      </c>
      <c r="S308" s="1">
        <f>(Table2[[#This Row],[Close Price]]-Table2[[#This Row],[20D EMA]])/Table2[[#This Row],[20D EMA]]</f>
        <v>3.1242031345010794E-2</v>
      </c>
      <c r="T308" s="1">
        <f>(Table2[[#This Row],[Close Price]]-Table2[[#This Row],[50D EMA]])/Table2[[#This Row],[50D EMA]]</f>
        <v>0.12228941552556909</v>
      </c>
      <c r="U308" s="1">
        <f>(Table2[[#This Row],[Close Price]]-Table2[[#This Row],[200D EMA]])/Table2[[#This Row],[200D EMA]]</f>
        <v>0.28892215367712459</v>
      </c>
      <c r="V308">
        <v>0.625724165430531</v>
      </c>
      <c r="W308">
        <v>2060</v>
      </c>
      <c r="X308">
        <v>2125.6999999999998</v>
      </c>
      <c r="Y308">
        <v>2060</v>
      </c>
      <c r="Z308">
        <v>2210</v>
      </c>
      <c r="AA308">
        <v>1976.3</v>
      </c>
      <c r="AB308">
        <v>2273.25</v>
      </c>
      <c r="AC308" s="1">
        <f>(Table2[[#This Row],[Close Price]]/Table2[[#This Row],[Day Low]])-1</f>
        <v>2.0849514563106686E-2</v>
      </c>
      <c r="AD308" s="1">
        <f>(Table2[[#This Row],[Day High]]/Table2[[#This Row],[Close Price]])-1</f>
        <v>1.0818136427399594E-2</v>
      </c>
      <c r="AE308" s="1">
        <f>(Table2[[#This Row],[Close Price]]/Table2[[#This Row],[Current Week Low]])-1</f>
        <v>2.0849514563106686E-2</v>
      </c>
      <c r="AF308" s="1">
        <f>(Table2[[#This Row],[Current Week High]]/Table2[[#This Row],[Close Price]])-1</f>
        <v>5.0904681518818995E-2</v>
      </c>
      <c r="AG308" s="1">
        <f>(Table2[[#This Row],[Close Price]]/Table2[[#This Row],[Current Month Low]])-1</f>
        <v>6.4084400141678932E-2</v>
      </c>
      <c r="AH308" s="1">
        <f>(Table2[[#This Row],[Current Month High]]/Table2[[#This Row],[Close Price]])-1</f>
        <v>8.0981478399391404E-2</v>
      </c>
      <c r="AI308">
        <v>13.649872797736499</v>
      </c>
      <c r="AJ308">
        <v>78.822278911564595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0.27</v>
      </c>
      <c r="AM308" t="s">
        <v>3193</v>
      </c>
      <c r="AN308">
        <v>-2.65</v>
      </c>
      <c r="AO308" t="s">
        <v>3192</v>
      </c>
      <c r="AP308">
        <v>5.2225836868267997E-2</v>
      </c>
      <c r="AQ308">
        <f>(Table2[[#This Row],[Sharpe Ratio]]-AVERAGE(Table2[Sharpe Ratio]))/_xlfn.STDEV.P(Table2[Sharpe Ratio])</f>
        <v>-0.17774927281398717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4.1503782750525327</v>
      </c>
      <c r="AS308">
        <f>_xlfn.RANK.AVG(Table2[[#This Row],[1Y Return vs Nifty Z-Score]],Table2[1Y Return vs Nifty Z-Score])</f>
        <v>484</v>
      </c>
      <c r="AT308">
        <f>_xlfn.RANK.AVG(Table2[[#This Row],[6M Return vs Nifty Z-Score]],Table2[6M Return vs Nifty Z-Score])</f>
        <v>98</v>
      </c>
      <c r="AU308">
        <f>_xlfn.RANK.AVG(Table2[[#This Row],[Sharpe Ratio Z-Score]],Table2[Sharpe Ratio Z-Score])</f>
        <v>386</v>
      </c>
      <c r="AV308">
        <f>(Table2[[#This Row],[Rank 1Y]]+Table2[[#This Row],[Rank 6M]]+Table2[[#This Row],[Rank Sharpe]])/3</f>
        <v>322.66666666666669</v>
      </c>
    </row>
    <row r="309" spans="1:48" x14ac:dyDescent="0.3">
      <c r="A309" t="s">
        <v>221</v>
      </c>
      <c r="B309" t="s">
        <v>222</v>
      </c>
      <c r="C309" t="s">
        <v>3152</v>
      </c>
      <c r="D309" t="s">
        <v>57</v>
      </c>
      <c r="E309">
        <v>120243.593537839</v>
      </c>
      <c r="F309">
        <v>689.3</v>
      </c>
      <c r="G309">
        <v>45.255667045514102</v>
      </c>
      <c r="H309">
        <f>(Table2[[#This Row],[1Y Return vs Nifty]]-AVERAGE(Table2[1Y Return vs Nifty]))/_xlfn.STDEV.P(Table2[1Y Return vs Nifty])</f>
        <v>0.30989676372345676</v>
      </c>
      <c r="I309">
        <v>-9.3583580902036694</v>
      </c>
      <c r="J309">
        <f>(Table2[[#This Row],[1M Return vs Nifty]]-AVERAGE(Table2[1M Return vs Nifty]))/_xlfn.STDEV.P(Table2[1M Return vs Nifty])</f>
        <v>-1.0293931424058802</v>
      </c>
      <c r="K309">
        <v>1.7442163444533301</v>
      </c>
      <c r="L309">
        <f>(Table2[[#This Row],[6M Return vs Nifty]]-AVERAGE(Table2[6M Return vs Nifty]))/_xlfn.STDEV.P(Table2[6M Return vs Nifty])</f>
        <v>-0.26869274088808198</v>
      </c>
      <c r="M309">
        <v>-3.7118015365057699</v>
      </c>
      <c r="N309">
        <f>(Table2[[#This Row],[1W Return vs Nifty]]-AVERAGE(Table2[1W Return vs Nifty]))/_xlfn.STDEV.P(Table2[1W Return vs Nifty])</f>
        <v>-1.1275207814186674</v>
      </c>
      <c r="O309">
        <v>720.4</v>
      </c>
      <c r="P309">
        <v>719.163039199585</v>
      </c>
      <c r="Q309">
        <v>623.00432175215701</v>
      </c>
      <c r="R309">
        <v>33.939732728670897</v>
      </c>
      <c r="S309" s="1">
        <f>(Table2[[#This Row],[Close Price]]-Table2[[#This Row],[20D EMA]])/Table2[[#This Row],[20D EMA]]</f>
        <v>-4.3170460855080542E-2</v>
      </c>
      <c r="T309" s="1">
        <f>(Table2[[#This Row],[Close Price]]-Table2[[#This Row],[50D EMA]])/Table2[[#This Row],[50D EMA]]</f>
        <v>-4.1524713551494598E-2</v>
      </c>
      <c r="U309" s="1">
        <f>(Table2[[#This Row],[Close Price]]-Table2[[#This Row],[200D EMA]])/Table2[[#This Row],[200D EMA]]</f>
        <v>0.10641287055825052</v>
      </c>
      <c r="V309">
        <v>0.745796738871497</v>
      </c>
      <c r="W309">
        <v>686.7</v>
      </c>
      <c r="X309">
        <v>698.7</v>
      </c>
      <c r="Y309">
        <v>686.7</v>
      </c>
      <c r="Z309">
        <v>718.4</v>
      </c>
      <c r="AA309">
        <v>662.2</v>
      </c>
      <c r="AB309">
        <v>741.45</v>
      </c>
      <c r="AC309" s="1">
        <f>(Table2[[#This Row],[Close Price]]/Table2[[#This Row],[Day Low]])-1</f>
        <v>3.7862239697101785E-3</v>
      </c>
      <c r="AD309" s="1">
        <f>(Table2[[#This Row],[Day High]]/Table2[[#This Row],[Close Price]])-1</f>
        <v>1.3637023066879639E-2</v>
      </c>
      <c r="AE309" s="1">
        <f>(Table2[[#This Row],[Close Price]]/Table2[[#This Row],[Current Week Low]])-1</f>
        <v>3.7862239697101785E-3</v>
      </c>
      <c r="AF309" s="1">
        <f>(Table2[[#This Row],[Current Week High]]/Table2[[#This Row],[Close Price]])-1</f>
        <v>4.2216741621935228E-2</v>
      </c>
      <c r="AG309" s="1">
        <f>(Table2[[#This Row],[Close Price]]/Table2[[#This Row],[Current Month Low]])-1</f>
        <v>4.0924192086982725E-2</v>
      </c>
      <c r="AH309" s="1">
        <f>(Table2[[#This Row],[Current Month High]]/Table2[[#This Row],[Close Price]])-1</f>
        <v>7.5656463078485503E-2</v>
      </c>
      <c r="AI309">
        <v>16.7706368779921</v>
      </c>
      <c r="AJ309">
        <v>98.359712230215806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0.05</v>
      </c>
      <c r="AM309" t="s">
        <v>3193</v>
      </c>
      <c r="AN309">
        <v>-6.89</v>
      </c>
      <c r="AO309" t="s">
        <v>3192</v>
      </c>
      <c r="AP309">
        <v>6.1713472046518003E-2</v>
      </c>
      <c r="AQ309">
        <f>(Table2[[#This Row],[Sharpe Ratio]]-AVERAGE(Table2[Sharpe Ratio]))/_xlfn.STDEV.P(Table2[Sharpe Ratio])</f>
        <v>-6.6822069315970123E-2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-2.1825319703051429</v>
      </c>
      <c r="AS309">
        <f>_xlfn.RANK.AVG(Table2[[#This Row],[1Y Return vs Nifty Z-Score]],Table2[1Y Return vs Nifty Z-Score])</f>
        <v>207</v>
      </c>
      <c r="AT309">
        <f>_xlfn.RANK.AVG(Table2[[#This Row],[6M Return vs Nifty Z-Score]],Table2[6M Return vs Nifty Z-Score])</f>
        <v>406</v>
      </c>
      <c r="AU309">
        <f>_xlfn.RANK.AVG(Table2[[#This Row],[Sharpe Ratio Z-Score]],Table2[Sharpe Ratio Z-Score])</f>
        <v>356</v>
      </c>
      <c r="AV309">
        <f>(Table2[[#This Row],[Rank 1Y]]+Table2[[#This Row],[Rank 6M]]+Table2[[#This Row],[Rank Sharpe]])/3</f>
        <v>323</v>
      </c>
    </row>
    <row r="310" spans="1:48" x14ac:dyDescent="0.3">
      <c r="A310" t="s">
        <v>990</v>
      </c>
      <c r="B310" t="s">
        <v>991</v>
      </c>
      <c r="C310" t="s">
        <v>3151</v>
      </c>
      <c r="D310" t="s">
        <v>276</v>
      </c>
      <c r="E310">
        <v>14738.702060854999</v>
      </c>
      <c r="F310">
        <v>1451.35</v>
      </c>
      <c r="G310">
        <v>10.391745882037201</v>
      </c>
      <c r="H310">
        <f>(Table2[[#This Row],[1Y Return vs Nifty]]-AVERAGE(Table2[1Y Return vs Nifty]))/_xlfn.STDEV.P(Table2[1Y Return vs Nifty])</f>
        <v>-0.26429964480884943</v>
      </c>
      <c r="I310">
        <v>12.980655716915599</v>
      </c>
      <c r="J310">
        <f>(Table2[[#This Row],[1M Return vs Nifty]]-AVERAGE(Table2[1M Return vs Nifty]))/_xlfn.STDEV.P(Table2[1M Return vs Nifty])</f>
        <v>1.3647823656372389</v>
      </c>
      <c r="K310">
        <v>-2.1351772962603301</v>
      </c>
      <c r="L310">
        <f>(Table2[[#This Row],[6M Return vs Nifty]]-AVERAGE(Table2[6M Return vs Nifty]))/_xlfn.STDEV.P(Table2[6M Return vs Nifty])</f>
        <v>-0.38867884223097143</v>
      </c>
      <c r="M310">
        <v>4.1570258464012699</v>
      </c>
      <c r="N310">
        <f>(Table2[[#This Row],[1W Return vs Nifty]]-AVERAGE(Table2[1W Return vs Nifty]))/_xlfn.STDEV.P(Table2[1W Return vs Nifty])</f>
        <v>0.50483536737641332</v>
      </c>
      <c r="O310">
        <v>1392.65</v>
      </c>
      <c r="P310">
        <v>1336.6482740870199</v>
      </c>
      <c r="Q310">
        <v>1249.1303032585299</v>
      </c>
      <c r="R310">
        <v>65.234720119047694</v>
      </c>
      <c r="S310" s="1">
        <f>(Table2[[#This Row],[Close Price]]-Table2[[#This Row],[20D EMA]])/Table2[[#This Row],[20D EMA]]</f>
        <v>4.2149858184037492E-2</v>
      </c>
      <c r="T310" s="1">
        <f>(Table2[[#This Row],[Close Price]]-Table2[[#This Row],[50D EMA]])/Table2[[#This Row],[50D EMA]]</f>
        <v>8.5812945811287206E-2</v>
      </c>
      <c r="U310" s="1">
        <f>(Table2[[#This Row],[Close Price]]-Table2[[#This Row],[200D EMA]])/Table2[[#This Row],[200D EMA]]</f>
        <v>0.16188839243908487</v>
      </c>
      <c r="V310">
        <v>0.45292836398703801</v>
      </c>
      <c r="W310">
        <v>1437.45</v>
      </c>
      <c r="X310">
        <v>1471</v>
      </c>
      <c r="Y310">
        <v>1389.5</v>
      </c>
      <c r="Z310">
        <v>1474.1</v>
      </c>
      <c r="AA310">
        <v>1339.15</v>
      </c>
      <c r="AB310">
        <v>1474.1</v>
      </c>
      <c r="AC310" s="1">
        <f>(Table2[[#This Row],[Close Price]]/Table2[[#This Row],[Day Low]])-1</f>
        <v>9.6699015617933703E-3</v>
      </c>
      <c r="AD310" s="1">
        <f>(Table2[[#This Row],[Day High]]/Table2[[#This Row],[Close Price]])-1</f>
        <v>1.3539118751507262E-2</v>
      </c>
      <c r="AE310" s="1">
        <f>(Table2[[#This Row],[Close Price]]/Table2[[#This Row],[Current Week Low]])-1</f>
        <v>4.4512414537603462E-2</v>
      </c>
      <c r="AF310" s="1">
        <f>(Table2[[#This Row],[Current Week High]]/Table2[[#This Row],[Close Price]])-1</f>
        <v>1.5675061149963865E-2</v>
      </c>
      <c r="AG310" s="1">
        <f>(Table2[[#This Row],[Close Price]]/Table2[[#This Row],[Current Month Low]])-1</f>
        <v>8.3784490161669556E-2</v>
      </c>
      <c r="AH310" s="1">
        <f>(Table2[[#This Row],[Current Month High]]/Table2[[#This Row],[Close Price]])-1</f>
        <v>1.5675061149963865E-2</v>
      </c>
      <c r="AI310">
        <v>13.6183553243532</v>
      </c>
      <c r="AJ310">
        <v>46.165466539100599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0.14000000000000001</v>
      </c>
      <c r="AM310" t="s">
        <v>3193</v>
      </c>
      <c r="AN310">
        <v>3.63</v>
      </c>
      <c r="AO310" t="s">
        <v>3193</v>
      </c>
      <c r="AP310">
        <v>0.13904638717642401</v>
      </c>
      <c r="AQ310">
        <f>(Table2[[#This Row],[Sharpe Ratio]]-AVERAGE(Table2[Sharpe Ratio]))/_xlfn.STDEV.P(Table2[Sharpe Ratio])</f>
        <v>0.83733622224391213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2.0539754682177436</v>
      </c>
      <c r="AS310">
        <f>_xlfn.RANK.AVG(Table2[[#This Row],[1Y Return vs Nifty Z-Score]],Table2[1Y Return vs Nifty Z-Score])</f>
        <v>384</v>
      </c>
      <c r="AT310">
        <f>_xlfn.RANK.AVG(Table2[[#This Row],[6M Return vs Nifty Z-Score]],Table2[6M Return vs Nifty Z-Score])</f>
        <v>452</v>
      </c>
      <c r="AU310">
        <f>_xlfn.RANK.AVG(Table2[[#This Row],[Sharpe Ratio Z-Score]],Table2[Sharpe Ratio Z-Score])</f>
        <v>135</v>
      </c>
      <c r="AV310">
        <f>(Table2[[#This Row],[Rank 1Y]]+Table2[[#This Row],[Rank 6M]]+Table2[[#This Row],[Rank Sharpe]])/3</f>
        <v>323.66666666666669</v>
      </c>
    </row>
    <row r="311" spans="1:48" x14ac:dyDescent="0.3">
      <c r="A311" t="s">
        <v>1556</v>
      </c>
      <c r="B311" t="s">
        <v>1557</v>
      </c>
      <c r="C311" t="s">
        <v>3156</v>
      </c>
      <c r="D311" t="s">
        <v>603</v>
      </c>
      <c r="E311">
        <v>6475.2567905249998</v>
      </c>
      <c r="F311">
        <v>368.95</v>
      </c>
      <c r="G311">
        <v>-6.1394133790085998</v>
      </c>
      <c r="H311">
        <f>(Table2[[#This Row],[1Y Return vs Nifty]]-AVERAGE(Table2[1Y Return vs Nifty]))/_xlfn.STDEV.P(Table2[1Y Return vs Nifty])</f>
        <v>-0.53656197101304981</v>
      </c>
      <c r="I311">
        <v>3.21792717669739</v>
      </c>
      <c r="J311">
        <f>(Table2[[#This Row],[1M Return vs Nifty]]-AVERAGE(Table2[1M Return vs Nifty]))/_xlfn.STDEV.P(Table2[1M Return vs Nifty])</f>
        <v>0.31846556022772793</v>
      </c>
      <c r="K311">
        <v>13.7130756694943</v>
      </c>
      <c r="L311">
        <f>(Table2[[#This Row],[6M Return vs Nifty]]-AVERAGE(Table2[6M Return vs Nifty]))/_xlfn.STDEV.P(Table2[6M Return vs Nifty])</f>
        <v>0.10149314405577396</v>
      </c>
      <c r="M311">
        <v>7.1118502197762101</v>
      </c>
      <c r="N311">
        <f>(Table2[[#This Row],[1W Return vs Nifty]]-AVERAGE(Table2[1W Return vs Nifty]))/_xlfn.STDEV.P(Table2[1W Return vs Nifty])</f>
        <v>1.117801632841273</v>
      </c>
      <c r="O311">
        <v>359.44</v>
      </c>
      <c r="P311">
        <v>360.98526092106198</v>
      </c>
      <c r="Q311">
        <v>335.73039970274999</v>
      </c>
      <c r="R311">
        <v>58.665902130864097</v>
      </c>
      <c r="S311" s="1">
        <f>(Table2[[#This Row],[Close Price]]-Table2[[#This Row],[20D EMA]])/Table2[[#This Row],[20D EMA]]</f>
        <v>2.6457823280658776E-2</v>
      </c>
      <c r="T311" s="1">
        <f>(Table2[[#This Row],[Close Price]]-Table2[[#This Row],[50D EMA]])/Table2[[#This Row],[50D EMA]]</f>
        <v>2.2063889973279793E-2</v>
      </c>
      <c r="U311" s="1">
        <f>(Table2[[#This Row],[Close Price]]-Table2[[#This Row],[200D EMA]])/Table2[[#This Row],[200D EMA]]</f>
        <v>9.894725150496371E-2</v>
      </c>
      <c r="V311">
        <v>0.75447840712181902</v>
      </c>
      <c r="W311">
        <v>358.65</v>
      </c>
      <c r="X311">
        <v>382.4</v>
      </c>
      <c r="Y311">
        <v>358.65</v>
      </c>
      <c r="Z311">
        <v>382.4</v>
      </c>
      <c r="AA311">
        <v>324.05</v>
      </c>
      <c r="AB311">
        <v>382.4</v>
      </c>
      <c r="AC311" s="1">
        <f>(Table2[[#This Row],[Close Price]]/Table2[[#This Row],[Day Low]])-1</f>
        <v>2.8718806635996019E-2</v>
      </c>
      <c r="AD311" s="1">
        <f>(Table2[[#This Row],[Day High]]/Table2[[#This Row],[Close Price]])-1</f>
        <v>3.6454804174007371E-2</v>
      </c>
      <c r="AE311" s="1">
        <f>(Table2[[#This Row],[Close Price]]/Table2[[#This Row],[Current Week Low]])-1</f>
        <v>2.8718806635996019E-2</v>
      </c>
      <c r="AF311" s="1">
        <f>(Table2[[#This Row],[Current Week High]]/Table2[[#This Row],[Close Price]])-1</f>
        <v>3.6454804174007371E-2</v>
      </c>
      <c r="AG311" s="1">
        <f>(Table2[[#This Row],[Close Price]]/Table2[[#This Row],[Current Month Low]])-1</f>
        <v>0.13855886437278198</v>
      </c>
      <c r="AH311" s="1">
        <f>(Table2[[#This Row],[Current Month High]]/Table2[[#This Row],[Close Price]])-1</f>
        <v>3.6454804174007371E-2</v>
      </c>
      <c r="AI311">
        <v>18.796584903103401</v>
      </c>
      <c r="AJ311">
        <v>48.142943184099501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-7.0000000000000007E-2</v>
      </c>
      <c r="AM311" t="s">
        <v>3192</v>
      </c>
      <c r="AN311">
        <v>-2.4700000000000002</v>
      </c>
      <c r="AO311" t="s">
        <v>3192</v>
      </c>
      <c r="AP311">
        <v>0.11504668757082299</v>
      </c>
      <c r="AQ311">
        <f>(Table2[[#This Row],[Sharpe Ratio]]-AVERAGE(Table2[Sharpe Ratio]))/_xlfn.STDEV.P(Table2[Sharpe Ratio])</f>
        <v>0.55673736783762062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498</v>
      </c>
      <c r="AT311">
        <f>_xlfn.RANK.AVG(Table2[[#This Row],[6M Return vs Nifty Z-Score]],Table2[6M Return vs Nifty Z-Score])</f>
        <v>280</v>
      </c>
      <c r="AU311">
        <f>_xlfn.RANK.AVG(Table2[[#This Row],[Sharpe Ratio Z-Score]],Table2[Sharpe Ratio Z-Score])</f>
        <v>194</v>
      </c>
      <c r="AV311">
        <f>(Table2[[#This Row],[Rank 1Y]]+Table2[[#This Row],[Rank 6M]]+Table2[[#This Row],[Rank Sharpe]])/3</f>
        <v>324</v>
      </c>
    </row>
    <row r="312" spans="1:48" x14ac:dyDescent="0.3">
      <c r="A312" t="s">
        <v>942</v>
      </c>
      <c r="B312" t="s">
        <v>943</v>
      </c>
      <c r="C312" t="s">
        <v>3151</v>
      </c>
      <c r="D312" t="s">
        <v>51</v>
      </c>
      <c r="E312">
        <v>16171.41184974</v>
      </c>
      <c r="F312">
        <v>7021.7</v>
      </c>
      <c r="G312">
        <v>22.889045829813</v>
      </c>
      <c r="H312">
        <f>(Table2[[#This Row],[1Y Return vs Nifty]]-AVERAGE(Table2[1Y Return vs Nifty]))/_xlfn.STDEV.P(Table2[1Y Return vs Nifty])</f>
        <v>-5.8473549897837283E-2</v>
      </c>
      <c r="I312">
        <v>-3.00086814434178</v>
      </c>
      <c r="J312">
        <f>(Table2[[#This Row],[1M Return vs Nifty]]-AVERAGE(Table2[1M Return vs Nifty]))/_xlfn.STDEV.P(Table2[1M Return vs Nifty])</f>
        <v>-0.34803151863705861</v>
      </c>
      <c r="K312">
        <v>20.911550283677901</v>
      </c>
      <c r="L312">
        <f>(Table2[[#This Row],[6M Return vs Nifty]]-AVERAGE(Table2[6M Return vs Nifty]))/_xlfn.STDEV.P(Table2[6M Return vs Nifty])</f>
        <v>0.32413538780930029</v>
      </c>
      <c r="M312">
        <v>0.894457065607008</v>
      </c>
      <c r="N312">
        <f>(Table2[[#This Row],[1W Return vs Nifty]]-AVERAGE(Table2[1W Return vs Nifty]))/_xlfn.STDEV.P(Table2[1W Return vs Nifty])</f>
        <v>-0.17197122031986922</v>
      </c>
      <c r="O312">
        <v>6957.38</v>
      </c>
      <c r="P312">
        <v>6885.5062303733102</v>
      </c>
      <c r="Q312">
        <v>6092.7687685482097</v>
      </c>
      <c r="R312">
        <v>58.555664751921903</v>
      </c>
      <c r="S312" s="1">
        <f>(Table2[[#This Row],[Close Price]]-Table2[[#This Row],[20D EMA]])/Table2[[#This Row],[20D EMA]]</f>
        <v>9.2448594154695748E-3</v>
      </c>
      <c r="T312" s="1">
        <f>(Table2[[#This Row],[Close Price]]-Table2[[#This Row],[50D EMA]])/Table2[[#This Row],[50D EMA]]</f>
        <v>1.9779775817486345E-2</v>
      </c>
      <c r="U312" s="1">
        <f>(Table2[[#This Row],[Close Price]]-Table2[[#This Row],[200D EMA]])/Table2[[#This Row],[200D EMA]]</f>
        <v>0.15246454719356381</v>
      </c>
      <c r="V312">
        <v>0.77041269245036803</v>
      </c>
      <c r="W312">
        <v>6769.05</v>
      </c>
      <c r="X312">
        <v>7090</v>
      </c>
      <c r="Y312">
        <v>6769.05</v>
      </c>
      <c r="Z312">
        <v>7090</v>
      </c>
      <c r="AA312">
        <v>6649.95</v>
      </c>
      <c r="AB312">
        <v>7248.75</v>
      </c>
      <c r="AC312" s="1">
        <f>(Table2[[#This Row],[Close Price]]/Table2[[#This Row],[Day Low]])-1</f>
        <v>3.7324292182802532E-2</v>
      </c>
      <c r="AD312" s="1">
        <f>(Table2[[#This Row],[Day High]]/Table2[[#This Row],[Close Price]])-1</f>
        <v>9.7269891906519579E-3</v>
      </c>
      <c r="AE312" s="1">
        <f>(Table2[[#This Row],[Close Price]]/Table2[[#This Row],[Current Week Low]])-1</f>
        <v>3.7324292182802532E-2</v>
      </c>
      <c r="AF312" s="1">
        <f>(Table2[[#This Row],[Current Week High]]/Table2[[#This Row],[Close Price]])-1</f>
        <v>9.7269891906519579E-3</v>
      </c>
      <c r="AG312" s="1">
        <f>(Table2[[#This Row],[Close Price]]/Table2[[#This Row],[Current Month Low]])-1</f>
        <v>5.5902675959969672E-2</v>
      </c>
      <c r="AH312" s="1">
        <f>(Table2[[#This Row],[Current Month High]]/Table2[[#This Row],[Close Price]])-1</f>
        <v>3.2335474315336787E-2</v>
      </c>
      <c r="AI312">
        <v>8.2358972898300902</v>
      </c>
      <c r="AJ312">
        <v>54.847594384406499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-0.01</v>
      </c>
      <c r="AM312" t="s">
        <v>3192</v>
      </c>
      <c r="AN312">
        <v>4</v>
      </c>
      <c r="AO312" t="s">
        <v>3193</v>
      </c>
      <c r="AP312">
        <v>2.9509514913106001E-2</v>
      </c>
      <c r="AQ312">
        <f>(Table2[[#This Row],[Sharpe Ratio]]-AVERAGE(Table2[Sharpe Ratio]))/_xlfn.STDEV.P(Table2[Sharpe Ratio])</f>
        <v>-0.44334317697499376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-0.69768407802045862</v>
      </c>
      <c r="AS312">
        <f>_xlfn.RANK.AVG(Table2[[#This Row],[1Y Return vs Nifty Z-Score]],Table2[1Y Return vs Nifty Z-Score])</f>
        <v>308</v>
      </c>
      <c r="AT312">
        <f>_xlfn.RANK.AVG(Table2[[#This Row],[6M Return vs Nifty Z-Score]],Table2[6M Return vs Nifty Z-Score])</f>
        <v>214</v>
      </c>
      <c r="AU312">
        <f>_xlfn.RANK.AVG(Table2[[#This Row],[Sharpe Ratio Z-Score]],Table2[Sharpe Ratio Z-Score])</f>
        <v>451</v>
      </c>
      <c r="AV312">
        <f>(Table2[[#This Row],[Rank 1Y]]+Table2[[#This Row],[Rank 6M]]+Table2[[#This Row],[Rank Sharpe]])/3</f>
        <v>324.33333333333331</v>
      </c>
    </row>
    <row r="313" spans="1:48" x14ac:dyDescent="0.3">
      <c r="A313" t="s">
        <v>965</v>
      </c>
      <c r="B313" t="s">
        <v>966</v>
      </c>
      <c r="C313" t="s">
        <v>3156</v>
      </c>
      <c r="D313" t="s">
        <v>252</v>
      </c>
      <c r="E313">
        <v>15486.8799917</v>
      </c>
      <c r="F313">
        <v>889.85</v>
      </c>
      <c r="G313">
        <v>14.9706838374945</v>
      </c>
      <c r="H313">
        <f>(Table2[[#This Row],[1Y Return vs Nifty]]-AVERAGE(Table2[1Y Return vs Nifty]))/_xlfn.STDEV.P(Table2[1Y Return vs Nifty])</f>
        <v>-0.18888616172450332</v>
      </c>
      <c r="I313">
        <v>2.5476772151501299</v>
      </c>
      <c r="J313">
        <f>(Table2[[#This Row],[1M Return vs Nifty]]-AVERAGE(Table2[1M Return vs Nifty]))/_xlfn.STDEV.P(Table2[1M Return vs Nifty])</f>
        <v>0.24663176953049096</v>
      </c>
      <c r="K313">
        <v>-9.3647607231629308</v>
      </c>
      <c r="L313">
        <f>(Table2[[#This Row],[6M Return vs Nifty]]-AVERAGE(Table2[6M Return vs Nifty]))/_xlfn.STDEV.P(Table2[6M Return vs Nifty])</f>
        <v>-0.61228325314288712</v>
      </c>
      <c r="M313">
        <v>1.36780344492894</v>
      </c>
      <c r="N313">
        <f>(Table2[[#This Row],[1W Return vs Nifty]]-AVERAGE(Table2[1W Return vs Nifty]))/_xlfn.STDEV.P(Table2[1W Return vs Nifty])</f>
        <v>-7.3777444399143507E-2</v>
      </c>
      <c r="O313">
        <v>895.49</v>
      </c>
      <c r="P313">
        <v>905.090465986053</v>
      </c>
      <c r="Q313">
        <v>844.96632580218397</v>
      </c>
      <c r="R313">
        <v>46.301308472076499</v>
      </c>
      <c r="S313" s="1">
        <f>(Table2[[#This Row],[Close Price]]-Table2[[#This Row],[20D EMA]])/Table2[[#This Row],[20D EMA]]</f>
        <v>-6.298227785904908E-3</v>
      </c>
      <c r="T313" s="1">
        <f>(Table2[[#This Row],[Close Price]]-Table2[[#This Row],[50D EMA]])/Table2[[#This Row],[50D EMA]]</f>
        <v>-1.6838610679043249E-2</v>
      </c>
      <c r="U313" s="1">
        <f>(Table2[[#This Row],[Close Price]]-Table2[[#This Row],[200D EMA]])/Table2[[#This Row],[200D EMA]]</f>
        <v>5.3118891045989228E-2</v>
      </c>
      <c r="V313">
        <v>1.41399617990702</v>
      </c>
      <c r="W313">
        <v>881</v>
      </c>
      <c r="X313">
        <v>911</v>
      </c>
      <c r="Y313">
        <v>881</v>
      </c>
      <c r="Z313">
        <v>958</v>
      </c>
      <c r="AA313">
        <v>836.05</v>
      </c>
      <c r="AB313">
        <v>958</v>
      </c>
      <c r="AC313" s="1">
        <f>(Table2[[#This Row],[Close Price]]/Table2[[#This Row],[Day Low]])-1</f>
        <v>1.0045402951191829E-2</v>
      </c>
      <c r="AD313" s="1">
        <f>(Table2[[#This Row],[Day High]]/Table2[[#This Row],[Close Price]])-1</f>
        <v>2.3768050795077711E-2</v>
      </c>
      <c r="AE313" s="1">
        <f>(Table2[[#This Row],[Close Price]]/Table2[[#This Row],[Current Week Low]])-1</f>
        <v>1.0045402951191829E-2</v>
      </c>
      <c r="AF313" s="1">
        <f>(Table2[[#This Row],[Current Week High]]/Table2[[#This Row],[Close Price]])-1</f>
        <v>7.6585941450806327E-2</v>
      </c>
      <c r="AG313" s="1">
        <f>(Table2[[#This Row],[Close Price]]/Table2[[#This Row],[Current Month Low]])-1</f>
        <v>6.4350218288379946E-2</v>
      </c>
      <c r="AH313" s="1">
        <f>(Table2[[#This Row],[Current Month High]]/Table2[[#This Row],[Close Price]])-1</f>
        <v>7.6585941450806327E-2</v>
      </c>
      <c r="AI313">
        <v>19.121200202281202</v>
      </c>
      <c r="AJ313">
        <v>59.203134504597998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-7.0000000000000007E-2</v>
      </c>
      <c r="AM313" t="s">
        <v>3192</v>
      </c>
      <c r="AN313">
        <v>-7.0000000000000007E-2</v>
      </c>
      <c r="AO313" t="s">
        <v>3192</v>
      </c>
      <c r="AP313">
        <v>0.15785999745512799</v>
      </c>
      <c r="AQ313">
        <f>(Table2[[#This Row],[Sharpe Ratio]]-AVERAGE(Table2[Sharpe Ratio]))/_xlfn.STDEV.P(Table2[Sharpe Ratio])</f>
        <v>1.0573005375563731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352</v>
      </c>
      <c r="AT313">
        <f>_xlfn.RANK.AVG(Table2[[#This Row],[6M Return vs Nifty Z-Score]],Table2[6M Return vs Nifty Z-Score])</f>
        <v>522</v>
      </c>
      <c r="AU313">
        <f>_xlfn.RANK.AVG(Table2[[#This Row],[Sharpe Ratio Z-Score]],Table2[Sharpe Ratio Z-Score])</f>
        <v>102</v>
      </c>
      <c r="AV313">
        <f>(Table2[[#This Row],[Rank 1Y]]+Table2[[#This Row],[Rank 6M]]+Table2[[#This Row],[Rank Sharpe]])/3</f>
        <v>325.33333333333331</v>
      </c>
    </row>
    <row r="314" spans="1:48" x14ac:dyDescent="0.3">
      <c r="A314" t="s">
        <v>790</v>
      </c>
      <c r="B314" t="s">
        <v>791</v>
      </c>
      <c r="C314" t="s">
        <v>3153</v>
      </c>
      <c r="D314" t="s">
        <v>188</v>
      </c>
      <c r="E314">
        <v>20660.138903039999</v>
      </c>
      <c r="F314">
        <v>1747.2</v>
      </c>
      <c r="G314">
        <v>13.817269536186201</v>
      </c>
      <c r="H314">
        <f>(Table2[[#This Row],[1Y Return vs Nifty]]-AVERAGE(Table2[1Y Return vs Nifty]))/_xlfn.STDEV.P(Table2[1Y Return vs Nifty])</f>
        <v>-0.20788248592612035</v>
      </c>
      <c r="I314">
        <v>-11.8831864329638</v>
      </c>
      <c r="J314">
        <f>(Table2[[#This Row],[1M Return vs Nifty]]-AVERAGE(Table2[1M Return vs Nifty]))/_xlfn.STDEV.P(Table2[1M Return vs Nifty])</f>
        <v>-1.299990682317107</v>
      </c>
      <c r="K314">
        <v>-12.5816796655592</v>
      </c>
      <c r="L314">
        <f>(Table2[[#This Row],[6M Return vs Nifty]]-AVERAGE(Table2[6M Return vs Nifty]))/_xlfn.STDEV.P(Table2[6M Return vs Nifty])</f>
        <v>-0.71177961726107253</v>
      </c>
      <c r="M314">
        <v>0.78372908142740305</v>
      </c>
      <c r="N314">
        <f>(Table2[[#This Row],[1W Return vs Nifty]]-AVERAGE(Table2[1W Return vs Nifty]))/_xlfn.STDEV.P(Table2[1W Return vs Nifty])</f>
        <v>-0.19494128905106148</v>
      </c>
      <c r="O314">
        <v>1809.53</v>
      </c>
      <c r="P314">
        <v>1873.3348709714301</v>
      </c>
      <c r="Q314">
        <v>1822.08038572394</v>
      </c>
      <c r="R314">
        <v>35.675110792757998</v>
      </c>
      <c r="S314" s="1">
        <f>(Table2[[#This Row],[Close Price]]-Table2[[#This Row],[20D EMA]])/Table2[[#This Row],[20D EMA]]</f>
        <v>-3.4445408476234118E-2</v>
      </c>
      <c r="T314" s="1">
        <f>(Table2[[#This Row],[Close Price]]-Table2[[#This Row],[50D EMA]])/Table2[[#This Row],[50D EMA]]</f>
        <v>-6.7331726391246835E-2</v>
      </c>
      <c r="U314" s="1">
        <f>(Table2[[#This Row],[Close Price]]-Table2[[#This Row],[200D EMA]])/Table2[[#This Row],[200D EMA]]</f>
        <v>-4.1096093405444831E-2</v>
      </c>
      <c r="V314">
        <v>0.54843204635658005</v>
      </c>
      <c r="W314">
        <v>1740</v>
      </c>
      <c r="X314">
        <v>1785</v>
      </c>
      <c r="Y314">
        <v>1740</v>
      </c>
      <c r="Z314">
        <v>1794.95</v>
      </c>
      <c r="AA314">
        <v>1695.6</v>
      </c>
      <c r="AB314">
        <v>1859</v>
      </c>
      <c r="AC314" s="1">
        <f>(Table2[[#This Row],[Close Price]]/Table2[[#This Row],[Day Low]])-1</f>
        <v>4.1379310344826781E-3</v>
      </c>
      <c r="AD314" s="1">
        <f>(Table2[[#This Row],[Day High]]/Table2[[#This Row],[Close Price]])-1</f>
        <v>2.1634615384615419E-2</v>
      </c>
      <c r="AE314" s="1">
        <f>(Table2[[#This Row],[Close Price]]/Table2[[#This Row],[Current Week Low]])-1</f>
        <v>4.1379310344826781E-3</v>
      </c>
      <c r="AF314" s="1">
        <f>(Table2[[#This Row],[Current Week High]]/Table2[[#This Row],[Close Price]])-1</f>
        <v>2.7329441391941378E-2</v>
      </c>
      <c r="AG314" s="1">
        <f>(Table2[[#This Row],[Close Price]]/Table2[[#This Row],[Current Month Low]])-1</f>
        <v>3.0431705590941327E-2</v>
      </c>
      <c r="AH314" s="1">
        <f>(Table2[[#This Row],[Current Month High]]/Table2[[#This Row],[Close Price]])-1</f>
        <v>6.3988095238095122E-2</v>
      </c>
      <c r="AI314">
        <v>38.985233516483497</v>
      </c>
      <c r="AJ314">
        <v>56.931782458346397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-0.15</v>
      </c>
      <c r="AM314" t="s">
        <v>3192</v>
      </c>
      <c r="AN314">
        <v>-3.65</v>
      </c>
      <c r="AO314" t="s">
        <v>3192</v>
      </c>
      <c r="AP314">
        <v>0.19329445848478199</v>
      </c>
      <c r="AQ314">
        <f>(Table2[[#This Row],[Sharpe Ratio]]-AVERAGE(Table2[Sharpe Ratio]))/_xlfn.STDEV.P(Table2[Sharpe Ratio])</f>
        <v>1.4715919384831095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360</v>
      </c>
      <c r="AT314">
        <f>_xlfn.RANK.AVG(Table2[[#This Row],[6M Return vs Nifty Z-Score]],Table2[6M Return vs Nifty Z-Score])</f>
        <v>561</v>
      </c>
      <c r="AU314">
        <f>_xlfn.RANK.AVG(Table2[[#This Row],[Sharpe Ratio Z-Score]],Table2[Sharpe Ratio Z-Score])</f>
        <v>56</v>
      </c>
      <c r="AV314">
        <f>(Table2[[#This Row],[Rank 1Y]]+Table2[[#This Row],[Rank 6M]]+Table2[[#This Row],[Rank Sharpe]])/3</f>
        <v>325.66666666666669</v>
      </c>
    </row>
    <row r="315" spans="1:48" x14ac:dyDescent="0.3">
      <c r="A315" t="s">
        <v>475</v>
      </c>
      <c r="B315" t="s">
        <v>476</v>
      </c>
      <c r="C315" t="s">
        <v>3152</v>
      </c>
      <c r="D315" t="s">
        <v>111</v>
      </c>
      <c r="E315">
        <v>47067.156810975001</v>
      </c>
      <c r="F315">
        <v>119.77</v>
      </c>
      <c r="G315">
        <v>31.349853175325102</v>
      </c>
      <c r="H315">
        <f>(Table2[[#This Row],[1Y Return vs Nifty]]-AVERAGE(Table2[1Y Return vs Nifty]))/_xlfn.STDEV.P(Table2[1Y Return vs Nifty])</f>
        <v>8.0872944384801526E-2</v>
      </c>
      <c r="I315">
        <v>-5.7644545538954102</v>
      </c>
      <c r="J315">
        <f>(Table2[[#This Row],[1M Return vs Nifty]]-AVERAGE(Table2[1M Return vs Nifty]))/_xlfn.STDEV.P(Table2[1M Return vs Nifty])</f>
        <v>-0.64421786568186379</v>
      </c>
      <c r="K315">
        <v>-18.810680568219201</v>
      </c>
      <c r="L315">
        <f>(Table2[[#This Row],[6M Return vs Nifty]]-AVERAGE(Table2[6M Return vs Nifty]))/_xlfn.STDEV.P(Table2[6M Return vs Nifty])</f>
        <v>-0.90443692476596926</v>
      </c>
      <c r="M315">
        <v>-0.83972216175373104</v>
      </c>
      <c r="N315">
        <f>(Table2[[#This Row],[1W Return vs Nifty]]-AVERAGE(Table2[1W Return vs Nifty]))/_xlfn.STDEV.P(Table2[1W Return vs Nifty])</f>
        <v>-0.53171962845551723</v>
      </c>
      <c r="O315">
        <v>124.6</v>
      </c>
      <c r="P315">
        <v>129.589573121965</v>
      </c>
      <c r="Q315">
        <v>121.993766436635</v>
      </c>
      <c r="R315">
        <v>37.837694720626999</v>
      </c>
      <c r="S315" s="1">
        <f>(Table2[[#This Row],[Close Price]]-Table2[[#This Row],[20D EMA]])/Table2[[#This Row],[20D EMA]]</f>
        <v>-3.8764044943820214E-2</v>
      </c>
      <c r="T315" s="1">
        <f>(Table2[[#This Row],[Close Price]]-Table2[[#This Row],[50D EMA]])/Table2[[#This Row],[50D EMA]]</f>
        <v>-7.5774407503628252E-2</v>
      </c>
      <c r="U315" s="1">
        <f>(Table2[[#This Row],[Close Price]]-Table2[[#This Row],[200D EMA]])/Table2[[#This Row],[200D EMA]]</f>
        <v>-1.8228525125421498E-2</v>
      </c>
      <c r="V315">
        <v>0.50055871332664903</v>
      </c>
      <c r="W315">
        <v>118.59</v>
      </c>
      <c r="X315">
        <v>122.25</v>
      </c>
      <c r="Y315">
        <v>118.59</v>
      </c>
      <c r="Z315">
        <v>123.4</v>
      </c>
      <c r="AA315">
        <v>116.37</v>
      </c>
      <c r="AB315">
        <v>133.25</v>
      </c>
      <c r="AC315" s="1">
        <f>(Table2[[#This Row],[Close Price]]/Table2[[#This Row],[Day Low]])-1</f>
        <v>9.9502487562188602E-3</v>
      </c>
      <c r="AD315" s="1">
        <f>(Table2[[#This Row],[Day High]]/Table2[[#This Row],[Close Price]])-1</f>
        <v>2.0706353844869296E-2</v>
      </c>
      <c r="AE315" s="1">
        <f>(Table2[[#This Row],[Close Price]]/Table2[[#This Row],[Current Week Low]])-1</f>
        <v>9.9502487562188602E-3</v>
      </c>
      <c r="AF315" s="1">
        <f>(Table2[[#This Row],[Current Week High]]/Table2[[#This Row],[Close Price]])-1</f>
        <v>3.0308090506804719E-2</v>
      </c>
      <c r="AG315" s="1">
        <f>(Table2[[#This Row],[Close Price]]/Table2[[#This Row],[Current Month Low]])-1</f>
        <v>2.9217152186989725E-2</v>
      </c>
      <c r="AH315" s="1">
        <f>(Table2[[#This Row],[Current Month High]]/Table2[[#This Row],[Close Price]])-1</f>
        <v>0.11254905235033807</v>
      </c>
      <c r="AI315">
        <v>42.356182683476597</v>
      </c>
      <c r="AJ315">
        <v>88.911671924290204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-0.16</v>
      </c>
      <c r="AM315" t="s">
        <v>3192</v>
      </c>
      <c r="AN315">
        <v>-10.51</v>
      </c>
      <c r="AO315" t="s">
        <v>3192</v>
      </c>
      <c r="AP315">
        <v>0.16565201518547701</v>
      </c>
      <c r="AQ315">
        <f>(Table2[[#This Row],[Sharpe Ratio]]-AVERAGE(Table2[Sharpe Ratio]))/_xlfn.STDEV.P(Table2[Sharpe Ratio])</f>
        <v>1.1484029798610751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265</v>
      </c>
      <c r="AT315">
        <f>_xlfn.RANK.AVG(Table2[[#This Row],[6M Return vs Nifty Z-Score]],Table2[6M Return vs Nifty Z-Score])</f>
        <v>625</v>
      </c>
      <c r="AU315">
        <f>_xlfn.RANK.AVG(Table2[[#This Row],[Sharpe Ratio Z-Score]],Table2[Sharpe Ratio Z-Score])</f>
        <v>93</v>
      </c>
      <c r="AV315">
        <f>(Table2[[#This Row],[Rank 1Y]]+Table2[[#This Row],[Rank 6M]]+Table2[[#This Row],[Rank Sharpe]])/3</f>
        <v>327.66666666666669</v>
      </c>
    </row>
    <row r="316" spans="1:48" x14ac:dyDescent="0.3">
      <c r="A316" t="s">
        <v>512</v>
      </c>
      <c r="B316" t="s">
        <v>513</v>
      </c>
      <c r="C316" t="s">
        <v>3151</v>
      </c>
      <c r="D316" t="s">
        <v>51</v>
      </c>
      <c r="E316">
        <v>42004.538853170001</v>
      </c>
      <c r="F316">
        <v>1655.65</v>
      </c>
      <c r="G316">
        <v>45.2296608143632</v>
      </c>
      <c r="H316">
        <f>(Table2[[#This Row],[1Y Return vs Nifty]]-AVERAGE(Table2[1Y Return vs Nifty]))/_xlfn.STDEV.P(Table2[1Y Return vs Nifty])</f>
        <v>0.30946845032588199</v>
      </c>
      <c r="I316">
        <v>17.0837792474988</v>
      </c>
      <c r="J316">
        <f>(Table2[[#This Row],[1M Return vs Nifty]]-AVERAGE(Table2[1M Return vs Nifty]))/_xlfn.STDEV.P(Table2[1M Return vs Nifty])</f>
        <v>1.8045331061227927</v>
      </c>
      <c r="K316">
        <v>10.6698804075687</v>
      </c>
      <c r="L316">
        <f>(Table2[[#This Row],[6M Return vs Nifty]]-AVERAGE(Table2[6M Return vs Nifty]))/_xlfn.STDEV.P(Table2[6M Return vs Nifty])</f>
        <v>7.3698946717712342E-3</v>
      </c>
      <c r="M316">
        <v>10.214040869979</v>
      </c>
      <c r="N316">
        <f>(Table2[[#This Row],[1W Return vs Nifty]]-AVERAGE(Table2[1W Return vs Nifty]))/_xlfn.STDEV.P(Table2[1W Return vs Nifty])</f>
        <v>1.7613384314236236</v>
      </c>
      <c r="O316">
        <v>1552.73</v>
      </c>
      <c r="P316">
        <v>1460.9880792532899</v>
      </c>
      <c r="Q316">
        <v>1276.5125347195001</v>
      </c>
      <c r="R316">
        <v>67.696116449982895</v>
      </c>
      <c r="S316" s="1">
        <f>(Table2[[#This Row],[Close Price]]-Table2[[#This Row],[20D EMA]])/Table2[[#This Row],[20D EMA]]</f>
        <v>6.6283255942758926E-2</v>
      </c>
      <c r="T316" s="1">
        <f>(Table2[[#This Row],[Close Price]]-Table2[[#This Row],[50D EMA]])/Table2[[#This Row],[50D EMA]]</f>
        <v>0.13323991038051572</v>
      </c>
      <c r="U316" s="1">
        <f>(Table2[[#This Row],[Close Price]]-Table2[[#This Row],[200D EMA]])/Table2[[#This Row],[200D EMA]]</f>
        <v>0.29701037394341873</v>
      </c>
      <c r="V316">
        <v>1.2859348945828899</v>
      </c>
      <c r="W316">
        <v>1638.55</v>
      </c>
      <c r="X316">
        <v>1702.4</v>
      </c>
      <c r="Y316">
        <v>1638.55</v>
      </c>
      <c r="Z316">
        <v>1708.65</v>
      </c>
      <c r="AA316">
        <v>1453.1</v>
      </c>
      <c r="AB316">
        <v>1708.65</v>
      </c>
      <c r="AC316" s="1">
        <f>(Table2[[#This Row],[Close Price]]/Table2[[#This Row],[Day Low]])-1</f>
        <v>1.0436056269262473E-2</v>
      </c>
      <c r="AD316" s="1">
        <f>(Table2[[#This Row],[Day High]]/Table2[[#This Row],[Close Price]])-1</f>
        <v>2.8236644218282869E-2</v>
      </c>
      <c r="AE316" s="1">
        <f>(Table2[[#This Row],[Close Price]]/Table2[[#This Row],[Current Week Low]])-1</f>
        <v>1.0436056269262473E-2</v>
      </c>
      <c r="AF316" s="1">
        <f>(Table2[[#This Row],[Current Week High]]/Table2[[#This Row],[Close Price]])-1</f>
        <v>3.2011596653882091E-2</v>
      </c>
      <c r="AG316" s="1">
        <f>(Table2[[#This Row],[Close Price]]/Table2[[#This Row],[Current Month Low]])-1</f>
        <v>0.1393916454476638</v>
      </c>
      <c r="AH316" s="1">
        <f>(Table2[[#This Row],[Current Month High]]/Table2[[#This Row],[Close Price]])-1</f>
        <v>3.2011596653882091E-2</v>
      </c>
      <c r="AI316">
        <v>3.2011596653882002</v>
      </c>
      <c r="AJ316">
        <v>77.435430286142903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0.18</v>
      </c>
      <c r="AM316" t="s">
        <v>3193</v>
      </c>
      <c r="AN316">
        <v>12.01</v>
      </c>
      <c r="AO316" t="s">
        <v>3193</v>
      </c>
      <c r="AP316">
        <v>2.6332134937237999E-2</v>
      </c>
      <c r="AQ316">
        <f>(Table2[[#This Row],[Sharpe Ratio]]-AVERAGE(Table2[Sharpe Ratio]))/_xlfn.STDEV.P(Table2[Sharpe Ratio])</f>
        <v>-0.48049235783532324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3.4022175247087461</v>
      </c>
      <c r="AS316">
        <f>_xlfn.RANK.AVG(Table2[[#This Row],[1Y Return vs Nifty Z-Score]],Table2[1Y Return vs Nifty Z-Score])</f>
        <v>209</v>
      </c>
      <c r="AT316">
        <f>_xlfn.RANK.AVG(Table2[[#This Row],[6M Return vs Nifty Z-Score]],Table2[6M Return vs Nifty Z-Score])</f>
        <v>315</v>
      </c>
      <c r="AU316">
        <f>_xlfn.RANK.AVG(Table2[[#This Row],[Sharpe Ratio Z-Score]],Table2[Sharpe Ratio Z-Score])</f>
        <v>459</v>
      </c>
      <c r="AV316">
        <f>(Table2[[#This Row],[Rank 1Y]]+Table2[[#This Row],[Rank 6M]]+Table2[[#This Row],[Rank Sharpe]])/3</f>
        <v>327.66666666666669</v>
      </c>
    </row>
    <row r="317" spans="1:48" x14ac:dyDescent="0.3">
      <c r="A317" t="s">
        <v>268</v>
      </c>
      <c r="B317" t="s">
        <v>269</v>
      </c>
      <c r="C317" t="s">
        <v>3148</v>
      </c>
      <c r="D317" t="s">
        <v>270</v>
      </c>
      <c r="E317">
        <v>102415.9683658</v>
      </c>
      <c r="F317">
        <v>388.25</v>
      </c>
      <c r="G317">
        <v>79.032540027310105</v>
      </c>
      <c r="H317">
        <f>(Table2[[#This Row],[1Y Return vs Nifty]]-AVERAGE(Table2[1Y Return vs Nifty]))/_xlfn.STDEV.P(Table2[1Y Return vs Nifty])</f>
        <v>0.8661898744914075</v>
      </c>
      <c r="I317">
        <v>-7.3609906333999504</v>
      </c>
      <c r="J317">
        <f>(Table2[[#This Row],[1M Return vs Nifty]]-AVERAGE(Table2[1M Return vs Nifty]))/_xlfn.STDEV.P(Table2[1M Return vs Nifty])</f>
        <v>-0.81532602704746482</v>
      </c>
      <c r="K317">
        <v>4.0189818230530703</v>
      </c>
      <c r="L317">
        <f>(Table2[[#This Row],[6M Return vs Nifty]]-AVERAGE(Table2[6M Return vs Nifty]))/_xlfn.STDEV.P(Table2[6M Return vs Nifty])</f>
        <v>-0.19833632271434792</v>
      </c>
      <c r="M317">
        <v>3.8210360503653198</v>
      </c>
      <c r="N317">
        <f>(Table2[[#This Row],[1W Return vs Nifty]]-AVERAGE(Table2[1W Return vs Nifty]))/_xlfn.STDEV.P(Table2[1W Return vs Nifty])</f>
        <v>0.43513565447089675</v>
      </c>
      <c r="O317">
        <v>389.63</v>
      </c>
      <c r="P317">
        <v>399.28119180258801</v>
      </c>
      <c r="Q317">
        <v>342.65018779114899</v>
      </c>
      <c r="R317">
        <v>54.476214835247198</v>
      </c>
      <c r="S317" s="1">
        <f>(Table2[[#This Row],[Close Price]]-Table2[[#This Row],[20D EMA]])/Table2[[#This Row],[20D EMA]]</f>
        <v>-3.5418217283063303E-3</v>
      </c>
      <c r="T317" s="1">
        <f>(Table2[[#This Row],[Close Price]]-Table2[[#This Row],[50D EMA]])/Table2[[#This Row],[50D EMA]]</f>
        <v>-2.7627626918229689E-2</v>
      </c>
      <c r="U317" s="1">
        <f>(Table2[[#This Row],[Close Price]]-Table2[[#This Row],[200D EMA]])/Table2[[#This Row],[200D EMA]]</f>
        <v>0.13307978175294288</v>
      </c>
      <c r="V317">
        <v>0.53876242453454204</v>
      </c>
      <c r="W317">
        <v>380.3</v>
      </c>
      <c r="X317">
        <v>390.4</v>
      </c>
      <c r="Y317">
        <v>378.25</v>
      </c>
      <c r="Z317">
        <v>390.4</v>
      </c>
      <c r="AA317">
        <v>352.3</v>
      </c>
      <c r="AB317">
        <v>395.6</v>
      </c>
      <c r="AC317" s="1">
        <f>(Table2[[#This Row],[Close Price]]/Table2[[#This Row],[Day Low]])-1</f>
        <v>2.0904549040231313E-2</v>
      </c>
      <c r="AD317" s="1">
        <f>(Table2[[#This Row],[Day High]]/Table2[[#This Row],[Close Price]])-1</f>
        <v>5.5376690276882634E-3</v>
      </c>
      <c r="AE317" s="1">
        <f>(Table2[[#This Row],[Close Price]]/Table2[[#This Row],[Current Week Low]])-1</f>
        <v>2.6437541308658385E-2</v>
      </c>
      <c r="AF317" s="1">
        <f>(Table2[[#This Row],[Current Week High]]/Table2[[#This Row],[Close Price]])-1</f>
        <v>5.5376690276882634E-3</v>
      </c>
      <c r="AG317" s="1">
        <f>(Table2[[#This Row],[Close Price]]/Table2[[#This Row],[Current Month Low]])-1</f>
        <v>0.10204371274481971</v>
      </c>
      <c r="AH317" s="1">
        <f>(Table2[[#This Row],[Current Month High]]/Table2[[#This Row],[Close Price]])-1</f>
        <v>1.8931101094655567E-2</v>
      </c>
      <c r="AI317">
        <v>18.570508692852499</v>
      </c>
      <c r="AJ317">
        <v>132.903419316136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-0.15</v>
      </c>
      <c r="AM317" t="s">
        <v>3192</v>
      </c>
      <c r="AN317">
        <v>-1.06</v>
      </c>
      <c r="AO317" t="s">
        <v>3192</v>
      </c>
      <c r="AP317">
        <v>1.8800247954056E-2</v>
      </c>
      <c r="AQ317">
        <f>(Table2[[#This Row],[Sharpe Ratio]]-AVERAGE(Table2[Sharpe Ratio]))/_xlfn.STDEV.P(Table2[Sharpe Ratio])</f>
        <v>-0.56855341250391156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115</v>
      </c>
      <c r="AT317">
        <f>_xlfn.RANK.AVG(Table2[[#This Row],[6M Return vs Nifty Z-Score]],Table2[6M Return vs Nifty Z-Score])</f>
        <v>386</v>
      </c>
      <c r="AU317">
        <f>_xlfn.RANK.AVG(Table2[[#This Row],[Sharpe Ratio Z-Score]],Table2[Sharpe Ratio Z-Score])</f>
        <v>483</v>
      </c>
      <c r="AV317">
        <f>(Table2[[#This Row],[Rank 1Y]]+Table2[[#This Row],[Rank 6M]]+Table2[[#This Row],[Rank Sharpe]])/3</f>
        <v>328</v>
      </c>
    </row>
    <row r="318" spans="1:48" x14ac:dyDescent="0.3">
      <c r="A318" t="s">
        <v>473</v>
      </c>
      <c r="B318" t="s">
        <v>474</v>
      </c>
      <c r="C318" t="s">
        <v>3147</v>
      </c>
      <c r="D318" t="s">
        <v>24</v>
      </c>
      <c r="E318">
        <v>47677.520814479998</v>
      </c>
      <c r="F318">
        <v>194.4</v>
      </c>
      <c r="G318">
        <v>4.3111243692682297</v>
      </c>
      <c r="H318">
        <f>(Table2[[#This Row],[1Y Return vs Nifty]]-AVERAGE(Table2[1Y Return vs Nifty]))/_xlfn.STDEV.P(Table2[1Y Return vs Nifty])</f>
        <v>-0.36444532314218192</v>
      </c>
      <c r="I318">
        <v>8.1178078629121497</v>
      </c>
      <c r="J318">
        <f>(Table2[[#This Row],[1M Return vs Nifty]]-AVERAGE(Table2[1M Return vs Nifty]))/_xlfn.STDEV.P(Table2[1M Return vs Nifty])</f>
        <v>0.84360845295158915</v>
      </c>
      <c r="K318">
        <v>15.0627154173939</v>
      </c>
      <c r="L318">
        <f>(Table2[[#This Row],[6M Return vs Nifty]]-AVERAGE(Table2[6M Return vs Nifty]))/_xlfn.STDEV.P(Table2[6M Return vs Nifty])</f>
        <v>0.1432362685142867</v>
      </c>
      <c r="M318">
        <v>5.41133104467474</v>
      </c>
      <c r="N318">
        <f>(Table2[[#This Row],[1W Return vs Nifty]]-AVERAGE(Table2[1W Return vs Nifty]))/_xlfn.STDEV.P(Table2[1W Return vs Nifty])</f>
        <v>0.76503586526952105</v>
      </c>
      <c r="O318">
        <v>191.33</v>
      </c>
      <c r="P318">
        <v>190.51083355759201</v>
      </c>
      <c r="Q318">
        <v>174.16056504122</v>
      </c>
      <c r="R318">
        <v>56.628408184238701</v>
      </c>
      <c r="S318" s="1">
        <f>(Table2[[#This Row],[Close Price]]-Table2[[#This Row],[20D EMA]])/Table2[[#This Row],[20D EMA]]</f>
        <v>1.604557570689381E-2</v>
      </c>
      <c r="T318" s="1">
        <f>(Table2[[#This Row],[Close Price]]-Table2[[#This Row],[50D EMA]])/Table2[[#This Row],[50D EMA]]</f>
        <v>2.0414410927619458E-2</v>
      </c>
      <c r="U318" s="1">
        <f>(Table2[[#This Row],[Close Price]]-Table2[[#This Row],[200D EMA]])/Table2[[#This Row],[200D EMA]]</f>
        <v>0.11621135332208975</v>
      </c>
      <c r="V318">
        <v>1.1615605600041601</v>
      </c>
      <c r="W318">
        <v>193.41</v>
      </c>
      <c r="X318">
        <v>198.4</v>
      </c>
      <c r="Y318">
        <v>188.56</v>
      </c>
      <c r="Z318">
        <v>199.81</v>
      </c>
      <c r="AA318">
        <v>182.35</v>
      </c>
      <c r="AB318">
        <v>200.1</v>
      </c>
      <c r="AC318" s="1">
        <f>(Table2[[#This Row],[Close Price]]/Table2[[#This Row],[Day Low]])-1</f>
        <v>5.1186598417869433E-3</v>
      </c>
      <c r="AD318" s="1">
        <f>(Table2[[#This Row],[Day High]]/Table2[[#This Row],[Close Price]])-1</f>
        <v>2.0576131687242816E-2</v>
      </c>
      <c r="AE318" s="1">
        <f>(Table2[[#This Row],[Close Price]]/Table2[[#This Row],[Current Week Low]])-1</f>
        <v>3.0971574034790006E-2</v>
      </c>
      <c r="AF318" s="1">
        <f>(Table2[[#This Row],[Current Week High]]/Table2[[#This Row],[Close Price]])-1</f>
        <v>2.7829218106995901E-2</v>
      </c>
      <c r="AG318" s="1">
        <f>(Table2[[#This Row],[Close Price]]/Table2[[#This Row],[Current Month Low]])-1</f>
        <v>6.6081710995338661E-2</v>
      </c>
      <c r="AH318" s="1">
        <f>(Table2[[#This Row],[Current Month High]]/Table2[[#This Row],[Close Price]])-1</f>
        <v>2.9320987654321007E-2</v>
      </c>
      <c r="AI318">
        <v>6.2705761316872399</v>
      </c>
      <c r="AJ318">
        <v>41.639344262295097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-0.04</v>
      </c>
      <c r="AM318" t="s">
        <v>3192</v>
      </c>
      <c r="AN318">
        <v>0.36</v>
      </c>
      <c r="AO318" t="s">
        <v>3193</v>
      </c>
      <c r="AP318">
        <v>8.2270528040416999E-2</v>
      </c>
      <c r="AQ318">
        <f>(Table2[[#This Row],[Sharpe Ratio]]-AVERAGE(Table2[Sharpe Ratio]))/_xlfn.STDEV.P(Table2[Sharpe Ratio])</f>
        <v>0.17352620406441219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1.5609614676576271</v>
      </c>
      <c r="AS318">
        <f>_xlfn.RANK.AVG(Table2[[#This Row],[1Y Return vs Nifty Z-Score]],Table2[1Y Return vs Nifty Z-Score])</f>
        <v>425</v>
      </c>
      <c r="AT318">
        <f>_xlfn.RANK.AVG(Table2[[#This Row],[6M Return vs Nifty Z-Score]],Table2[6M Return vs Nifty Z-Score])</f>
        <v>266</v>
      </c>
      <c r="AU318">
        <f>_xlfn.RANK.AVG(Table2[[#This Row],[Sharpe Ratio Z-Score]],Table2[Sharpe Ratio Z-Score])</f>
        <v>294</v>
      </c>
      <c r="AV318">
        <f>(Table2[[#This Row],[Rank 1Y]]+Table2[[#This Row],[Rank 6M]]+Table2[[#This Row],[Rank Sharpe]])/3</f>
        <v>328.33333333333331</v>
      </c>
    </row>
    <row r="319" spans="1:48" x14ac:dyDescent="0.3">
      <c r="A319" t="s">
        <v>1346</v>
      </c>
      <c r="B319" t="s">
        <v>1347</v>
      </c>
      <c r="C319" t="s">
        <v>3156</v>
      </c>
      <c r="D319" t="s">
        <v>1348</v>
      </c>
      <c r="E319">
        <v>8643.4174007799993</v>
      </c>
      <c r="F319">
        <v>271.3</v>
      </c>
      <c r="G319">
        <v>11.6177280486519</v>
      </c>
      <c r="H319">
        <f>(Table2[[#This Row],[1Y Return vs Nifty]]-AVERAGE(Table2[1Y Return vs Nifty]))/_xlfn.STDEV.P(Table2[1Y Return vs Nifty])</f>
        <v>-0.24410815361960617</v>
      </c>
      <c r="I319">
        <v>5.6836137382405401</v>
      </c>
      <c r="J319">
        <f>(Table2[[#This Row],[1M Return vs Nifty]]-AVERAGE(Table2[1M Return vs Nifty]))/_xlfn.STDEV.P(Table2[1M Return vs Nifty])</f>
        <v>0.58272460170234897</v>
      </c>
      <c r="K319">
        <v>38.141942171644203</v>
      </c>
      <c r="L319">
        <f>(Table2[[#This Row],[6M Return vs Nifty]]-AVERAGE(Table2[6M Return vs Nifty]))/_xlfn.STDEV.P(Table2[6M Return vs Nifty])</f>
        <v>0.85705566832687652</v>
      </c>
      <c r="M319">
        <v>-0.85926504240680601</v>
      </c>
      <c r="N319">
        <f>(Table2[[#This Row],[1W Return vs Nifty]]-AVERAGE(Table2[1W Return vs Nifty]))/_xlfn.STDEV.P(Table2[1W Return vs Nifty])</f>
        <v>-0.53577371934439744</v>
      </c>
      <c r="O319">
        <v>261.02</v>
      </c>
      <c r="P319">
        <v>249.860011584657</v>
      </c>
      <c r="Q319">
        <v>219.062097564948</v>
      </c>
      <c r="R319">
        <v>63.856445254536098</v>
      </c>
      <c r="S319" s="1">
        <f>(Table2[[#This Row],[Close Price]]-Table2[[#This Row],[20D EMA]])/Table2[[#This Row],[20D EMA]]</f>
        <v>3.9383955252471188E-2</v>
      </c>
      <c r="T319" s="1">
        <f>(Table2[[#This Row],[Close Price]]-Table2[[#This Row],[50D EMA]])/Table2[[#This Row],[50D EMA]]</f>
        <v>8.5808002166360101E-2</v>
      </c>
      <c r="U319" s="1">
        <f>(Table2[[#This Row],[Close Price]]-Table2[[#This Row],[200D EMA]])/Table2[[#This Row],[200D EMA]]</f>
        <v>0.23846161894603607</v>
      </c>
      <c r="V319">
        <v>0.95274363151548702</v>
      </c>
      <c r="W319">
        <v>268.5</v>
      </c>
      <c r="X319">
        <v>274.39999999999998</v>
      </c>
      <c r="Y319">
        <v>257.55</v>
      </c>
      <c r="Z319">
        <v>274.39999999999998</v>
      </c>
      <c r="AA319">
        <v>250.5</v>
      </c>
      <c r="AB319">
        <v>274.39999999999998</v>
      </c>
      <c r="AC319" s="1">
        <f>(Table2[[#This Row],[Close Price]]/Table2[[#This Row],[Day Low]])-1</f>
        <v>1.0428305400372428E-2</v>
      </c>
      <c r="AD319" s="1">
        <f>(Table2[[#This Row],[Day High]]/Table2[[#This Row],[Close Price]])-1</f>
        <v>1.1426465167710953E-2</v>
      </c>
      <c r="AE319" s="1">
        <f>(Table2[[#This Row],[Close Price]]/Table2[[#This Row],[Current Week Low]])-1</f>
        <v>5.3387691710347518E-2</v>
      </c>
      <c r="AF319" s="1">
        <f>(Table2[[#This Row],[Current Week High]]/Table2[[#This Row],[Close Price]])-1</f>
        <v>1.1426465167710953E-2</v>
      </c>
      <c r="AG319" s="1">
        <f>(Table2[[#This Row],[Close Price]]/Table2[[#This Row],[Current Month Low]])-1</f>
        <v>8.3033932135728516E-2</v>
      </c>
      <c r="AH319" s="1">
        <f>(Table2[[#This Row],[Current Month High]]/Table2[[#This Row],[Close Price]])-1</f>
        <v>1.1426465167710953E-2</v>
      </c>
      <c r="AI319">
        <v>1.14264651677109</v>
      </c>
      <c r="AJ319">
        <v>59.964622641509401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0.15</v>
      </c>
      <c r="AM319" t="s">
        <v>3193</v>
      </c>
      <c r="AN319">
        <v>6.37</v>
      </c>
      <c r="AO319" t="s">
        <v>3193</v>
      </c>
      <c r="AP319">
        <v>6.7554684857820003E-3</v>
      </c>
      <c r="AQ319">
        <f>(Table2[[#This Row],[Sharpe Ratio]]-AVERAGE(Table2[Sharpe Ratio]))/_xlfn.STDEV.P(Table2[Sharpe Ratio])</f>
        <v>-0.70937814680955869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-4.9479749744336776E-2</v>
      </c>
      <c r="AS319">
        <f>_xlfn.RANK.AVG(Table2[[#This Row],[1Y Return vs Nifty Z-Score]],Table2[1Y Return vs Nifty Z-Score])</f>
        <v>376</v>
      </c>
      <c r="AT319">
        <f>_xlfn.RANK.AVG(Table2[[#This Row],[6M Return vs Nifty Z-Score]],Table2[6M Return vs Nifty Z-Score])</f>
        <v>102</v>
      </c>
      <c r="AU319">
        <f>_xlfn.RANK.AVG(Table2[[#This Row],[Sharpe Ratio Z-Score]],Table2[Sharpe Ratio Z-Score])</f>
        <v>509</v>
      </c>
      <c r="AV319">
        <f>(Table2[[#This Row],[Rank 1Y]]+Table2[[#This Row],[Rank 6M]]+Table2[[#This Row],[Rank Sharpe]])/3</f>
        <v>329</v>
      </c>
    </row>
    <row r="320" spans="1:48" x14ac:dyDescent="0.3">
      <c r="A320" t="s">
        <v>507</v>
      </c>
      <c r="B320" t="s">
        <v>508</v>
      </c>
      <c r="C320" t="s">
        <v>3156</v>
      </c>
      <c r="D320" t="s">
        <v>509</v>
      </c>
      <c r="E320">
        <v>42657.652569550002</v>
      </c>
      <c r="F320">
        <v>3878.65</v>
      </c>
      <c r="G320">
        <v>-11.3116776276403</v>
      </c>
      <c r="H320">
        <f>(Table2[[#This Row],[1Y Return vs Nifty]]-AVERAGE(Table2[1Y Return vs Nifty]))/_xlfn.STDEV.P(Table2[1Y Return vs Nifty])</f>
        <v>-0.62174732757746298</v>
      </c>
      <c r="I320">
        <v>4.5904885377701001</v>
      </c>
      <c r="J320">
        <f>(Table2[[#This Row],[1M Return vs Nifty]]-AVERAGE(Table2[1M Return vs Nifty]))/_xlfn.STDEV.P(Table2[1M Return vs Nifty])</f>
        <v>0.46556931432986021</v>
      </c>
      <c r="K320">
        <v>13.874985379272299</v>
      </c>
      <c r="L320">
        <f>(Table2[[#This Row],[6M Return vs Nifty]]-AVERAGE(Table2[6M Return vs Nifty]))/_xlfn.STDEV.P(Table2[6M Return vs Nifty])</f>
        <v>0.10650086346891582</v>
      </c>
      <c r="M320">
        <v>0.55002441207998098</v>
      </c>
      <c r="N320">
        <f>(Table2[[#This Row],[1W Return vs Nifty]]-AVERAGE(Table2[1W Return vs Nifty]))/_xlfn.STDEV.P(Table2[1W Return vs Nifty])</f>
        <v>-0.24342236957902816</v>
      </c>
      <c r="O320">
        <v>3992.54</v>
      </c>
      <c r="P320">
        <v>3955.8511500090299</v>
      </c>
      <c r="Q320">
        <v>3602.46530073337</v>
      </c>
      <c r="R320">
        <v>37.069356092621199</v>
      </c>
      <c r="S320" s="1">
        <f>(Table2[[#This Row],[Close Price]]-Table2[[#This Row],[20D EMA]])/Table2[[#This Row],[20D EMA]]</f>
        <v>-2.8525700431304351E-2</v>
      </c>
      <c r="T320" s="1">
        <f>(Table2[[#This Row],[Close Price]]-Table2[[#This Row],[50D EMA]])/Table2[[#This Row],[50D EMA]]</f>
        <v>-1.951568627875535E-2</v>
      </c>
      <c r="U320" s="1">
        <f>(Table2[[#This Row],[Close Price]]-Table2[[#This Row],[200D EMA]])/Table2[[#This Row],[200D EMA]]</f>
        <v>7.6665471062387733E-2</v>
      </c>
      <c r="V320">
        <v>0.80567975771110101</v>
      </c>
      <c r="W320">
        <v>3860.05</v>
      </c>
      <c r="X320">
        <v>3956.25</v>
      </c>
      <c r="Y320">
        <v>3860.05</v>
      </c>
      <c r="Z320">
        <v>4014.85</v>
      </c>
      <c r="AA320">
        <v>3797.05</v>
      </c>
      <c r="AB320">
        <v>4340.95</v>
      </c>
      <c r="AC320" s="1">
        <f>(Table2[[#This Row],[Close Price]]/Table2[[#This Row],[Day Low]])-1</f>
        <v>4.8185904327664453E-3</v>
      </c>
      <c r="AD320" s="1">
        <f>(Table2[[#This Row],[Day High]]/Table2[[#This Row],[Close Price]])-1</f>
        <v>2.0006961184948269E-2</v>
      </c>
      <c r="AE320" s="1">
        <f>(Table2[[#This Row],[Close Price]]/Table2[[#This Row],[Current Week Low]])-1</f>
        <v>4.8185904327664453E-3</v>
      </c>
      <c r="AF320" s="1">
        <f>(Table2[[#This Row],[Current Week High]]/Table2[[#This Row],[Close Price]])-1</f>
        <v>3.5115310739561423E-2</v>
      </c>
      <c r="AG320" s="1">
        <f>(Table2[[#This Row],[Close Price]]/Table2[[#This Row],[Current Month Low]])-1</f>
        <v>2.1490367522155385E-2</v>
      </c>
      <c r="AH320" s="1">
        <f>(Table2[[#This Row],[Current Month High]]/Table2[[#This Row],[Close Price]])-1</f>
        <v>0.11919095561600024</v>
      </c>
      <c r="AI320">
        <v>13.957175821484199</v>
      </c>
      <c r="AJ320">
        <v>46.452575139706902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-0.05</v>
      </c>
      <c r="AM320" t="s">
        <v>3192</v>
      </c>
      <c r="AN320">
        <v>-10.38</v>
      </c>
      <c r="AO320" t="s">
        <v>3192</v>
      </c>
      <c r="AP320">
        <v>0.122643748792556</v>
      </c>
      <c r="AQ320">
        <f>(Table2[[#This Row],[Sharpe Ratio]]-AVERAGE(Table2[Sharpe Ratio]))/_xlfn.STDEV.P(Table2[Sharpe Ratio])</f>
        <v>0.64556042440518047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0.3524609050474653</v>
      </c>
      <c r="AS320">
        <f>_xlfn.RANK.AVG(Table2[[#This Row],[1Y Return vs Nifty Z-Score]],Table2[1Y Return vs Nifty Z-Score])</f>
        <v>531</v>
      </c>
      <c r="AT320">
        <f>_xlfn.RANK.AVG(Table2[[#This Row],[6M Return vs Nifty Z-Score]],Table2[6M Return vs Nifty Z-Score])</f>
        <v>279</v>
      </c>
      <c r="AU320">
        <f>_xlfn.RANK.AVG(Table2[[#This Row],[Sharpe Ratio Z-Score]],Table2[Sharpe Ratio Z-Score])</f>
        <v>178</v>
      </c>
      <c r="AV320">
        <f>(Table2[[#This Row],[Rank 1Y]]+Table2[[#This Row],[Rank 6M]]+Table2[[#This Row],[Rank Sharpe]])/3</f>
        <v>329.33333333333331</v>
      </c>
    </row>
    <row r="321" spans="1:48" x14ac:dyDescent="0.3">
      <c r="A321" t="s">
        <v>1674</v>
      </c>
      <c r="B321" t="s">
        <v>1675</v>
      </c>
      <c r="C321" t="s">
        <v>3156</v>
      </c>
      <c r="D321" t="s">
        <v>188</v>
      </c>
      <c r="E321">
        <v>5355.8338214449996</v>
      </c>
      <c r="F321">
        <v>7886.15</v>
      </c>
      <c r="G321">
        <v>52.913348046478298</v>
      </c>
      <c r="H321">
        <f>(Table2[[#This Row],[1Y Return vs Nifty]]-AVERAGE(Table2[1Y Return vs Nifty]))/_xlfn.STDEV.P(Table2[1Y Return vs Nifty])</f>
        <v>0.43601605213688932</v>
      </c>
      <c r="I321">
        <v>1.73467180393252</v>
      </c>
      <c r="J321">
        <f>(Table2[[#This Row],[1M Return vs Nifty]]-AVERAGE(Table2[1M Return vs Nifty]))/_xlfn.STDEV.P(Table2[1M Return vs Nifty])</f>
        <v>0.15949821653436902</v>
      </c>
      <c r="K321">
        <v>-19.764589854852002</v>
      </c>
      <c r="L321">
        <f>(Table2[[#This Row],[6M Return vs Nifty]]-AVERAGE(Table2[6M Return vs Nifty]))/_xlfn.STDEV.P(Table2[6M Return vs Nifty])</f>
        <v>-0.93394046757138338</v>
      </c>
      <c r="M321">
        <v>0.27205271241374002</v>
      </c>
      <c r="N321">
        <f>(Table2[[#This Row],[1W Return vs Nifty]]-AVERAGE(Table2[1W Return vs Nifty]))/_xlfn.STDEV.P(Table2[1W Return vs Nifty])</f>
        <v>-0.30108646501043362</v>
      </c>
      <c r="O321">
        <v>7799.81</v>
      </c>
      <c r="P321">
        <v>7661.7798753006</v>
      </c>
      <c r="Q321">
        <v>6969.8478187264</v>
      </c>
      <c r="R321">
        <v>54.215970888267499</v>
      </c>
      <c r="S321" s="1">
        <f>(Table2[[#This Row],[Close Price]]-Table2[[#This Row],[20D EMA]])/Table2[[#This Row],[20D EMA]]</f>
        <v>1.1069500410907346E-2</v>
      </c>
      <c r="T321" s="1">
        <f>(Table2[[#This Row],[Close Price]]-Table2[[#This Row],[50D EMA]])/Table2[[#This Row],[50D EMA]]</f>
        <v>2.9284334495526965E-2</v>
      </c>
      <c r="U321" s="1">
        <f>(Table2[[#This Row],[Close Price]]-Table2[[#This Row],[200D EMA]])/Table2[[#This Row],[200D EMA]]</f>
        <v>0.1314665979953972</v>
      </c>
      <c r="V321">
        <v>0.89909121082703303</v>
      </c>
      <c r="W321">
        <v>7790.1</v>
      </c>
      <c r="X321">
        <v>8013.95</v>
      </c>
      <c r="Y321">
        <v>7651.5</v>
      </c>
      <c r="Z321">
        <v>8070</v>
      </c>
      <c r="AA321">
        <v>7500.05</v>
      </c>
      <c r="AB321">
        <v>8356.9</v>
      </c>
      <c r="AC321" s="1">
        <f>(Table2[[#This Row],[Close Price]]/Table2[[#This Row],[Day Low]])-1</f>
        <v>1.232975186454599E-2</v>
      </c>
      <c r="AD321" s="1">
        <f>(Table2[[#This Row],[Day High]]/Table2[[#This Row],[Close Price]])-1</f>
        <v>1.620562631956024E-2</v>
      </c>
      <c r="AE321" s="1">
        <f>(Table2[[#This Row],[Close Price]]/Table2[[#This Row],[Current Week Low]])-1</f>
        <v>3.0667189439979037E-2</v>
      </c>
      <c r="AF321" s="1">
        <f>(Table2[[#This Row],[Current Week High]]/Table2[[#This Row],[Close Price]])-1</f>
        <v>2.3313023465189042E-2</v>
      </c>
      <c r="AG321" s="1">
        <f>(Table2[[#This Row],[Close Price]]/Table2[[#This Row],[Current Month Low]])-1</f>
        <v>5.1479656802287943E-2</v>
      </c>
      <c r="AH321" s="1">
        <f>(Table2[[#This Row],[Current Month High]]/Table2[[#This Row],[Close Price]])-1</f>
        <v>5.9693259702136015E-2</v>
      </c>
      <c r="AI321">
        <v>15.1753390437666</v>
      </c>
      <c r="AJ321">
        <v>108.901868849419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0.09</v>
      </c>
      <c r="AM321" t="s">
        <v>3193</v>
      </c>
      <c r="AN321">
        <v>-2.5</v>
      </c>
      <c r="AO321" t="s">
        <v>3192</v>
      </c>
      <c r="AP321">
        <v>0.121182040073003</v>
      </c>
      <c r="AQ321">
        <f>(Table2[[#This Row],[Sharpe Ratio]]-AVERAGE(Table2[Sharpe Ratio]))/_xlfn.STDEV.P(Table2[Sharpe Ratio])</f>
        <v>0.6284704691589682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-1.1042194751590351E-2</v>
      </c>
      <c r="AS321">
        <f>_xlfn.RANK.AVG(Table2[[#This Row],[1Y Return vs Nifty Z-Score]],Table2[1Y Return vs Nifty Z-Score])</f>
        <v>179</v>
      </c>
      <c r="AT321">
        <f>_xlfn.RANK.AVG(Table2[[#This Row],[6M Return vs Nifty Z-Score]],Table2[6M Return vs Nifty Z-Score])</f>
        <v>631</v>
      </c>
      <c r="AU321">
        <f>_xlfn.RANK.AVG(Table2[[#This Row],[Sharpe Ratio Z-Score]],Table2[Sharpe Ratio Z-Score])</f>
        <v>182</v>
      </c>
      <c r="AV321">
        <f>(Table2[[#This Row],[Rank 1Y]]+Table2[[#This Row],[Rank 6M]]+Table2[[#This Row],[Rank Sharpe]])/3</f>
        <v>330.66666666666669</v>
      </c>
    </row>
    <row r="322" spans="1:48" x14ac:dyDescent="0.3">
      <c r="A322" t="s">
        <v>465</v>
      </c>
      <c r="B322" t="s">
        <v>466</v>
      </c>
      <c r="C322" t="s">
        <v>3146</v>
      </c>
      <c r="D322" t="s">
        <v>21</v>
      </c>
      <c r="E322">
        <v>48047.865015650001</v>
      </c>
      <c r="F322">
        <v>7204.25</v>
      </c>
      <c r="G322">
        <v>16.3833099295857</v>
      </c>
      <c r="H322">
        <f>(Table2[[#This Row],[1Y Return vs Nifty]]-AVERAGE(Table2[1Y Return vs Nifty]))/_xlfn.STDEV.P(Table2[1Y Return vs Nifty])</f>
        <v>-0.1656207113216519</v>
      </c>
      <c r="I322">
        <v>8.2614991324064597</v>
      </c>
      <c r="J322">
        <f>(Table2[[#This Row],[1M Return vs Nifty]]-AVERAGE(Table2[1M Return vs Nifty]))/_xlfn.STDEV.P(Table2[1M Return vs Nifty])</f>
        <v>0.85900851139254253</v>
      </c>
      <c r="K322">
        <v>25.532069904203301</v>
      </c>
      <c r="L322">
        <f>(Table2[[#This Row],[6M Return vs Nifty]]-AVERAGE(Table2[6M Return vs Nifty]))/_xlfn.STDEV.P(Table2[6M Return vs Nifty])</f>
        <v>0.4670438386627645</v>
      </c>
      <c r="M322">
        <v>1.1457038190995401</v>
      </c>
      <c r="N322">
        <f>(Table2[[#This Row],[1W Return vs Nifty]]-AVERAGE(Table2[1W Return vs Nifty]))/_xlfn.STDEV.P(Table2[1W Return vs Nifty])</f>
        <v>-0.11985110597866207</v>
      </c>
      <c r="O322">
        <v>7127.02</v>
      </c>
      <c r="P322">
        <v>6736.2366438925201</v>
      </c>
      <c r="Q322">
        <v>5983.7920445196096</v>
      </c>
      <c r="R322">
        <v>49.117444029248702</v>
      </c>
      <c r="S322" s="1">
        <f>(Table2[[#This Row],[Close Price]]-Table2[[#This Row],[20D EMA]])/Table2[[#This Row],[20D EMA]]</f>
        <v>1.0836226080465547E-2</v>
      </c>
      <c r="T322" s="1">
        <f>(Table2[[#This Row],[Close Price]]-Table2[[#This Row],[50D EMA]])/Table2[[#This Row],[50D EMA]]</f>
        <v>6.9476976663491952E-2</v>
      </c>
      <c r="U322" s="1">
        <f>(Table2[[#This Row],[Close Price]]-Table2[[#This Row],[200D EMA]])/Table2[[#This Row],[200D EMA]]</f>
        <v>0.20396062336393764</v>
      </c>
      <c r="V322">
        <v>0.98919216105456398</v>
      </c>
      <c r="W322">
        <v>7156.75</v>
      </c>
      <c r="X322">
        <v>7440</v>
      </c>
      <c r="Y322">
        <v>7156.75</v>
      </c>
      <c r="Z322">
        <v>7585</v>
      </c>
      <c r="AA322">
        <v>6952</v>
      </c>
      <c r="AB322">
        <v>7585</v>
      </c>
      <c r="AC322" s="1">
        <f>(Table2[[#This Row],[Close Price]]/Table2[[#This Row],[Day Low]])-1</f>
        <v>6.6370908582806809E-3</v>
      </c>
      <c r="AD322" s="1">
        <f>(Table2[[#This Row],[Day High]]/Table2[[#This Row],[Close Price]])-1</f>
        <v>3.2723739459346923E-2</v>
      </c>
      <c r="AE322" s="1">
        <f>(Table2[[#This Row],[Close Price]]/Table2[[#This Row],[Current Week Low]])-1</f>
        <v>6.6370908582806809E-3</v>
      </c>
      <c r="AF322" s="1">
        <f>(Table2[[#This Row],[Current Week High]]/Table2[[#This Row],[Close Price]])-1</f>
        <v>5.2850747822466015E-2</v>
      </c>
      <c r="AG322" s="1">
        <f>(Table2[[#This Row],[Close Price]]/Table2[[#This Row],[Current Month Low]])-1</f>
        <v>3.6284522439585798E-2</v>
      </c>
      <c r="AH322" s="1">
        <f>(Table2[[#This Row],[Current Month High]]/Table2[[#This Row],[Close Price]])-1</f>
        <v>5.2850747822466015E-2</v>
      </c>
      <c r="AI322">
        <v>5.2850747822465998</v>
      </c>
      <c r="AJ322">
        <v>68.038952708612698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0.1</v>
      </c>
      <c r="AM322" t="s">
        <v>3193</v>
      </c>
      <c r="AN322">
        <v>3.88</v>
      </c>
      <c r="AO322" t="s">
        <v>3193</v>
      </c>
      <c r="AP322">
        <v>2.1358204929728002E-2</v>
      </c>
      <c r="AQ322">
        <f>(Table2[[#This Row],[Sharpe Ratio]]-AVERAGE(Table2[Sharpe Ratio]))/_xlfn.STDEV.P(Table2[Sharpe Ratio])</f>
        <v>-0.53864637996644449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0.50193415278854847</v>
      </c>
      <c r="AS322">
        <f>_xlfn.RANK.AVG(Table2[[#This Row],[1Y Return vs Nifty Z-Score]],Table2[1Y Return vs Nifty Z-Score])</f>
        <v>344</v>
      </c>
      <c r="AT322">
        <f>_xlfn.RANK.AVG(Table2[[#This Row],[6M Return vs Nifty Z-Score]],Table2[6M Return vs Nifty Z-Score])</f>
        <v>178</v>
      </c>
      <c r="AU322">
        <f>_xlfn.RANK.AVG(Table2[[#This Row],[Sharpe Ratio Z-Score]],Table2[Sharpe Ratio Z-Score])</f>
        <v>479</v>
      </c>
      <c r="AV322">
        <f>(Table2[[#This Row],[Rank 1Y]]+Table2[[#This Row],[Rank 6M]]+Table2[[#This Row],[Rank Sharpe]])/3</f>
        <v>333.66666666666669</v>
      </c>
    </row>
    <row r="323" spans="1:48" x14ac:dyDescent="0.3">
      <c r="A323" t="s">
        <v>590</v>
      </c>
      <c r="B323" t="s">
        <v>591</v>
      </c>
      <c r="C323" t="s">
        <v>3153</v>
      </c>
      <c r="D323" t="s">
        <v>188</v>
      </c>
      <c r="E323">
        <v>34321.734912</v>
      </c>
      <c r="F323">
        <v>2440</v>
      </c>
      <c r="G323">
        <v>27.535139017976899</v>
      </c>
      <c r="H323">
        <f>(Table2[[#This Row],[1Y Return vs Nifty]]-AVERAGE(Table2[1Y Return vs Nifty]))/_xlfn.STDEV.P(Table2[1Y Return vs Nifty])</f>
        <v>1.8045956036132439E-2</v>
      </c>
      <c r="I323">
        <v>-5.18107691538391</v>
      </c>
      <c r="J323">
        <f>(Table2[[#This Row],[1M Return vs Nifty]]-AVERAGE(Table2[1M Return vs Nifty]))/_xlfn.STDEV.P(Table2[1M Return vs Nifty])</f>
        <v>-0.58169458394150575</v>
      </c>
      <c r="K323">
        <v>17.1429349051194</v>
      </c>
      <c r="L323">
        <f>(Table2[[#This Row],[6M Return vs Nifty]]-AVERAGE(Table2[6M Return vs Nifty]))/_xlfn.STDEV.P(Table2[6M Return vs Nifty])</f>
        <v>0.20757555691497839</v>
      </c>
      <c r="M323">
        <v>3.6712303143896601</v>
      </c>
      <c r="N323">
        <f>(Table2[[#This Row],[1W Return vs Nifty]]-AVERAGE(Table2[1W Return vs Nifty]))/_xlfn.STDEV.P(Table2[1W Return vs Nifty])</f>
        <v>0.40405906550214754</v>
      </c>
      <c r="O323">
        <v>2366.7800000000002</v>
      </c>
      <c r="P323">
        <v>2419.7728491644398</v>
      </c>
      <c r="Q323">
        <v>2231.42029831938</v>
      </c>
      <c r="R323">
        <v>64.856804096213907</v>
      </c>
      <c r="S323" s="1">
        <f>(Table2[[#This Row],[Close Price]]-Table2[[#This Row],[20D EMA]])/Table2[[#This Row],[20D EMA]]</f>
        <v>3.093654670058045E-2</v>
      </c>
      <c r="T323" s="1">
        <f>(Table2[[#This Row],[Close Price]]-Table2[[#This Row],[50D EMA]])/Table2[[#This Row],[50D EMA]]</f>
        <v>8.3591114110337945E-3</v>
      </c>
      <c r="U323" s="1">
        <f>(Table2[[#This Row],[Close Price]]-Table2[[#This Row],[200D EMA]])/Table2[[#This Row],[200D EMA]]</f>
        <v>9.3473964469048806E-2</v>
      </c>
      <c r="V323">
        <v>1.0665901130336299</v>
      </c>
      <c r="W323">
        <v>2310</v>
      </c>
      <c r="X323">
        <v>2459</v>
      </c>
      <c r="Y323">
        <v>2305.6</v>
      </c>
      <c r="Z323">
        <v>2459</v>
      </c>
      <c r="AA323">
        <v>2158.25</v>
      </c>
      <c r="AB323">
        <v>2459</v>
      </c>
      <c r="AC323" s="1">
        <f>(Table2[[#This Row],[Close Price]]/Table2[[#This Row],[Day Low]])-1</f>
        <v>5.6277056277056259E-2</v>
      </c>
      <c r="AD323" s="1">
        <f>(Table2[[#This Row],[Day High]]/Table2[[#This Row],[Close Price]])-1</f>
        <v>7.7868852459015425E-3</v>
      </c>
      <c r="AE323" s="1">
        <f>(Table2[[#This Row],[Close Price]]/Table2[[#This Row],[Current Week Low]])-1</f>
        <v>5.8292852185982014E-2</v>
      </c>
      <c r="AF323" s="1">
        <f>(Table2[[#This Row],[Current Week High]]/Table2[[#This Row],[Close Price]])-1</f>
        <v>7.7868852459015425E-3</v>
      </c>
      <c r="AG323" s="1">
        <f>(Table2[[#This Row],[Close Price]]/Table2[[#This Row],[Current Month Low]])-1</f>
        <v>0.13054558091045987</v>
      </c>
      <c r="AH323" s="1">
        <f>(Table2[[#This Row],[Current Month High]]/Table2[[#This Row],[Close Price]])-1</f>
        <v>7.7868852459015425E-3</v>
      </c>
      <c r="AI323">
        <v>25.463114754098299</v>
      </c>
      <c r="AJ323">
        <v>56.475454516304801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-0.03</v>
      </c>
      <c r="AM323" t="s">
        <v>3192</v>
      </c>
      <c r="AN323">
        <v>3.08</v>
      </c>
      <c r="AO323" t="s">
        <v>3193</v>
      </c>
      <c r="AP323">
        <v>2.2267296230559001E-2</v>
      </c>
      <c r="AQ323">
        <f>(Table2[[#This Row],[Sharpe Ratio]]-AVERAGE(Table2[Sharpe Ratio]))/_xlfn.STDEV.P(Table2[Sharpe Ratio])</f>
        <v>-0.52801749786558805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282</v>
      </c>
      <c r="AT323">
        <f>_xlfn.RANK.AVG(Table2[[#This Row],[6M Return vs Nifty Z-Score]],Table2[6M Return vs Nifty Z-Score])</f>
        <v>244</v>
      </c>
      <c r="AU323">
        <f>_xlfn.RANK.AVG(Table2[[#This Row],[Sharpe Ratio Z-Score]],Table2[Sharpe Ratio Z-Score])</f>
        <v>477</v>
      </c>
      <c r="AV323">
        <f>(Table2[[#This Row],[Rank 1Y]]+Table2[[#This Row],[Rank 6M]]+Table2[[#This Row],[Rank Sharpe]])/3</f>
        <v>334.33333333333331</v>
      </c>
    </row>
    <row r="324" spans="1:48" x14ac:dyDescent="0.3">
      <c r="A324" t="s">
        <v>774</v>
      </c>
      <c r="B324" t="s">
        <v>775</v>
      </c>
      <c r="C324" t="s">
        <v>3156</v>
      </c>
      <c r="D324" t="s">
        <v>252</v>
      </c>
      <c r="E324">
        <v>21513.442744</v>
      </c>
      <c r="F324">
        <v>680</v>
      </c>
      <c r="G324">
        <v>15.230916443275801</v>
      </c>
      <c r="H324">
        <f>(Table2[[#This Row],[1Y Return vs Nifty]]-AVERAGE(Table2[1Y Return vs Nifty]))/_xlfn.STDEV.P(Table2[1Y Return vs Nifty])</f>
        <v>-0.18460022306252738</v>
      </c>
      <c r="I324">
        <v>-5.8134977411797299</v>
      </c>
      <c r="J324">
        <f>(Table2[[#This Row],[1M Return vs Nifty]]-AVERAGE(Table2[1M Return vs Nifty]))/_xlfn.STDEV.P(Table2[1M Return vs Nifty])</f>
        <v>-0.64947405106436573</v>
      </c>
      <c r="K324">
        <v>-3.37042220011406</v>
      </c>
      <c r="L324">
        <f>(Table2[[#This Row],[6M Return vs Nifty]]-AVERAGE(Table2[6M Return vs Nifty]))/_xlfn.STDEV.P(Table2[6M Return vs Nifty])</f>
        <v>-0.42688383866691343</v>
      </c>
      <c r="M324">
        <v>3.28963207822326</v>
      </c>
      <c r="N324">
        <f>(Table2[[#This Row],[1W Return vs Nifty]]-AVERAGE(Table2[1W Return vs Nifty]))/_xlfn.STDEV.P(Table2[1W Return vs Nifty])</f>
        <v>0.32489806769850066</v>
      </c>
      <c r="O324">
        <v>680.17</v>
      </c>
      <c r="P324">
        <v>684.50282690526899</v>
      </c>
      <c r="Q324">
        <v>644.30431741275697</v>
      </c>
      <c r="R324">
        <v>53.117464634500301</v>
      </c>
      <c r="S324" s="1">
        <f>(Table2[[#This Row],[Close Price]]-Table2[[#This Row],[20D EMA]])/Table2[[#This Row],[20D EMA]]</f>
        <v>-2.4993751562103457E-4</v>
      </c>
      <c r="T324" s="1">
        <f>(Table2[[#This Row],[Close Price]]-Table2[[#This Row],[50D EMA]])/Table2[[#This Row],[50D EMA]]</f>
        <v>-6.5782444254129475E-3</v>
      </c>
      <c r="U324" s="1">
        <f>(Table2[[#This Row],[Close Price]]-Table2[[#This Row],[200D EMA]])/Table2[[#This Row],[200D EMA]]</f>
        <v>5.5401898796179426E-2</v>
      </c>
      <c r="V324">
        <v>0.701991064245851</v>
      </c>
      <c r="W324">
        <v>674.2</v>
      </c>
      <c r="X324">
        <v>681.9</v>
      </c>
      <c r="Y324">
        <v>660.15</v>
      </c>
      <c r="Z324">
        <v>685.95</v>
      </c>
      <c r="AA324">
        <v>624.70000000000005</v>
      </c>
      <c r="AB324">
        <v>698.9</v>
      </c>
      <c r="AC324" s="1">
        <f>(Table2[[#This Row],[Close Price]]/Table2[[#This Row],[Day Low]])-1</f>
        <v>8.6027884900621299E-3</v>
      </c>
      <c r="AD324" s="1">
        <f>(Table2[[#This Row],[Day High]]/Table2[[#This Row],[Close Price]])-1</f>
        <v>2.7941176470587248E-3</v>
      </c>
      <c r="AE324" s="1">
        <f>(Table2[[#This Row],[Close Price]]/Table2[[#This Row],[Current Week Low]])-1</f>
        <v>3.0068923729455355E-2</v>
      </c>
      <c r="AF324" s="1">
        <f>(Table2[[#This Row],[Current Week High]]/Table2[[#This Row],[Close Price]])-1</f>
        <v>8.7500000000000355E-3</v>
      </c>
      <c r="AG324" s="1">
        <f>(Table2[[#This Row],[Close Price]]/Table2[[#This Row],[Current Month Low]])-1</f>
        <v>8.8522490795581721E-2</v>
      </c>
      <c r="AH324" s="1">
        <f>(Table2[[#This Row],[Current Month High]]/Table2[[#This Row],[Close Price]])-1</f>
        <v>2.7794117647058858E-2</v>
      </c>
      <c r="AI324">
        <v>17.492647058823501</v>
      </c>
      <c r="AJ324">
        <v>45.672664952870598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-0.03</v>
      </c>
      <c r="AM324" t="s">
        <v>3192</v>
      </c>
      <c r="AN324">
        <v>2.13</v>
      </c>
      <c r="AO324" t="s">
        <v>3193</v>
      </c>
      <c r="AP324">
        <v>0.11691720268243699</v>
      </c>
      <c r="AQ324">
        <f>(Table2[[#This Row],[Sharpe Ratio]]-AVERAGE(Table2[Sharpe Ratio]))/_xlfn.STDEV.P(Table2[Sharpe Ratio])</f>
        <v>0.57860699146182848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349</v>
      </c>
      <c r="AT324">
        <f>_xlfn.RANK.AVG(Table2[[#This Row],[6M Return vs Nifty Z-Score]],Table2[6M Return vs Nifty Z-Score])</f>
        <v>464</v>
      </c>
      <c r="AU324">
        <f>_xlfn.RANK.AVG(Table2[[#This Row],[Sharpe Ratio Z-Score]],Table2[Sharpe Ratio Z-Score])</f>
        <v>191</v>
      </c>
      <c r="AV324">
        <f>(Table2[[#This Row],[Rank 1Y]]+Table2[[#This Row],[Rank 6M]]+Table2[[#This Row],[Rank Sharpe]])/3</f>
        <v>334.66666666666669</v>
      </c>
    </row>
    <row r="325" spans="1:48" x14ac:dyDescent="0.3">
      <c r="A325" t="s">
        <v>1291</v>
      </c>
      <c r="B325" t="s">
        <v>1292</v>
      </c>
      <c r="C325" t="s">
        <v>3153</v>
      </c>
      <c r="D325" t="s">
        <v>60</v>
      </c>
      <c r="E325">
        <v>9197.1626386200005</v>
      </c>
      <c r="F325">
        <v>6980.1</v>
      </c>
      <c r="G325">
        <v>55.691758348633797</v>
      </c>
      <c r="H325">
        <f>(Table2[[#This Row],[1Y Return vs Nifty]]-AVERAGE(Table2[1Y Return vs Nifty]))/_xlfn.STDEV.P(Table2[1Y Return vs Nifty])</f>
        <v>0.48177548376955731</v>
      </c>
      <c r="I325">
        <v>-0.77582391978446996</v>
      </c>
      <c r="J325">
        <f>(Table2[[#This Row],[1M Return vs Nifty]]-AVERAGE(Table2[1M Return vs Nifty]))/_xlfn.STDEV.P(Table2[1M Return vs Nifty])</f>
        <v>-0.10956323025406001</v>
      </c>
      <c r="K325">
        <v>-29.1534229281887</v>
      </c>
      <c r="L325">
        <f>(Table2[[#This Row],[6M Return vs Nifty]]-AVERAGE(Table2[6M Return vs Nifty]))/_xlfn.STDEV.P(Table2[6M Return vs Nifty])</f>
        <v>-1.2243284974959803</v>
      </c>
      <c r="M325">
        <v>-3.0241736282907401</v>
      </c>
      <c r="N325">
        <f>(Table2[[#This Row],[1W Return vs Nifty]]-AVERAGE(Table2[1W Return vs Nifty]))/_xlfn.STDEV.P(Table2[1W Return vs Nifty])</f>
        <v>-0.98487517624296606</v>
      </c>
      <c r="O325">
        <v>7208.15</v>
      </c>
      <c r="P325">
        <v>7583.0148110952096</v>
      </c>
      <c r="Q325">
        <v>7107.650740094</v>
      </c>
      <c r="R325">
        <v>42.302498252634003</v>
      </c>
      <c r="S325" s="1">
        <f>(Table2[[#This Row],[Close Price]]-Table2[[#This Row],[20D EMA]])/Table2[[#This Row],[20D EMA]]</f>
        <v>-3.1637798880433853E-2</v>
      </c>
      <c r="T325" s="1">
        <f>(Table2[[#This Row],[Close Price]]-Table2[[#This Row],[50D EMA]])/Table2[[#This Row],[50D EMA]]</f>
        <v>-7.9508589408666952E-2</v>
      </c>
      <c r="U325" s="1">
        <f>(Table2[[#This Row],[Close Price]]-Table2[[#This Row],[200D EMA]])/Table2[[#This Row],[200D EMA]]</f>
        <v>-1.7945555396312665E-2</v>
      </c>
      <c r="V325">
        <v>0.83401879388489197</v>
      </c>
      <c r="W325">
        <v>6963.1</v>
      </c>
      <c r="X325">
        <v>7144.95</v>
      </c>
      <c r="Y325">
        <v>6887.05</v>
      </c>
      <c r="Z325">
        <v>7205.25</v>
      </c>
      <c r="AA325">
        <v>6851.1</v>
      </c>
      <c r="AB325">
        <v>7736.05</v>
      </c>
      <c r="AC325" s="1">
        <f>(Table2[[#This Row],[Close Price]]/Table2[[#This Row],[Day Low]])-1</f>
        <v>2.441441312059256E-3</v>
      </c>
      <c r="AD325" s="1">
        <f>(Table2[[#This Row],[Day High]]/Table2[[#This Row],[Close Price]])-1</f>
        <v>2.3617140155585137E-2</v>
      </c>
      <c r="AE325" s="1">
        <f>(Table2[[#This Row],[Close Price]]/Table2[[#This Row],[Current Week Low]])-1</f>
        <v>1.3510864593693883E-2</v>
      </c>
      <c r="AF325" s="1">
        <f>(Table2[[#This Row],[Current Week High]]/Table2[[#This Row],[Close Price]])-1</f>
        <v>3.2255984871276899E-2</v>
      </c>
      <c r="AG325" s="1">
        <f>(Table2[[#This Row],[Close Price]]/Table2[[#This Row],[Current Month Low]])-1</f>
        <v>1.8829093138328146E-2</v>
      </c>
      <c r="AH325" s="1">
        <f>(Table2[[#This Row],[Current Month High]]/Table2[[#This Row],[Close Price]])-1</f>
        <v>0.10830074067706774</v>
      </c>
      <c r="AI325">
        <v>47.245025142906201</v>
      </c>
      <c r="AJ325">
        <v>119.40340730496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-0.19</v>
      </c>
      <c r="AM325" t="s">
        <v>3192</v>
      </c>
      <c r="AN325">
        <v>-8.51</v>
      </c>
      <c r="AO325" t="s">
        <v>3192</v>
      </c>
      <c r="AP325">
        <v>0.137183361627599</v>
      </c>
      <c r="AQ325">
        <f>(Table2[[#This Row],[Sharpe Ratio]]-AVERAGE(Table2[Sharpe Ratio]))/_xlfn.STDEV.P(Table2[Sharpe Ratio])</f>
        <v>0.81555416482982901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170</v>
      </c>
      <c r="AT325">
        <f>_xlfn.RANK.AVG(Table2[[#This Row],[6M Return vs Nifty Z-Score]],Table2[6M Return vs Nifty Z-Score])</f>
        <v>699</v>
      </c>
      <c r="AU325">
        <f>_xlfn.RANK.AVG(Table2[[#This Row],[Sharpe Ratio Z-Score]],Table2[Sharpe Ratio Z-Score])</f>
        <v>138</v>
      </c>
      <c r="AV325">
        <f>(Table2[[#This Row],[Rank 1Y]]+Table2[[#This Row],[Rank 6M]]+Table2[[#This Row],[Rank Sharpe]])/3</f>
        <v>335.66666666666669</v>
      </c>
    </row>
    <row r="326" spans="1:48" x14ac:dyDescent="0.3">
      <c r="A326" t="s">
        <v>44</v>
      </c>
      <c r="B326" t="s">
        <v>45</v>
      </c>
      <c r="C326" t="s">
        <v>3146</v>
      </c>
      <c r="D326" t="s">
        <v>21</v>
      </c>
      <c r="E326">
        <v>504761.504269725</v>
      </c>
      <c r="F326">
        <v>1865.25</v>
      </c>
      <c r="G326">
        <v>20.241043227203999</v>
      </c>
      <c r="H326">
        <f>(Table2[[#This Row],[1Y Return vs Nifty]]-AVERAGE(Table2[1Y Return vs Nifty]))/_xlfn.STDEV.P(Table2[1Y Return vs Nifty])</f>
        <v>-0.10208521300001069</v>
      </c>
      <c r="I326">
        <v>4.7857145573609197</v>
      </c>
      <c r="J326">
        <f>(Table2[[#This Row],[1M Return vs Nifty]]-AVERAGE(Table2[1M Return vs Nifty]))/_xlfn.STDEV.P(Table2[1M Return vs Nifty])</f>
        <v>0.48649259047234272</v>
      </c>
      <c r="K326">
        <v>13.5128104852792</v>
      </c>
      <c r="L326">
        <f>(Table2[[#This Row],[6M Return vs Nifty]]-AVERAGE(Table2[6M Return vs Nifty]))/_xlfn.STDEV.P(Table2[6M Return vs Nifty])</f>
        <v>9.5299124857385786E-2</v>
      </c>
      <c r="M326">
        <v>4.1655672232856604</v>
      </c>
      <c r="N326">
        <f>(Table2[[#This Row],[1W Return vs Nifty]]-AVERAGE(Table2[1W Return vs Nifty]))/_xlfn.STDEV.P(Table2[1W Return vs Nifty])</f>
        <v>0.50660724117640255</v>
      </c>
      <c r="O326">
        <v>1807.19</v>
      </c>
      <c r="P326">
        <v>1744.51670780413</v>
      </c>
      <c r="Q326">
        <v>1564.2462588209801</v>
      </c>
      <c r="R326">
        <v>74.797799563466398</v>
      </c>
      <c r="S326" s="1">
        <f>(Table2[[#This Row],[Close Price]]-Table2[[#This Row],[20D EMA]])/Table2[[#This Row],[20D EMA]]</f>
        <v>3.2127225139581307E-2</v>
      </c>
      <c r="T326" s="1">
        <f>(Table2[[#This Row],[Close Price]]-Table2[[#This Row],[50D EMA]])/Table2[[#This Row],[50D EMA]]</f>
        <v>6.9207300598364732E-2</v>
      </c>
      <c r="U326" s="1">
        <f>(Table2[[#This Row],[Close Price]]-Table2[[#This Row],[200D EMA]])/Table2[[#This Row],[200D EMA]]</f>
        <v>0.19242733647699153</v>
      </c>
      <c r="V326">
        <v>1.08568958314715</v>
      </c>
      <c r="W326">
        <v>1854.05</v>
      </c>
      <c r="X326">
        <v>1885</v>
      </c>
      <c r="Y326">
        <v>1829.95</v>
      </c>
      <c r="Z326">
        <v>1885</v>
      </c>
      <c r="AA326">
        <v>1743</v>
      </c>
      <c r="AB326">
        <v>1885</v>
      </c>
      <c r="AC326" s="1">
        <f>(Table2[[#This Row],[Close Price]]/Table2[[#This Row],[Day Low]])-1</f>
        <v>6.0408295353415742E-3</v>
      </c>
      <c r="AD326" s="1">
        <f>(Table2[[#This Row],[Day High]]/Table2[[#This Row],[Close Price]])-1</f>
        <v>1.0588392976812688E-2</v>
      </c>
      <c r="AE326" s="1">
        <f>(Table2[[#This Row],[Close Price]]/Table2[[#This Row],[Current Week Low]])-1</f>
        <v>1.9290144539468201E-2</v>
      </c>
      <c r="AF326" s="1">
        <f>(Table2[[#This Row],[Current Week High]]/Table2[[#This Row],[Close Price]])-1</f>
        <v>1.0588392976812688E-2</v>
      </c>
      <c r="AG326" s="1">
        <f>(Table2[[#This Row],[Close Price]]/Table2[[#This Row],[Current Month Low]])-1</f>
        <v>7.0137693631669551E-2</v>
      </c>
      <c r="AH326" s="1">
        <f>(Table2[[#This Row],[Current Month High]]/Table2[[#This Row],[Close Price]])-1</f>
        <v>1.0588392976812688E-2</v>
      </c>
      <c r="AI326">
        <v>1.0588392976812599</v>
      </c>
      <c r="AJ326">
        <v>53.892166164762102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0.1</v>
      </c>
      <c r="AM326" t="s">
        <v>3193</v>
      </c>
      <c r="AN326">
        <v>3.14</v>
      </c>
      <c r="AO326" t="s">
        <v>3193</v>
      </c>
      <c r="AP326">
        <v>4.7168793041827001E-2</v>
      </c>
      <c r="AQ326">
        <f>(Table2[[#This Row],[Sharpe Ratio]]-AVERAGE(Table2[Sharpe Ratio]))/_xlfn.STDEV.P(Table2[Sharpe Ratio])</f>
        <v>-0.23687504220697522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0.74943870129914514</v>
      </c>
      <c r="AS326">
        <f>_xlfn.RANK.AVG(Table2[[#This Row],[1Y Return vs Nifty Z-Score]],Table2[1Y Return vs Nifty Z-Score])</f>
        <v>322</v>
      </c>
      <c r="AT326">
        <f>_xlfn.RANK.AVG(Table2[[#This Row],[6M Return vs Nifty Z-Score]],Table2[6M Return vs Nifty Z-Score])</f>
        <v>284</v>
      </c>
      <c r="AU326">
        <f>_xlfn.RANK.AVG(Table2[[#This Row],[Sharpe Ratio Z-Score]],Table2[Sharpe Ratio Z-Score])</f>
        <v>402</v>
      </c>
      <c r="AV326">
        <f>(Table2[[#This Row],[Rank 1Y]]+Table2[[#This Row],[Rank 6M]]+Table2[[#This Row],[Rank Sharpe]])/3</f>
        <v>336</v>
      </c>
    </row>
    <row r="327" spans="1:48" x14ac:dyDescent="0.3">
      <c r="A327" t="s">
        <v>311</v>
      </c>
      <c r="B327" t="s">
        <v>312</v>
      </c>
      <c r="C327" t="s">
        <v>3152</v>
      </c>
      <c r="D327" t="s">
        <v>111</v>
      </c>
      <c r="E327">
        <v>88386.261249194999</v>
      </c>
      <c r="F327">
        <v>87.99</v>
      </c>
      <c r="G327">
        <v>42.170927974137598</v>
      </c>
      <c r="H327">
        <f>(Table2[[#This Row],[1Y Return vs Nifty]]-AVERAGE(Table2[1Y Return vs Nifty]))/_xlfn.STDEV.P(Table2[1Y Return vs Nifty])</f>
        <v>0.25909220597625737</v>
      </c>
      <c r="I327">
        <v>-3.3777800992236102</v>
      </c>
      <c r="J327">
        <f>(Table2[[#This Row],[1M Return vs Nifty]]-AVERAGE(Table2[1M Return vs Nifty]))/_xlfn.STDEV.P(Table2[1M Return vs Nifty])</f>
        <v>-0.38842691741599422</v>
      </c>
      <c r="K327">
        <v>-16.2676723122852</v>
      </c>
      <c r="L327">
        <f>(Table2[[#This Row],[6M Return vs Nifty]]-AVERAGE(Table2[6M Return vs Nifty]))/_xlfn.STDEV.P(Table2[6M Return vs Nifty])</f>
        <v>-0.82578400253862605</v>
      </c>
      <c r="M327">
        <v>-1.0344106537017499</v>
      </c>
      <c r="N327">
        <f>(Table2[[#This Row],[1W Return vs Nifty]]-AVERAGE(Table2[1W Return vs Nifty]))/_xlfn.STDEV.P(Table2[1W Return vs Nifty])</f>
        <v>-0.57210696210339074</v>
      </c>
      <c r="O327">
        <v>92.28</v>
      </c>
      <c r="P327">
        <v>94.900049920640896</v>
      </c>
      <c r="Q327">
        <v>89.695506863823994</v>
      </c>
      <c r="R327">
        <v>24.0363233694687</v>
      </c>
      <c r="S327" s="1">
        <f>(Table2[[#This Row],[Close Price]]-Table2[[#This Row],[20D EMA]])/Table2[[#This Row],[20D EMA]]</f>
        <v>-4.6488946684005265E-2</v>
      </c>
      <c r="T327" s="1">
        <f>(Table2[[#This Row],[Close Price]]-Table2[[#This Row],[50D EMA]])/Table2[[#This Row],[50D EMA]]</f>
        <v>-7.2813975613493911E-2</v>
      </c>
      <c r="U327" s="1">
        <f>(Table2[[#This Row],[Close Price]]-Table2[[#This Row],[200D EMA]])/Table2[[#This Row],[200D EMA]]</f>
        <v>-1.9014406891231517E-2</v>
      </c>
      <c r="V327">
        <v>0.64426737864278405</v>
      </c>
      <c r="W327">
        <v>87.8</v>
      </c>
      <c r="X327">
        <v>90.25</v>
      </c>
      <c r="Y327">
        <v>87.8</v>
      </c>
      <c r="Z327">
        <v>91.84</v>
      </c>
      <c r="AA327">
        <v>87.72</v>
      </c>
      <c r="AB327">
        <v>95.55</v>
      </c>
      <c r="AC327" s="1">
        <f>(Table2[[#This Row],[Close Price]]/Table2[[#This Row],[Day Low]])-1</f>
        <v>2.1640091116172933E-3</v>
      </c>
      <c r="AD327" s="1">
        <f>(Table2[[#This Row],[Day High]]/Table2[[#This Row],[Close Price]])-1</f>
        <v>2.5684736901920635E-2</v>
      </c>
      <c r="AE327" s="1">
        <f>(Table2[[#This Row],[Close Price]]/Table2[[#This Row],[Current Week Low]])-1</f>
        <v>2.1640091116172933E-3</v>
      </c>
      <c r="AF327" s="1">
        <f>(Table2[[#This Row],[Current Week High]]/Table2[[#This Row],[Close Price]])-1</f>
        <v>4.3754972155926941E-2</v>
      </c>
      <c r="AG327" s="1">
        <f>(Table2[[#This Row],[Close Price]]/Table2[[#This Row],[Current Month Low]])-1</f>
        <v>3.0779753761969175E-3</v>
      </c>
      <c r="AH327" s="1">
        <f>(Table2[[#This Row],[Current Month High]]/Table2[[#This Row],[Close Price]])-1</f>
        <v>8.591885441527447E-2</v>
      </c>
      <c r="AI327">
        <v>34.560745539265803</v>
      </c>
      <c r="AJ327">
        <v>81.797520661156994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-0.12</v>
      </c>
      <c r="AM327" t="s">
        <v>3192</v>
      </c>
      <c r="AN327">
        <v>-7.71</v>
      </c>
      <c r="AO327" t="s">
        <v>3192</v>
      </c>
      <c r="AP327">
        <v>0.12000094536846199</v>
      </c>
      <c r="AQ327">
        <f>(Table2[[#This Row],[Sharpe Ratio]]-AVERAGE(Table2[Sharpe Ratio]))/_xlfn.STDEV.P(Table2[Sharpe Ratio])</f>
        <v>0.61466138710853291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219</v>
      </c>
      <c r="AT327">
        <f>_xlfn.RANK.AVG(Table2[[#This Row],[6M Return vs Nifty Z-Score]],Table2[6M Return vs Nifty Z-Score])</f>
        <v>604</v>
      </c>
      <c r="AU327">
        <f>_xlfn.RANK.AVG(Table2[[#This Row],[Sharpe Ratio Z-Score]],Table2[Sharpe Ratio Z-Score])</f>
        <v>186</v>
      </c>
      <c r="AV327">
        <f>(Table2[[#This Row],[Rank 1Y]]+Table2[[#This Row],[Rank 6M]]+Table2[[#This Row],[Rank Sharpe]])/3</f>
        <v>336.33333333333331</v>
      </c>
    </row>
    <row r="328" spans="1:48" x14ac:dyDescent="0.3">
      <c r="A328" t="s">
        <v>123</v>
      </c>
      <c r="B328" t="s">
        <v>124</v>
      </c>
      <c r="C328" t="s">
        <v>3145</v>
      </c>
      <c r="D328" t="s">
        <v>18</v>
      </c>
      <c r="E328">
        <v>237787.533131337</v>
      </c>
      <c r="F328">
        <v>168.39</v>
      </c>
      <c r="G328">
        <v>58.693620511847797</v>
      </c>
      <c r="H328">
        <f>(Table2[[#This Row],[1Y Return vs Nifty]]-AVERAGE(Table2[1Y Return vs Nifty]))/_xlfn.STDEV.P(Table2[1Y Return vs Nifty])</f>
        <v>0.53121508825191788</v>
      </c>
      <c r="I328">
        <v>-1.7525869162668299</v>
      </c>
      <c r="J328">
        <f>(Table2[[#This Row],[1M Return vs Nifty]]-AVERAGE(Table2[1M Return vs Nifty]))/_xlfn.STDEV.P(Table2[1M Return vs Nifty])</f>
        <v>-0.2142474416311799</v>
      </c>
      <c r="K328">
        <v>-13.108882215742099</v>
      </c>
      <c r="L328">
        <f>(Table2[[#This Row],[6M Return vs Nifty]]-AVERAGE(Table2[6M Return vs Nifty]))/_xlfn.STDEV.P(Table2[6M Return vs Nifty])</f>
        <v>-0.72808551051990622</v>
      </c>
      <c r="M328">
        <v>0.23952815412442699</v>
      </c>
      <c r="N328">
        <f>(Table2[[#This Row],[1W Return vs Nifty]]-AVERAGE(Table2[1W Return vs Nifty]))/_xlfn.STDEV.P(Table2[1W Return vs Nifty])</f>
        <v>-0.30783355198119777</v>
      </c>
      <c r="O328">
        <v>168.81</v>
      </c>
      <c r="P328">
        <v>170.36113247822601</v>
      </c>
      <c r="Q328">
        <v>158.969241847733</v>
      </c>
      <c r="R328">
        <v>51.556619315318997</v>
      </c>
      <c r="S328" s="1">
        <f>(Table2[[#This Row],[Close Price]]-Table2[[#This Row],[20D EMA]])/Table2[[#This Row],[20D EMA]]</f>
        <v>-2.4880042651502631E-3</v>
      </c>
      <c r="T328" s="1">
        <f>(Table2[[#This Row],[Close Price]]-Table2[[#This Row],[50D EMA]])/Table2[[#This Row],[50D EMA]]</f>
        <v>-1.1570318003597193E-2</v>
      </c>
      <c r="U328" s="1">
        <f>(Table2[[#This Row],[Close Price]]-Table2[[#This Row],[200D EMA]])/Table2[[#This Row],[200D EMA]]</f>
        <v>5.9261515264006588E-2</v>
      </c>
      <c r="V328">
        <v>0.85026310115003301</v>
      </c>
      <c r="W328">
        <v>167.61</v>
      </c>
      <c r="X328">
        <v>171.65</v>
      </c>
      <c r="Y328">
        <v>162.85</v>
      </c>
      <c r="Z328">
        <v>171.65</v>
      </c>
      <c r="AA328">
        <v>160.76</v>
      </c>
      <c r="AB328">
        <v>181.34</v>
      </c>
      <c r="AC328" s="1">
        <f>(Table2[[#This Row],[Close Price]]/Table2[[#This Row],[Day Low]])-1</f>
        <v>4.6536602827991214E-3</v>
      </c>
      <c r="AD328" s="1">
        <f>(Table2[[#This Row],[Day High]]/Table2[[#This Row],[Close Price]])-1</f>
        <v>1.935981946671439E-2</v>
      </c>
      <c r="AE328" s="1">
        <f>(Table2[[#This Row],[Close Price]]/Table2[[#This Row],[Current Week Low]])-1</f>
        <v>3.4019035922628227E-2</v>
      </c>
      <c r="AF328" s="1">
        <f>(Table2[[#This Row],[Current Week High]]/Table2[[#This Row],[Close Price]])-1</f>
        <v>1.935981946671439E-2</v>
      </c>
      <c r="AG328" s="1">
        <f>(Table2[[#This Row],[Close Price]]/Table2[[#This Row],[Current Month Low]])-1</f>
        <v>4.7462055237621259E-2</v>
      </c>
      <c r="AH328" s="1">
        <f>(Table2[[#This Row],[Current Month High]]/Table2[[#This Row],[Close Price]])-1</f>
        <v>7.690480432329716E-2</v>
      </c>
      <c r="AI328">
        <v>16.871548191697801</v>
      </c>
      <c r="AJ328">
        <v>96.947368421052602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-0.02</v>
      </c>
      <c r="AM328" t="s">
        <v>3192</v>
      </c>
      <c r="AN328">
        <v>-6.46</v>
      </c>
      <c r="AO328" t="s">
        <v>3192</v>
      </c>
      <c r="AP328">
        <v>8.4463202190801001E-2</v>
      </c>
      <c r="AQ328">
        <f>(Table2[[#This Row],[Sharpe Ratio]]-AVERAGE(Table2[Sharpe Ratio]))/_xlfn.STDEV.P(Table2[Sharpe Ratio])</f>
        <v>0.19916243555042842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155</v>
      </c>
      <c r="AT328">
        <f>_xlfn.RANK.AVG(Table2[[#This Row],[6M Return vs Nifty Z-Score]],Table2[6M Return vs Nifty Z-Score])</f>
        <v>569</v>
      </c>
      <c r="AU328">
        <f>_xlfn.RANK.AVG(Table2[[#This Row],[Sharpe Ratio Z-Score]],Table2[Sharpe Ratio Z-Score])</f>
        <v>287</v>
      </c>
      <c r="AV328">
        <f>(Table2[[#This Row],[Rank 1Y]]+Table2[[#This Row],[Rank 6M]]+Table2[[#This Row],[Rank Sharpe]])/3</f>
        <v>337</v>
      </c>
    </row>
    <row r="329" spans="1:48" x14ac:dyDescent="0.3">
      <c r="A329" t="s">
        <v>672</v>
      </c>
      <c r="B329" t="s">
        <v>673</v>
      </c>
      <c r="C329" t="s">
        <v>3156</v>
      </c>
      <c r="D329" t="s">
        <v>252</v>
      </c>
      <c r="E329">
        <v>28352.197406619998</v>
      </c>
      <c r="F329">
        <v>3769.3</v>
      </c>
      <c r="G329">
        <v>-1.5481005063389499</v>
      </c>
      <c r="H329">
        <f>(Table2[[#This Row],[1Y Return vs Nifty]]-AVERAGE(Table2[1Y Return vs Nifty]))/_xlfn.STDEV.P(Table2[1Y Return vs Nifty])</f>
        <v>-0.46094467743401207</v>
      </c>
      <c r="I329">
        <v>2.6103595511870501</v>
      </c>
      <c r="J329">
        <f>(Table2[[#This Row],[1M Return vs Nifty]]-AVERAGE(Table2[1M Return vs Nifty]))/_xlfn.STDEV.P(Table2[1M Return vs Nifty])</f>
        <v>0.25334972561495767</v>
      </c>
      <c r="K329">
        <v>15.9015064902964</v>
      </c>
      <c r="L329">
        <f>(Table2[[#This Row],[6M Return vs Nifty]]-AVERAGE(Table2[6M Return vs Nifty]))/_xlfn.STDEV.P(Table2[6M Return vs Nifty])</f>
        <v>0.16917931013361459</v>
      </c>
      <c r="M329">
        <v>5.4778924874117303</v>
      </c>
      <c r="N329">
        <f>(Table2[[#This Row],[1W Return vs Nifty]]-AVERAGE(Table2[1W Return vs Nifty]))/_xlfn.STDEV.P(Table2[1W Return vs Nifty])</f>
        <v>0.77884376510481479</v>
      </c>
      <c r="O329">
        <v>3758.28</v>
      </c>
      <c r="P329">
        <v>3807.0883870813</v>
      </c>
      <c r="Q329">
        <v>3637.82527404957</v>
      </c>
      <c r="R329">
        <v>52.296777772283498</v>
      </c>
      <c r="S329" s="1">
        <f>(Table2[[#This Row],[Close Price]]-Table2[[#This Row],[20D EMA]])/Table2[[#This Row],[20D EMA]]</f>
        <v>2.9321923858786417E-3</v>
      </c>
      <c r="T329" s="1">
        <f>(Table2[[#This Row],[Close Price]]-Table2[[#This Row],[50D EMA]])/Table2[[#This Row],[50D EMA]]</f>
        <v>-9.9257971549933498E-3</v>
      </c>
      <c r="U329" s="1">
        <f>(Table2[[#This Row],[Close Price]]-Table2[[#This Row],[200D EMA]])/Table2[[#This Row],[200D EMA]]</f>
        <v>3.6141022739136282E-2</v>
      </c>
      <c r="V329">
        <v>0.33471055893622498</v>
      </c>
      <c r="W329">
        <v>3720</v>
      </c>
      <c r="X329">
        <v>3853.7</v>
      </c>
      <c r="Y329">
        <v>3701.3</v>
      </c>
      <c r="Z329">
        <v>3873.4</v>
      </c>
      <c r="AA329">
        <v>3575</v>
      </c>
      <c r="AB329">
        <v>3873.4</v>
      </c>
      <c r="AC329" s="1">
        <f>(Table2[[#This Row],[Close Price]]/Table2[[#This Row],[Day Low]])-1</f>
        <v>1.325268817204317E-2</v>
      </c>
      <c r="AD329" s="1">
        <f>(Table2[[#This Row],[Day High]]/Table2[[#This Row],[Close Price]])-1</f>
        <v>2.2391425463613945E-2</v>
      </c>
      <c r="AE329" s="1">
        <f>(Table2[[#This Row],[Close Price]]/Table2[[#This Row],[Current Week Low]])-1</f>
        <v>1.8371923378272426E-2</v>
      </c>
      <c r="AF329" s="1">
        <f>(Table2[[#This Row],[Current Week High]]/Table2[[#This Row],[Close Price]])-1</f>
        <v>2.7617860080120904E-2</v>
      </c>
      <c r="AG329" s="1">
        <f>(Table2[[#This Row],[Close Price]]/Table2[[#This Row],[Current Month Low]])-1</f>
        <v>5.4349650349650336E-2</v>
      </c>
      <c r="AH329" s="1">
        <f>(Table2[[#This Row],[Current Month High]]/Table2[[#This Row],[Close Price]])-1</f>
        <v>2.7617860080120904E-2</v>
      </c>
      <c r="AI329">
        <v>27.819489029793299</v>
      </c>
      <c r="AJ329">
        <v>49.308774014656301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-0.08</v>
      </c>
      <c r="AM329" t="s">
        <v>3192</v>
      </c>
      <c r="AN329">
        <v>-1.1299999999999999</v>
      </c>
      <c r="AO329" t="s">
        <v>3192</v>
      </c>
      <c r="AP329">
        <v>8.4737133511768994E-2</v>
      </c>
      <c r="AQ329">
        <f>(Table2[[#This Row],[Sharpe Ratio]]-AVERAGE(Table2[Sharpe Ratio]))/_xlfn.STDEV.P(Table2[Sharpe Ratio])</f>
        <v>0.20236517625605302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469</v>
      </c>
      <c r="AT329">
        <f>_xlfn.RANK.AVG(Table2[[#This Row],[6M Return vs Nifty Z-Score]],Table2[6M Return vs Nifty Z-Score])</f>
        <v>256</v>
      </c>
      <c r="AU329">
        <f>_xlfn.RANK.AVG(Table2[[#This Row],[Sharpe Ratio Z-Score]],Table2[Sharpe Ratio Z-Score])</f>
        <v>286</v>
      </c>
      <c r="AV329">
        <f>(Table2[[#This Row],[Rank 1Y]]+Table2[[#This Row],[Rank 6M]]+Table2[[#This Row],[Rank Sharpe]])/3</f>
        <v>337</v>
      </c>
    </row>
    <row r="330" spans="1:48" x14ac:dyDescent="0.3">
      <c r="A330" t="s">
        <v>1074</v>
      </c>
      <c r="B330" t="s">
        <v>1075</v>
      </c>
      <c r="C330" t="s">
        <v>3157</v>
      </c>
      <c r="D330" t="s">
        <v>108</v>
      </c>
      <c r="E330">
        <v>12586.738042499999</v>
      </c>
      <c r="F330">
        <v>910.75</v>
      </c>
      <c r="G330">
        <v>47.004933301059097</v>
      </c>
      <c r="H330">
        <f>(Table2[[#This Row],[1Y Return vs Nifty]]-AVERAGE(Table2[1Y Return vs Nifty]))/_xlfn.STDEV.P(Table2[1Y Return vs Nifty])</f>
        <v>0.33870655814649242</v>
      </c>
      <c r="I330">
        <v>27.5917092519331</v>
      </c>
      <c r="J330">
        <f>(Table2[[#This Row],[1M Return vs Nifty]]-AVERAGE(Table2[1M Return vs Nifty]))/_xlfn.STDEV.P(Table2[1M Return vs Nifty])</f>
        <v>2.930716601691</v>
      </c>
      <c r="K330">
        <v>15.580935883913201</v>
      </c>
      <c r="L330">
        <f>(Table2[[#This Row],[6M Return vs Nifty]]-AVERAGE(Table2[6M Return vs Nifty]))/_xlfn.STDEV.P(Table2[6M Return vs Nifty])</f>
        <v>0.1592643541308589</v>
      </c>
      <c r="M330">
        <v>18.421212038023999</v>
      </c>
      <c r="N330">
        <f>(Table2[[#This Row],[1W Return vs Nifty]]-AVERAGE(Table2[1W Return vs Nifty]))/_xlfn.STDEV.P(Table2[1W Return vs Nifty])</f>
        <v>3.463882618563054</v>
      </c>
      <c r="O330">
        <v>809.05</v>
      </c>
      <c r="P330">
        <v>761.93231490812002</v>
      </c>
      <c r="Q330">
        <v>672.47972489811798</v>
      </c>
      <c r="R330">
        <v>73.034269900863293</v>
      </c>
      <c r="S330" s="1">
        <f>(Table2[[#This Row],[Close Price]]-Table2[[#This Row],[20D EMA]])/Table2[[#This Row],[20D EMA]]</f>
        <v>0.1257029849823868</v>
      </c>
      <c r="T330" s="1">
        <f>(Table2[[#This Row],[Close Price]]-Table2[[#This Row],[50D EMA]])/Table2[[#This Row],[50D EMA]]</f>
        <v>0.19531614840332059</v>
      </c>
      <c r="U330" s="1">
        <f>(Table2[[#This Row],[Close Price]]-Table2[[#This Row],[200D EMA]])/Table2[[#This Row],[200D EMA]]</f>
        <v>0.35431592400496603</v>
      </c>
      <c r="V330">
        <v>1.5864393470451199</v>
      </c>
      <c r="W330">
        <v>902.65</v>
      </c>
      <c r="X330">
        <v>946</v>
      </c>
      <c r="Y330">
        <v>856.65</v>
      </c>
      <c r="Z330">
        <v>951.9</v>
      </c>
      <c r="AA330">
        <v>763.05</v>
      </c>
      <c r="AB330">
        <v>951.9</v>
      </c>
      <c r="AC330" s="1">
        <f>(Table2[[#This Row],[Close Price]]/Table2[[#This Row],[Day Low]])-1</f>
        <v>8.9735777987038912E-3</v>
      </c>
      <c r="AD330" s="1">
        <f>(Table2[[#This Row],[Day High]]/Table2[[#This Row],[Close Price]])-1</f>
        <v>3.8704364534724034E-2</v>
      </c>
      <c r="AE330" s="1">
        <f>(Table2[[#This Row],[Close Price]]/Table2[[#This Row],[Current Week Low]])-1</f>
        <v>6.315297962995392E-2</v>
      </c>
      <c r="AF330" s="1">
        <f>(Table2[[#This Row],[Current Week High]]/Table2[[#This Row],[Close Price]])-1</f>
        <v>4.5182541861103376E-2</v>
      </c>
      <c r="AG330" s="1">
        <f>(Table2[[#This Row],[Close Price]]/Table2[[#This Row],[Current Month Low]])-1</f>
        <v>0.19356529716270243</v>
      </c>
      <c r="AH330" s="1">
        <f>(Table2[[#This Row],[Current Month High]]/Table2[[#This Row],[Close Price]])-1</f>
        <v>4.5182541861103376E-2</v>
      </c>
      <c r="AI330">
        <v>4.5182541861103296</v>
      </c>
      <c r="AJ330">
        <v>108.385768218739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0.18</v>
      </c>
      <c r="AM330" t="s">
        <v>3193</v>
      </c>
      <c r="AN330">
        <v>23.08</v>
      </c>
      <c r="AO330" t="s">
        <v>3193</v>
      </c>
      <c r="AQ330">
        <f>(Table2[[#This Row],[Sharpe Ratio]]-AVERAGE(Table2[Sharpe Ratio]))/_xlfn.STDEV.P(Table2[Sharpe Ratio])</f>
        <v>-0.78836149865308947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6.104208633878315</v>
      </c>
      <c r="AS330">
        <f>_xlfn.RANK.AVG(Table2[[#This Row],[1Y Return vs Nifty Z-Score]],Table2[1Y Return vs Nifty Z-Score])</f>
        <v>199</v>
      </c>
      <c r="AT330">
        <f>_xlfn.RANK.AVG(Table2[[#This Row],[6M Return vs Nifty Z-Score]],Table2[6M Return vs Nifty Z-Score])</f>
        <v>261</v>
      </c>
      <c r="AU330">
        <f>_xlfn.RANK.AVG(Table2[[#This Row],[Sharpe Ratio Z-Score]],Table2[Sharpe Ratio Z-Score])</f>
        <v>551.5</v>
      </c>
      <c r="AV330">
        <f>(Table2[[#This Row],[Rank 1Y]]+Table2[[#This Row],[Rank 6M]]+Table2[[#This Row],[Rank Sharpe]])/3</f>
        <v>337.16666666666669</v>
      </c>
    </row>
    <row r="331" spans="1:48" x14ac:dyDescent="0.3">
      <c r="A331" t="s">
        <v>784</v>
      </c>
      <c r="B331" t="s">
        <v>785</v>
      </c>
      <c r="C331" t="s">
        <v>3151</v>
      </c>
      <c r="D331" t="s">
        <v>51</v>
      </c>
      <c r="E331">
        <v>20905.456045319999</v>
      </c>
      <c r="F331">
        <v>1998.3</v>
      </c>
      <c r="G331">
        <v>41.321090508815999</v>
      </c>
      <c r="H331">
        <f>(Table2[[#This Row],[1Y Return vs Nifty]]-AVERAGE(Table2[1Y Return vs Nifty]))/_xlfn.STDEV.P(Table2[1Y Return vs Nifty])</f>
        <v>0.24509568452545002</v>
      </c>
      <c r="I331">
        <v>-3.9099446725748801</v>
      </c>
      <c r="J331">
        <f>(Table2[[#This Row],[1M Return vs Nifty]]-AVERAGE(Table2[1M Return vs Nifty]))/_xlfn.STDEV.P(Table2[1M Return vs Nifty])</f>
        <v>-0.4454614579183947</v>
      </c>
      <c r="K331">
        <v>17.919690240929601</v>
      </c>
      <c r="L331">
        <f>(Table2[[#This Row],[6M Return vs Nifty]]-AVERAGE(Table2[6M Return vs Nifty]))/_xlfn.STDEV.P(Table2[6M Return vs Nifty])</f>
        <v>0.23159988985789873</v>
      </c>
      <c r="M331">
        <v>-0.18943564314442099</v>
      </c>
      <c r="N331">
        <f>(Table2[[#This Row],[1W Return vs Nifty]]-AVERAGE(Table2[1W Return vs Nifty]))/_xlfn.STDEV.P(Table2[1W Return vs Nifty])</f>
        <v>-0.3968203422624712</v>
      </c>
      <c r="O331">
        <v>1970.24</v>
      </c>
      <c r="P331">
        <v>1893.3791288610601</v>
      </c>
      <c r="Q331">
        <v>1608.98801476672</v>
      </c>
      <c r="R331">
        <v>54.851236412525303</v>
      </c>
      <c r="S331" s="1">
        <f>(Table2[[#This Row],[Close Price]]-Table2[[#This Row],[20D EMA]])/Table2[[#This Row],[20D EMA]]</f>
        <v>1.4241919766119836E-2</v>
      </c>
      <c r="T331" s="1">
        <f>(Table2[[#This Row],[Close Price]]-Table2[[#This Row],[50D EMA]])/Table2[[#This Row],[50D EMA]]</f>
        <v>5.5414612709950919E-2</v>
      </c>
      <c r="U331" s="1">
        <f>(Table2[[#This Row],[Close Price]]-Table2[[#This Row],[200D EMA]])/Table2[[#This Row],[200D EMA]]</f>
        <v>0.24196077389036649</v>
      </c>
      <c r="V331">
        <v>0.34544449760916202</v>
      </c>
      <c r="W331">
        <v>1922.95</v>
      </c>
      <c r="X331">
        <v>2033.75</v>
      </c>
      <c r="Y331">
        <v>1877.05</v>
      </c>
      <c r="Z331">
        <v>2033.75</v>
      </c>
      <c r="AA331">
        <v>1820</v>
      </c>
      <c r="AB331">
        <v>2038.35</v>
      </c>
      <c r="AC331" s="1">
        <f>(Table2[[#This Row],[Close Price]]/Table2[[#This Row],[Day Low]])-1</f>
        <v>3.9184586182688053E-2</v>
      </c>
      <c r="AD331" s="1">
        <f>(Table2[[#This Row],[Day High]]/Table2[[#This Row],[Close Price]])-1</f>
        <v>1.7740079067207093E-2</v>
      </c>
      <c r="AE331" s="1">
        <f>(Table2[[#This Row],[Close Price]]/Table2[[#This Row],[Current Week Low]])-1</f>
        <v>6.4596041661117098E-2</v>
      </c>
      <c r="AF331" s="1">
        <f>(Table2[[#This Row],[Current Week High]]/Table2[[#This Row],[Close Price]])-1</f>
        <v>1.7740079067207093E-2</v>
      </c>
      <c r="AG331" s="1">
        <f>(Table2[[#This Row],[Close Price]]/Table2[[#This Row],[Current Month Low]])-1</f>
        <v>9.7967032967033019E-2</v>
      </c>
      <c r="AH331" s="1">
        <f>(Table2[[#This Row],[Current Month High]]/Table2[[#This Row],[Close Price]])-1</f>
        <v>2.0042035730370777E-2</v>
      </c>
      <c r="AI331">
        <v>33.313316318871003</v>
      </c>
      <c r="AJ331">
        <v>77.539869397183594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0.09</v>
      </c>
      <c r="AM331" t="s">
        <v>3193</v>
      </c>
      <c r="AN331">
        <v>-2.42</v>
      </c>
      <c r="AO331" t="s">
        <v>3192</v>
      </c>
      <c r="AQ331">
        <f>(Table2[[#This Row],[Sharpe Ratio]]-AVERAGE(Table2[Sharpe Ratio]))/_xlfn.STDEV.P(Table2[Sharpe Ratio])</f>
        <v>-0.78836149865308947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-1.1539477244506067</v>
      </c>
      <c r="AS331">
        <f>_xlfn.RANK.AVG(Table2[[#This Row],[1Y Return vs Nifty Z-Score]],Table2[1Y Return vs Nifty Z-Score])</f>
        <v>223</v>
      </c>
      <c r="AT331">
        <f>_xlfn.RANK.AVG(Table2[[#This Row],[6M Return vs Nifty Z-Score]],Table2[6M Return vs Nifty Z-Score])</f>
        <v>240</v>
      </c>
      <c r="AU331">
        <f>_xlfn.RANK.AVG(Table2[[#This Row],[Sharpe Ratio Z-Score]],Table2[Sharpe Ratio Z-Score])</f>
        <v>551.5</v>
      </c>
      <c r="AV331">
        <f>(Table2[[#This Row],[Rank 1Y]]+Table2[[#This Row],[Rank 6M]]+Table2[[#This Row],[Rank Sharpe]])/3</f>
        <v>338.16666666666669</v>
      </c>
    </row>
    <row r="332" spans="1:48" x14ac:dyDescent="0.3">
      <c r="A332" t="s">
        <v>93</v>
      </c>
      <c r="B332" t="s">
        <v>94</v>
      </c>
      <c r="C332" t="s">
        <v>3158</v>
      </c>
      <c r="D332" t="s">
        <v>95</v>
      </c>
      <c r="E332">
        <v>303240.30509909999</v>
      </c>
      <c r="F332">
        <v>1403.8</v>
      </c>
      <c r="G332">
        <v>47.690494691911503</v>
      </c>
      <c r="H332">
        <f>(Table2[[#This Row],[1Y Return vs Nifty]]-AVERAGE(Table2[1Y Return vs Nifty]))/_xlfn.STDEV.P(Table2[1Y Return vs Nifty])</f>
        <v>0.34999751095154424</v>
      </c>
      <c r="I332">
        <v>-0.95419363798007895</v>
      </c>
      <c r="J332">
        <f>(Table2[[#This Row],[1M Return vs Nifty]]-AVERAGE(Table2[1M Return vs Nifty]))/_xlfn.STDEV.P(Table2[1M Return vs Nifty])</f>
        <v>-0.12867993855496015</v>
      </c>
      <c r="K332">
        <v>-5.1234481776588199</v>
      </c>
      <c r="L332">
        <f>(Table2[[#This Row],[6M Return vs Nifty]]-AVERAGE(Table2[6M Return vs Nifty]))/_xlfn.STDEV.P(Table2[6M Return vs Nifty])</f>
        <v>-0.48110333070065026</v>
      </c>
      <c r="M332">
        <v>-0.25570904718916299</v>
      </c>
      <c r="N332">
        <f>(Table2[[#This Row],[1W Return vs Nifty]]-AVERAGE(Table2[1W Return vs Nifty]))/_xlfn.STDEV.P(Table2[1W Return vs Nifty])</f>
        <v>-0.41056848964577913</v>
      </c>
      <c r="O332">
        <v>1426.17</v>
      </c>
      <c r="P332">
        <v>1445.1565602549599</v>
      </c>
      <c r="Q332">
        <v>1333.5772245717999</v>
      </c>
      <c r="R332">
        <v>43.071144841209097</v>
      </c>
      <c r="S332" s="1">
        <f>(Table2[[#This Row],[Close Price]]-Table2[[#This Row],[20D EMA]])/Table2[[#This Row],[20D EMA]]</f>
        <v>-1.568536710209871E-2</v>
      </c>
      <c r="T332" s="1">
        <f>(Table2[[#This Row],[Close Price]]-Table2[[#This Row],[50D EMA]])/Table2[[#This Row],[50D EMA]]</f>
        <v>-2.8617356342114021E-2</v>
      </c>
      <c r="U332" s="1">
        <f>(Table2[[#This Row],[Close Price]]-Table2[[#This Row],[200D EMA]])/Table2[[#This Row],[200D EMA]]</f>
        <v>5.2657449553210535E-2</v>
      </c>
      <c r="V332">
        <v>0.87539910440058</v>
      </c>
      <c r="W332">
        <v>1392</v>
      </c>
      <c r="X332">
        <v>1418.4</v>
      </c>
      <c r="Y332">
        <v>1392</v>
      </c>
      <c r="Z332">
        <v>1426</v>
      </c>
      <c r="AA332">
        <v>1337</v>
      </c>
      <c r="AB332">
        <v>1472.85</v>
      </c>
      <c r="AC332" s="1">
        <f>(Table2[[#This Row],[Close Price]]/Table2[[#This Row],[Day Low]])-1</f>
        <v>8.4770114942529506E-3</v>
      </c>
      <c r="AD332" s="1">
        <f>(Table2[[#This Row],[Day High]]/Table2[[#This Row],[Close Price]])-1</f>
        <v>1.0400341929049928E-2</v>
      </c>
      <c r="AE332" s="1">
        <f>(Table2[[#This Row],[Close Price]]/Table2[[#This Row],[Current Week Low]])-1</f>
        <v>8.4770114942529506E-3</v>
      </c>
      <c r="AF332" s="1">
        <f>(Table2[[#This Row],[Current Week High]]/Table2[[#This Row],[Close Price]])-1</f>
        <v>1.5814218549651038E-2</v>
      </c>
      <c r="AG332" s="1">
        <f>(Table2[[#This Row],[Close Price]]/Table2[[#This Row],[Current Month Low]])-1</f>
        <v>4.9962602842184012E-2</v>
      </c>
      <c r="AH332" s="1">
        <f>(Table2[[#This Row],[Current Month High]]/Table2[[#This Row],[Close Price]])-1</f>
        <v>4.9187918506909734E-2</v>
      </c>
      <c r="AI332">
        <v>15.5007835874056</v>
      </c>
      <c r="AJ332">
        <v>86.056991385023096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-7.0000000000000007E-2</v>
      </c>
      <c r="AM332" t="s">
        <v>3192</v>
      </c>
      <c r="AN332">
        <v>-3.63</v>
      </c>
      <c r="AO332" t="s">
        <v>3192</v>
      </c>
      <c r="AP332">
        <v>6.8304594090867005E-2</v>
      </c>
      <c r="AQ332">
        <f>(Table2[[#This Row],[Sharpe Ratio]]-AVERAGE(Table2[Sharpe Ratio]))/_xlfn.STDEV.P(Table2[Sharpe Ratio])</f>
        <v>1.0239782510906887E-2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195</v>
      </c>
      <c r="AT332">
        <f>_xlfn.RANK.AVG(Table2[[#This Row],[6M Return vs Nifty Z-Score]],Table2[6M Return vs Nifty Z-Score])</f>
        <v>482</v>
      </c>
      <c r="AU332">
        <f>_xlfn.RANK.AVG(Table2[[#This Row],[Sharpe Ratio Z-Score]],Table2[Sharpe Ratio Z-Score])</f>
        <v>338</v>
      </c>
      <c r="AV332">
        <f>(Table2[[#This Row],[Rank 1Y]]+Table2[[#This Row],[Rank 6M]]+Table2[[#This Row],[Rank Sharpe]])/3</f>
        <v>338.33333333333331</v>
      </c>
    </row>
    <row r="333" spans="1:48" x14ac:dyDescent="0.3">
      <c r="A333" t="s">
        <v>1440</v>
      </c>
      <c r="B333" t="s">
        <v>1441</v>
      </c>
      <c r="C333" t="s">
        <v>3156</v>
      </c>
      <c r="D333" t="s">
        <v>119</v>
      </c>
      <c r="E333">
        <v>7628.7396877199999</v>
      </c>
      <c r="F333">
        <v>701.9</v>
      </c>
      <c r="G333">
        <v>5.41939650206319</v>
      </c>
      <c r="H333">
        <f>(Table2[[#This Row],[1Y Return vs Nifty]]-AVERAGE(Table2[1Y Return vs Nifty]))/_xlfn.STDEV.P(Table2[1Y Return vs Nifty])</f>
        <v>-0.3461924744352512</v>
      </c>
      <c r="I333">
        <v>9.0021590367007498</v>
      </c>
      <c r="J333">
        <f>(Table2[[#This Row],[1M Return vs Nifty]]-AVERAGE(Table2[1M Return vs Nifty]))/_xlfn.STDEV.P(Table2[1M Return vs Nifty])</f>
        <v>0.93838846155336042</v>
      </c>
      <c r="K333">
        <v>14.132035607188</v>
      </c>
      <c r="L333">
        <f>(Table2[[#This Row],[6M Return vs Nifty]]-AVERAGE(Table2[6M Return vs Nifty]))/_xlfn.STDEV.P(Table2[6M Return vs Nifty])</f>
        <v>0.11445119219380186</v>
      </c>
      <c r="M333">
        <v>-2.0412853044933299</v>
      </c>
      <c r="N333">
        <f>(Table2[[#This Row],[1W Return vs Nifty]]-AVERAGE(Table2[1W Return vs Nifty]))/_xlfn.STDEV.P(Table2[1W Return vs Nifty])</f>
        <v>-0.7809790020283961</v>
      </c>
      <c r="O333">
        <v>699.66</v>
      </c>
      <c r="P333">
        <v>676.78071841144504</v>
      </c>
      <c r="Q333">
        <v>616.86434259000703</v>
      </c>
      <c r="R333">
        <v>48.757473596598501</v>
      </c>
      <c r="S333" s="1">
        <f>(Table2[[#This Row],[Close Price]]-Table2[[#This Row],[20D EMA]])/Table2[[#This Row],[20D EMA]]</f>
        <v>3.201555041019937E-3</v>
      </c>
      <c r="T333" s="1">
        <f>(Table2[[#This Row],[Close Price]]-Table2[[#This Row],[50D EMA]])/Table2[[#This Row],[50D EMA]]</f>
        <v>3.7115835166692521E-2</v>
      </c>
      <c r="U333" s="1">
        <f>(Table2[[#This Row],[Close Price]]-Table2[[#This Row],[200D EMA]])/Table2[[#This Row],[200D EMA]]</f>
        <v>0.13785147161036521</v>
      </c>
      <c r="V333">
        <v>0.888607956356118</v>
      </c>
      <c r="W333">
        <v>688.55</v>
      </c>
      <c r="X333">
        <v>712.4</v>
      </c>
      <c r="Y333">
        <v>688.55</v>
      </c>
      <c r="Z333">
        <v>736.7</v>
      </c>
      <c r="AA333">
        <v>663.3</v>
      </c>
      <c r="AB333">
        <v>743.95</v>
      </c>
      <c r="AC333" s="1">
        <f>(Table2[[#This Row],[Close Price]]/Table2[[#This Row],[Day Low]])-1</f>
        <v>1.9388570183719533E-2</v>
      </c>
      <c r="AD333" s="1">
        <f>(Table2[[#This Row],[Day High]]/Table2[[#This Row],[Close Price]])-1</f>
        <v>1.4959395925345564E-2</v>
      </c>
      <c r="AE333" s="1">
        <f>(Table2[[#This Row],[Close Price]]/Table2[[#This Row],[Current Week Low]])-1</f>
        <v>1.9388570183719533E-2</v>
      </c>
      <c r="AF333" s="1">
        <f>(Table2[[#This Row],[Current Week High]]/Table2[[#This Row],[Close Price]])-1</f>
        <v>4.9579712209716575E-2</v>
      </c>
      <c r="AG333" s="1">
        <f>(Table2[[#This Row],[Close Price]]/Table2[[#This Row],[Current Month Low]])-1</f>
        <v>5.8193879089401435E-2</v>
      </c>
      <c r="AH333" s="1">
        <f>(Table2[[#This Row],[Current Month High]]/Table2[[#This Row],[Close Price]])-1</f>
        <v>5.9908818920074269E-2</v>
      </c>
      <c r="AI333">
        <v>19.910243624447901</v>
      </c>
      <c r="AJ333">
        <v>50.1229814993048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</v>
      </c>
      <c r="AM333">
        <v>0</v>
      </c>
      <c r="AN333">
        <v>-3.61</v>
      </c>
      <c r="AO333" t="s">
        <v>3192</v>
      </c>
      <c r="AP333">
        <v>7.3365711277639994E-2</v>
      </c>
      <c r="AQ333">
        <f>(Table2[[#This Row],[Sharpe Ratio]]-AVERAGE(Table2[Sharpe Ratio]))/_xlfn.STDEV.P(Table2[Sharpe Ratio])</f>
        <v>6.9413176676768149E-2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-4.9186460397169229E-3</v>
      </c>
      <c r="AS333">
        <f>_xlfn.RANK.AVG(Table2[[#This Row],[1Y Return vs Nifty Z-Score]],Table2[1Y Return vs Nifty Z-Score])</f>
        <v>415</v>
      </c>
      <c r="AT333">
        <f>_xlfn.RANK.AVG(Table2[[#This Row],[6M Return vs Nifty Z-Score]],Table2[6M Return vs Nifty Z-Score])</f>
        <v>275</v>
      </c>
      <c r="AU333">
        <f>_xlfn.RANK.AVG(Table2[[#This Row],[Sharpe Ratio Z-Score]],Table2[Sharpe Ratio Z-Score])</f>
        <v>326</v>
      </c>
      <c r="AV333">
        <f>(Table2[[#This Row],[Rank 1Y]]+Table2[[#This Row],[Rank 6M]]+Table2[[#This Row],[Rank Sharpe]])/3</f>
        <v>338.66666666666669</v>
      </c>
    </row>
    <row r="334" spans="1:48" x14ac:dyDescent="0.3">
      <c r="A334" t="s">
        <v>1295</v>
      </c>
      <c r="B334" t="s">
        <v>1296</v>
      </c>
      <c r="C334" t="s">
        <v>3151</v>
      </c>
      <c r="D334" t="s">
        <v>51</v>
      </c>
      <c r="E334">
        <v>9187.3730401199991</v>
      </c>
      <c r="F334">
        <v>564.29999999999995</v>
      </c>
      <c r="G334">
        <v>18.305548974620901</v>
      </c>
      <c r="H334">
        <f>(Table2[[#This Row],[1Y Return vs Nifty]]-AVERAGE(Table2[1Y Return vs Nifty]))/_xlfn.STDEV.P(Table2[1Y Return vs Nifty])</f>
        <v>-0.133962116442885</v>
      </c>
      <c r="I334">
        <v>-3.8074676837686399</v>
      </c>
      <c r="J334">
        <f>(Table2[[#This Row],[1M Return vs Nifty]]-AVERAGE(Table2[1M Return vs Nifty]))/_xlfn.STDEV.P(Table2[1M Return vs Nifty])</f>
        <v>-0.4344785247031549</v>
      </c>
      <c r="K334">
        <v>11.601998421402101</v>
      </c>
      <c r="L334">
        <f>(Table2[[#This Row],[6M Return vs Nifty]]-AVERAGE(Table2[6M Return vs Nifty]))/_xlfn.STDEV.P(Table2[6M Return vs Nifty])</f>
        <v>3.6199453316604402E-2</v>
      </c>
      <c r="M334">
        <v>9.2020510692778092</v>
      </c>
      <c r="N334">
        <f>(Table2[[#This Row],[1W Return vs Nifty]]-AVERAGE(Table2[1W Return vs Nifty]))/_xlfn.STDEV.P(Table2[1W Return vs Nifty])</f>
        <v>1.551405274511213</v>
      </c>
      <c r="O334">
        <v>544.32000000000005</v>
      </c>
      <c r="P334">
        <v>536.10636510320603</v>
      </c>
      <c r="Q334">
        <v>478.04898818059098</v>
      </c>
      <c r="R334">
        <v>65.039821954126296</v>
      </c>
      <c r="S334" s="1">
        <f>(Table2[[#This Row],[Close Price]]-Table2[[#This Row],[20D EMA]])/Table2[[#This Row],[20D EMA]]</f>
        <v>3.6706349206349027E-2</v>
      </c>
      <c r="T334" s="1">
        <f>(Table2[[#This Row],[Close Price]]-Table2[[#This Row],[50D EMA]])/Table2[[#This Row],[50D EMA]]</f>
        <v>5.2589629096021565E-2</v>
      </c>
      <c r="U334" s="1">
        <f>(Table2[[#This Row],[Close Price]]-Table2[[#This Row],[200D EMA]])/Table2[[#This Row],[200D EMA]]</f>
        <v>0.18042295654190615</v>
      </c>
      <c r="V334">
        <v>0.36568046954307099</v>
      </c>
      <c r="W334">
        <v>556.15</v>
      </c>
      <c r="X334">
        <v>569.95000000000005</v>
      </c>
      <c r="Y334">
        <v>529.20000000000005</v>
      </c>
      <c r="Z334">
        <v>569.95000000000005</v>
      </c>
      <c r="AA334">
        <v>500.55</v>
      </c>
      <c r="AB334">
        <v>569.95000000000005</v>
      </c>
      <c r="AC334" s="1">
        <f>(Table2[[#This Row],[Close Price]]/Table2[[#This Row],[Day Low]])-1</f>
        <v>1.4654319877730693E-2</v>
      </c>
      <c r="AD334" s="1">
        <f>(Table2[[#This Row],[Day High]]/Table2[[#This Row],[Close Price]])-1</f>
        <v>1.0012404749246917E-2</v>
      </c>
      <c r="AE334" s="1">
        <f>(Table2[[#This Row],[Close Price]]/Table2[[#This Row],[Current Week Low]])-1</f>
        <v>6.6326530612244694E-2</v>
      </c>
      <c r="AF334" s="1">
        <f>(Table2[[#This Row],[Current Week High]]/Table2[[#This Row],[Close Price]])-1</f>
        <v>1.0012404749246917E-2</v>
      </c>
      <c r="AG334" s="1">
        <f>(Table2[[#This Row],[Close Price]]/Table2[[#This Row],[Current Month Low]])-1</f>
        <v>0.12735990410548381</v>
      </c>
      <c r="AH334" s="1">
        <f>(Table2[[#This Row],[Current Month High]]/Table2[[#This Row],[Close Price]])-1</f>
        <v>1.0012404749246917E-2</v>
      </c>
      <c r="AI334">
        <v>16.755272018429899</v>
      </c>
      <c r="AJ334">
        <v>64.375182056510297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-0.02</v>
      </c>
      <c r="AM334" t="s">
        <v>3192</v>
      </c>
      <c r="AN334">
        <v>4.25</v>
      </c>
      <c r="AO334" t="s">
        <v>3193</v>
      </c>
      <c r="AP334">
        <v>5.3201043527221999E-2</v>
      </c>
      <c r="AQ334">
        <f>(Table2[[#This Row],[Sharpe Ratio]]-AVERAGE(Table2[Sharpe Ratio]))/_xlfn.STDEV.P(Table2[Sharpe Ratio])</f>
        <v>-0.16634738546502975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0.8528167012167478</v>
      </c>
      <c r="AS334">
        <f>_xlfn.RANK.AVG(Table2[[#This Row],[1Y Return vs Nifty Z-Score]],Table2[1Y Return vs Nifty Z-Score])</f>
        <v>331</v>
      </c>
      <c r="AT334">
        <f>_xlfn.RANK.AVG(Table2[[#This Row],[6M Return vs Nifty Z-Score]],Table2[6M Return vs Nifty Z-Score])</f>
        <v>304</v>
      </c>
      <c r="AU334">
        <f>_xlfn.RANK.AVG(Table2[[#This Row],[Sharpe Ratio Z-Score]],Table2[Sharpe Ratio Z-Score])</f>
        <v>382</v>
      </c>
      <c r="AV334">
        <f>(Table2[[#This Row],[Rank 1Y]]+Table2[[#This Row],[Rank 6M]]+Table2[[#This Row],[Rank Sharpe]])/3</f>
        <v>339</v>
      </c>
    </row>
    <row r="335" spans="1:48" x14ac:dyDescent="0.3">
      <c r="A335" t="s">
        <v>1824</v>
      </c>
      <c r="B335" t="s">
        <v>1825</v>
      </c>
      <c r="C335" t="s">
        <v>3163</v>
      </c>
      <c r="D335" t="s">
        <v>103</v>
      </c>
      <c r="E335">
        <v>4401.6389960400002</v>
      </c>
      <c r="F335">
        <v>257.39999999999998</v>
      </c>
      <c r="G335">
        <v>49.626793911323297</v>
      </c>
      <c r="H335">
        <f>(Table2[[#This Row],[1Y Return vs Nifty]]-AVERAGE(Table2[1Y Return vs Nifty]))/_xlfn.STDEV.P(Table2[1Y Return vs Nifty])</f>
        <v>0.38188767191240852</v>
      </c>
      <c r="I335">
        <v>-10.947777604265699</v>
      </c>
      <c r="J335">
        <f>(Table2[[#This Row],[1M Return vs Nifty]]-AVERAGE(Table2[1M Return vs Nifty]))/_xlfn.STDEV.P(Table2[1M Return vs Nifty])</f>
        <v>-1.1997385885132805</v>
      </c>
      <c r="K335">
        <v>-8.9994469574835101</v>
      </c>
      <c r="L335">
        <f>(Table2[[#This Row],[6M Return vs Nifty]]-AVERAGE(Table2[6M Return vs Nifty]))/_xlfn.STDEV.P(Table2[6M Return vs Nifty])</f>
        <v>-0.60098443209757024</v>
      </c>
      <c r="M335">
        <v>-3.5496022302859802</v>
      </c>
      <c r="N335">
        <f>(Table2[[#This Row],[1W Return vs Nifty]]-AVERAGE(Table2[1W Return vs Nifty]))/_xlfn.STDEV.P(Table2[1W Return vs Nifty])</f>
        <v>-1.0938731968480224</v>
      </c>
      <c r="O335">
        <v>261.47000000000003</v>
      </c>
      <c r="P335">
        <v>268.311084686134</v>
      </c>
      <c r="Q335">
        <v>252.345536517461</v>
      </c>
      <c r="R335">
        <v>48.274642733613703</v>
      </c>
      <c r="S335" s="1">
        <f>(Table2[[#This Row],[Close Price]]-Table2[[#This Row],[20D EMA]])/Table2[[#This Row],[20D EMA]]</f>
        <v>-1.5565839293226946E-2</v>
      </c>
      <c r="T335" s="1">
        <f>(Table2[[#This Row],[Close Price]]-Table2[[#This Row],[50D EMA]])/Table2[[#This Row],[50D EMA]]</f>
        <v>-4.0665799174482972E-2</v>
      </c>
      <c r="U335" s="1">
        <f>(Table2[[#This Row],[Close Price]]-Table2[[#This Row],[200D EMA]])/Table2[[#This Row],[200D EMA]]</f>
        <v>2.0029930199257695E-2</v>
      </c>
      <c r="V335">
        <v>0.59860432419459497</v>
      </c>
      <c r="W335">
        <v>245.85</v>
      </c>
      <c r="X335">
        <v>260.95</v>
      </c>
      <c r="Y335">
        <v>245.85</v>
      </c>
      <c r="Z335">
        <v>260.95</v>
      </c>
      <c r="AA335">
        <v>242</v>
      </c>
      <c r="AB335">
        <v>278.45</v>
      </c>
      <c r="AC335" s="1">
        <f>(Table2[[#This Row],[Close Price]]/Table2[[#This Row],[Day Low]])-1</f>
        <v>4.6979865771811902E-2</v>
      </c>
      <c r="AD335" s="1">
        <f>(Table2[[#This Row],[Day High]]/Table2[[#This Row],[Close Price]])-1</f>
        <v>1.3791763791763945E-2</v>
      </c>
      <c r="AE335" s="1">
        <f>(Table2[[#This Row],[Close Price]]/Table2[[#This Row],[Current Week Low]])-1</f>
        <v>4.6979865771811902E-2</v>
      </c>
      <c r="AF335" s="1">
        <f>(Table2[[#This Row],[Current Week High]]/Table2[[#This Row],[Close Price]])-1</f>
        <v>1.3791763791763945E-2</v>
      </c>
      <c r="AG335" s="1">
        <f>(Table2[[#This Row],[Close Price]]/Table2[[#This Row],[Current Month Low]])-1</f>
        <v>6.3636363636363491E-2</v>
      </c>
      <c r="AH335" s="1">
        <f>(Table2[[#This Row],[Current Month High]]/Table2[[#This Row],[Close Price]])-1</f>
        <v>8.1779331779331832E-2</v>
      </c>
      <c r="AI335">
        <v>24.494949494949498</v>
      </c>
      <c r="AJ335">
        <v>98.918083462132799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0</v>
      </c>
      <c r="AM335">
        <v>0</v>
      </c>
      <c r="AN335">
        <v>-6.13</v>
      </c>
      <c r="AO335" t="s">
        <v>3192</v>
      </c>
      <c r="AP335">
        <v>7.6113787867936003E-2</v>
      </c>
      <c r="AQ335">
        <f>(Table2[[#This Row],[Sharpe Ratio]]-AVERAGE(Table2[Sharpe Ratio]))/_xlfn.STDEV.P(Table2[Sharpe Ratio])</f>
        <v>0.10154304312217348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185</v>
      </c>
      <c r="AT335">
        <f>_xlfn.RANK.AVG(Table2[[#This Row],[6M Return vs Nifty Z-Score]],Table2[6M Return vs Nifty Z-Score])</f>
        <v>519</v>
      </c>
      <c r="AU335">
        <f>_xlfn.RANK.AVG(Table2[[#This Row],[Sharpe Ratio Z-Score]],Table2[Sharpe Ratio Z-Score])</f>
        <v>313</v>
      </c>
      <c r="AV335">
        <f>(Table2[[#This Row],[Rank 1Y]]+Table2[[#This Row],[Rank 6M]]+Table2[[#This Row],[Rank Sharpe]])/3</f>
        <v>339</v>
      </c>
    </row>
    <row r="336" spans="1:48" x14ac:dyDescent="0.3">
      <c r="A336" t="s">
        <v>1357</v>
      </c>
      <c r="B336" t="s">
        <v>1358</v>
      </c>
      <c r="C336" t="s">
        <v>3159</v>
      </c>
      <c r="D336" t="s">
        <v>305</v>
      </c>
      <c r="E336">
        <v>8426.7673853239994</v>
      </c>
      <c r="F336">
        <v>219.02</v>
      </c>
      <c r="G336">
        <v>10.0774120413438</v>
      </c>
      <c r="H336">
        <f>(Table2[[#This Row],[1Y Return vs Nifty]]-AVERAGE(Table2[1Y Return vs Nifty]))/_xlfn.STDEV.P(Table2[1Y Return vs Nifty])</f>
        <v>-0.26947661160957165</v>
      </c>
      <c r="I336">
        <v>2.5198355921535902</v>
      </c>
      <c r="J336">
        <f>(Table2[[#This Row],[1M Return vs Nifty]]-AVERAGE(Table2[1M Return vs Nifty]))/_xlfn.STDEV.P(Table2[1M Return vs Nifty])</f>
        <v>0.24364785392624697</v>
      </c>
      <c r="K336">
        <v>-3.8369459127458798</v>
      </c>
      <c r="L336">
        <f>(Table2[[#This Row],[6M Return vs Nifty]]-AVERAGE(Table2[6M Return vs Nifty]))/_xlfn.STDEV.P(Table2[6M Return vs Nifty])</f>
        <v>-0.44131299091257342</v>
      </c>
      <c r="M336">
        <v>2.8290660959785501</v>
      </c>
      <c r="N336">
        <f>(Table2[[#This Row],[1W Return vs Nifty]]-AVERAGE(Table2[1W Return vs Nifty]))/_xlfn.STDEV.P(Table2[1W Return vs Nifty])</f>
        <v>0.22935553302858239</v>
      </c>
      <c r="O336">
        <v>215.12</v>
      </c>
      <c r="P336">
        <v>216.47505365079999</v>
      </c>
      <c r="Q336">
        <v>206.51985668299</v>
      </c>
      <c r="R336">
        <v>58.9320645240511</v>
      </c>
      <c r="S336" s="1">
        <f>(Table2[[#This Row],[Close Price]]-Table2[[#This Row],[20D EMA]])/Table2[[#This Row],[20D EMA]]</f>
        <v>1.812941613982896E-2</v>
      </c>
      <c r="T336" s="1">
        <f>(Table2[[#This Row],[Close Price]]-Table2[[#This Row],[50D EMA]])/Table2[[#This Row],[50D EMA]]</f>
        <v>1.1756303122600533E-2</v>
      </c>
      <c r="U336" s="1">
        <f>(Table2[[#This Row],[Close Price]]-Table2[[#This Row],[200D EMA]])/Table2[[#This Row],[200D EMA]]</f>
        <v>6.0527561454770215E-2</v>
      </c>
      <c r="V336">
        <v>0.51592222056057702</v>
      </c>
      <c r="W336">
        <v>217.55</v>
      </c>
      <c r="X336">
        <v>225.5</v>
      </c>
      <c r="Y336">
        <v>212.35</v>
      </c>
      <c r="Z336">
        <v>225.5</v>
      </c>
      <c r="AA336">
        <v>206.8</v>
      </c>
      <c r="AB336">
        <v>225.5</v>
      </c>
      <c r="AC336" s="1">
        <f>(Table2[[#This Row],[Close Price]]/Table2[[#This Row],[Day Low]])-1</f>
        <v>6.7570673408412496E-3</v>
      </c>
      <c r="AD336" s="1">
        <f>(Table2[[#This Row],[Day High]]/Table2[[#This Row],[Close Price]])-1</f>
        <v>2.9586339147109841E-2</v>
      </c>
      <c r="AE336" s="1">
        <f>(Table2[[#This Row],[Close Price]]/Table2[[#This Row],[Current Week Low]])-1</f>
        <v>3.1410407346362135E-2</v>
      </c>
      <c r="AF336" s="1">
        <f>(Table2[[#This Row],[Current Week High]]/Table2[[#This Row],[Close Price]])-1</f>
        <v>2.9586339147109841E-2</v>
      </c>
      <c r="AG336" s="1">
        <f>(Table2[[#This Row],[Close Price]]/Table2[[#This Row],[Current Month Low]])-1</f>
        <v>5.9090909090909083E-2</v>
      </c>
      <c r="AH336" s="1">
        <f>(Table2[[#This Row],[Current Month High]]/Table2[[#This Row],[Close Price]])-1</f>
        <v>2.9586339147109841E-2</v>
      </c>
      <c r="AI336">
        <v>19.6237786503515</v>
      </c>
      <c r="AJ336">
        <v>48.387533875338697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-7.0000000000000007E-2</v>
      </c>
      <c r="AM336" t="s">
        <v>3192</v>
      </c>
      <c r="AN336">
        <v>4.09</v>
      </c>
      <c r="AO336" t="s">
        <v>3193</v>
      </c>
      <c r="AP336">
        <v>0.12671350043038401</v>
      </c>
      <c r="AQ336">
        <f>(Table2[[#This Row],[Sharpe Ratio]]-AVERAGE(Table2[Sharpe Ratio]))/_xlfn.STDEV.P(Table2[Sharpe Ratio])</f>
        <v>0.69314300527324091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386</v>
      </c>
      <c r="AT336">
        <f>_xlfn.RANK.AVG(Table2[[#This Row],[6M Return vs Nifty Z-Score]],Table2[6M Return vs Nifty Z-Score])</f>
        <v>466</v>
      </c>
      <c r="AU336">
        <f>_xlfn.RANK.AVG(Table2[[#This Row],[Sharpe Ratio Z-Score]],Table2[Sharpe Ratio Z-Score])</f>
        <v>166</v>
      </c>
      <c r="AV336">
        <f>(Table2[[#This Row],[Rank 1Y]]+Table2[[#This Row],[Rank 6M]]+Table2[[#This Row],[Rank Sharpe]])/3</f>
        <v>339.33333333333331</v>
      </c>
    </row>
    <row r="337" spans="1:48" x14ac:dyDescent="0.3">
      <c r="A337" t="s">
        <v>1587</v>
      </c>
      <c r="B337" t="s">
        <v>1588</v>
      </c>
      <c r="C337" t="s">
        <v>603</v>
      </c>
      <c r="D337" t="s">
        <v>448</v>
      </c>
      <c r="E337">
        <v>6259.5707585549999</v>
      </c>
      <c r="F337">
        <v>2081.5500000000002</v>
      </c>
      <c r="G337">
        <v>28.3233279022297</v>
      </c>
      <c r="H337">
        <f>(Table2[[#This Row],[1Y Return vs Nifty]]-AVERAGE(Table2[1Y Return vs Nifty]))/_xlfn.STDEV.P(Table2[1Y Return vs Nifty])</f>
        <v>3.102714723550783E-2</v>
      </c>
      <c r="I337">
        <v>-9.2411440781978094</v>
      </c>
      <c r="J337">
        <f>(Table2[[#This Row],[1M Return vs Nifty]]-AVERAGE(Table2[1M Return vs Nifty]))/_xlfn.STDEV.P(Table2[1M Return vs Nifty])</f>
        <v>-1.0168307742025684</v>
      </c>
      <c r="K337">
        <v>68.967472648545396</v>
      </c>
      <c r="L337">
        <f>(Table2[[#This Row],[6M Return vs Nifty]]-AVERAGE(Table2[6M Return vs Nifty]))/_xlfn.STDEV.P(Table2[6M Return vs Nifty])</f>
        <v>1.8104611657564662</v>
      </c>
      <c r="M337">
        <v>-3.3599538762291399</v>
      </c>
      <c r="N337">
        <f>(Table2[[#This Row],[1W Return vs Nifty]]-AVERAGE(Table2[1W Return vs Nifty]))/_xlfn.STDEV.P(Table2[1W Return vs Nifty])</f>
        <v>-1.0545314192502553</v>
      </c>
      <c r="O337">
        <v>2123.69</v>
      </c>
      <c r="P337">
        <v>2118.9739053195099</v>
      </c>
      <c r="Q337">
        <v>1771.0302422668999</v>
      </c>
      <c r="R337">
        <v>45.437217821074903</v>
      </c>
      <c r="S337" s="1">
        <f>(Table2[[#This Row],[Close Price]]-Table2[[#This Row],[20D EMA]])/Table2[[#This Row],[20D EMA]]</f>
        <v>-1.9842820750674475E-2</v>
      </c>
      <c r="T337" s="1">
        <f>(Table2[[#This Row],[Close Price]]-Table2[[#This Row],[50D EMA]])/Table2[[#This Row],[50D EMA]]</f>
        <v>-1.766133373589927E-2</v>
      </c>
      <c r="U337" s="1">
        <f>(Table2[[#This Row],[Close Price]]-Table2[[#This Row],[200D EMA]])/Table2[[#This Row],[200D EMA]]</f>
        <v>0.175332837532824</v>
      </c>
      <c r="V337">
        <v>0.68257805900656099</v>
      </c>
      <c r="W337">
        <v>2060</v>
      </c>
      <c r="X337">
        <v>2098</v>
      </c>
      <c r="Y337">
        <v>2030.05</v>
      </c>
      <c r="Z337">
        <v>2098</v>
      </c>
      <c r="AA337">
        <v>2007.55</v>
      </c>
      <c r="AB337">
        <v>2299.8000000000002</v>
      </c>
      <c r="AC337" s="1">
        <f>(Table2[[#This Row],[Close Price]]/Table2[[#This Row],[Day Low]])-1</f>
        <v>1.0461165048543775E-2</v>
      </c>
      <c r="AD337" s="1">
        <f>(Table2[[#This Row],[Day High]]/Table2[[#This Row],[Close Price]])-1</f>
        <v>7.9027647666400913E-3</v>
      </c>
      <c r="AE337" s="1">
        <f>(Table2[[#This Row],[Close Price]]/Table2[[#This Row],[Current Week Low]])-1</f>
        <v>2.5368833279968639E-2</v>
      </c>
      <c r="AF337" s="1">
        <f>(Table2[[#This Row],[Current Week High]]/Table2[[#This Row],[Close Price]])-1</f>
        <v>7.9027647666400913E-3</v>
      </c>
      <c r="AG337" s="1">
        <f>(Table2[[#This Row],[Close Price]]/Table2[[#This Row],[Current Month Low]])-1</f>
        <v>3.6860850290154845E-2</v>
      </c>
      <c r="AH337" s="1">
        <f>(Table2[[#This Row],[Current Month High]]/Table2[[#This Row],[Close Price]])-1</f>
        <v>0.10484975138718733</v>
      </c>
      <c r="AI337">
        <v>19.7665201412408</v>
      </c>
      <c r="AJ337">
        <v>94.219734079776003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-0.05</v>
      </c>
      <c r="AM337" t="s">
        <v>3192</v>
      </c>
      <c r="AN337">
        <v>1.79</v>
      </c>
      <c r="AO337" t="s">
        <v>3193</v>
      </c>
      <c r="AP337">
        <v>-7.1067322248545006E-2</v>
      </c>
      <c r="AQ337">
        <f>(Table2[[#This Row],[Sharpe Ratio]]-AVERAGE(Table2[Sharpe Ratio]))/_xlfn.STDEV.P(Table2[Sharpe Ratio])</f>
        <v>-1.6192639489492002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-1.8491378294100496</v>
      </c>
      <c r="AS337">
        <f>_xlfn.RANK.AVG(Table2[[#This Row],[1Y Return vs Nifty Z-Score]],Table2[1Y Return vs Nifty Z-Score])</f>
        <v>279</v>
      </c>
      <c r="AT337">
        <f>_xlfn.RANK.AVG(Table2[[#This Row],[6M Return vs Nifty Z-Score]],Table2[6M Return vs Nifty Z-Score])</f>
        <v>43</v>
      </c>
      <c r="AU337">
        <f>_xlfn.RANK.AVG(Table2[[#This Row],[Sharpe Ratio Z-Score]],Table2[Sharpe Ratio Z-Score])</f>
        <v>696</v>
      </c>
      <c r="AV337">
        <f>(Table2[[#This Row],[Rank 1Y]]+Table2[[#This Row],[Rank 6M]]+Table2[[#This Row],[Rank Sharpe]])/3</f>
        <v>339.33333333333331</v>
      </c>
    </row>
    <row r="338" spans="1:48" x14ac:dyDescent="0.3">
      <c r="A338" t="s">
        <v>360</v>
      </c>
      <c r="B338" t="s">
        <v>361</v>
      </c>
      <c r="C338" t="s">
        <v>3153</v>
      </c>
      <c r="D338" t="s">
        <v>119</v>
      </c>
      <c r="E338">
        <v>68674.323220000006</v>
      </c>
      <c r="F338">
        <v>1475</v>
      </c>
      <c r="G338">
        <v>4.8667755829570396</v>
      </c>
      <c r="H338">
        <f>(Table2[[#This Row],[1Y Return vs Nifty]]-AVERAGE(Table2[1Y Return vs Nifty]))/_xlfn.STDEV.P(Table2[1Y Return vs Nifty])</f>
        <v>-0.35529394485054655</v>
      </c>
      <c r="I338">
        <v>-7.27052619218078</v>
      </c>
      <c r="J338">
        <f>(Table2[[#This Row],[1M Return vs Nifty]]-AVERAGE(Table2[1M Return vs Nifty]))/_xlfn.STDEV.P(Table2[1M Return vs Nifty])</f>
        <v>-0.80563053415839558</v>
      </c>
      <c r="K338">
        <v>12.1832465058501</v>
      </c>
      <c r="L338">
        <f>(Table2[[#This Row],[6M Return vs Nifty]]-AVERAGE(Table2[6M Return vs Nifty]))/_xlfn.STDEV.P(Table2[6M Return vs Nifty])</f>
        <v>5.4176925577735444E-2</v>
      </c>
      <c r="M338">
        <v>-0.56161911147657595</v>
      </c>
      <c r="N338">
        <f>(Table2[[#This Row],[1W Return vs Nifty]]-AVERAGE(Table2[1W Return vs Nifty]))/_xlfn.STDEV.P(Table2[1W Return vs Nifty])</f>
        <v>-0.47402828487557064</v>
      </c>
      <c r="O338">
        <v>1513.48</v>
      </c>
      <c r="P338">
        <v>1547.81761744344</v>
      </c>
      <c r="Q338">
        <v>1426.7742773667401</v>
      </c>
      <c r="R338">
        <v>36.920117628304901</v>
      </c>
      <c r="S338" s="1">
        <f>(Table2[[#This Row],[Close Price]]-Table2[[#This Row],[20D EMA]])/Table2[[#This Row],[20D EMA]]</f>
        <v>-2.5424848693078216E-2</v>
      </c>
      <c r="T338" s="1">
        <f>(Table2[[#This Row],[Close Price]]-Table2[[#This Row],[50D EMA]])/Table2[[#This Row],[50D EMA]]</f>
        <v>-4.704534734765084E-2</v>
      </c>
      <c r="U338" s="1">
        <f>(Table2[[#This Row],[Close Price]]-Table2[[#This Row],[200D EMA]])/Table2[[#This Row],[200D EMA]]</f>
        <v>3.3800527103884641E-2</v>
      </c>
      <c r="V338">
        <v>0.79796791549933299</v>
      </c>
      <c r="W338">
        <v>1456.45</v>
      </c>
      <c r="X338">
        <v>1488.55</v>
      </c>
      <c r="Y338">
        <v>1456.45</v>
      </c>
      <c r="Z338">
        <v>1505.75</v>
      </c>
      <c r="AA338">
        <v>1425.1</v>
      </c>
      <c r="AB338">
        <v>1555</v>
      </c>
      <c r="AC338" s="1">
        <f>(Table2[[#This Row],[Close Price]]/Table2[[#This Row],[Day Low]])-1</f>
        <v>1.2736448213120921E-2</v>
      </c>
      <c r="AD338" s="1">
        <f>(Table2[[#This Row],[Day High]]/Table2[[#This Row],[Close Price]])-1</f>
        <v>9.1864406779660346E-3</v>
      </c>
      <c r="AE338" s="1">
        <f>(Table2[[#This Row],[Close Price]]/Table2[[#This Row],[Current Week Low]])-1</f>
        <v>1.2736448213120921E-2</v>
      </c>
      <c r="AF338" s="1">
        <f>(Table2[[#This Row],[Current Week High]]/Table2[[#This Row],[Close Price]])-1</f>
        <v>2.0847457627118704E-2</v>
      </c>
      <c r="AG338" s="1">
        <f>(Table2[[#This Row],[Close Price]]/Table2[[#This Row],[Current Month Low]])-1</f>
        <v>3.5015086660585393E-2</v>
      </c>
      <c r="AH338" s="1">
        <f>(Table2[[#This Row],[Current Month High]]/Table2[[#This Row],[Close Price]])-1</f>
        <v>5.4237288135593253E-2</v>
      </c>
      <c r="AI338">
        <v>22.3389830508474</v>
      </c>
      <c r="AJ338">
        <v>47.161528484485601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-0.13</v>
      </c>
      <c r="AM338" t="s">
        <v>3192</v>
      </c>
      <c r="AN338">
        <v>-3.12</v>
      </c>
      <c r="AO338" t="s">
        <v>3192</v>
      </c>
      <c r="AP338">
        <v>7.8685199057446004E-2</v>
      </c>
      <c r="AQ338">
        <f>(Table2[[#This Row],[Sharpe Ratio]]-AVERAGE(Table2[Sharpe Ratio]))/_xlfn.STDEV.P(Table2[Sharpe Ratio])</f>
        <v>0.13160737916976445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419</v>
      </c>
      <c r="AT338">
        <f>_xlfn.RANK.AVG(Table2[[#This Row],[6M Return vs Nifty Z-Score]],Table2[6M Return vs Nifty Z-Score])</f>
        <v>296</v>
      </c>
      <c r="AU338">
        <f>_xlfn.RANK.AVG(Table2[[#This Row],[Sharpe Ratio Z-Score]],Table2[Sharpe Ratio Z-Score])</f>
        <v>305</v>
      </c>
      <c r="AV338">
        <f>(Table2[[#This Row],[Rank 1Y]]+Table2[[#This Row],[Rank 6M]]+Table2[[#This Row],[Rank Sharpe]])/3</f>
        <v>340</v>
      </c>
    </row>
    <row r="339" spans="1:48" x14ac:dyDescent="0.3">
      <c r="A339" t="s">
        <v>626</v>
      </c>
      <c r="B339" t="s">
        <v>627</v>
      </c>
      <c r="C339" t="s">
        <v>3154</v>
      </c>
      <c r="D339" t="s">
        <v>628</v>
      </c>
      <c r="E339">
        <v>31128.503203799999</v>
      </c>
      <c r="F339">
        <v>321.89999999999998</v>
      </c>
      <c r="G339">
        <v>74.445159137455605</v>
      </c>
      <c r="H339">
        <f>(Table2[[#This Row],[1Y Return vs Nifty]]-AVERAGE(Table2[1Y Return vs Nifty]))/_xlfn.STDEV.P(Table2[1Y Return vs Nifty])</f>
        <v>0.79063733927389435</v>
      </c>
      <c r="I339">
        <v>2.7275679380116298</v>
      </c>
      <c r="J339">
        <f>(Table2[[#This Row],[1M Return vs Nifty]]-AVERAGE(Table2[1M Return vs Nifty]))/_xlfn.STDEV.P(Table2[1M Return vs Nifty])</f>
        <v>0.26591149094155514</v>
      </c>
      <c r="K339">
        <v>-22.6933823858325</v>
      </c>
      <c r="L339">
        <f>(Table2[[#This Row],[6M Return vs Nifty]]-AVERAGE(Table2[6M Return vs Nifty]))/_xlfn.STDEV.P(Table2[6M Return vs Nifty])</f>
        <v>-1.0245253449982272</v>
      </c>
      <c r="M339">
        <v>1.75419971761608</v>
      </c>
      <c r="N339">
        <f>(Table2[[#This Row],[1W Return vs Nifty]]-AVERAGE(Table2[1W Return vs Nifty]))/_xlfn.STDEV.P(Table2[1W Return vs Nifty])</f>
        <v>6.3788865126849139E-3</v>
      </c>
      <c r="O339">
        <v>323.94</v>
      </c>
      <c r="P339">
        <v>323.54667392570798</v>
      </c>
      <c r="Q339">
        <v>297.997406946914</v>
      </c>
      <c r="R339">
        <v>47.663567761859603</v>
      </c>
      <c r="S339" s="1">
        <f>(Table2[[#This Row],[Close Price]]-Table2[[#This Row],[20D EMA]])/Table2[[#This Row],[20D EMA]]</f>
        <v>-6.2974624930543328E-3</v>
      </c>
      <c r="T339" s="1">
        <f>(Table2[[#This Row],[Close Price]]-Table2[[#This Row],[50D EMA]])/Table2[[#This Row],[50D EMA]]</f>
        <v>-5.089447855322741E-3</v>
      </c>
      <c r="U339" s="1">
        <f>(Table2[[#This Row],[Close Price]]-Table2[[#This Row],[200D EMA]])/Table2[[#This Row],[200D EMA]]</f>
        <v>8.0210741757709481E-2</v>
      </c>
      <c r="V339">
        <v>0.66122931033792198</v>
      </c>
      <c r="W339">
        <v>316.2</v>
      </c>
      <c r="X339">
        <v>327.39999999999998</v>
      </c>
      <c r="Y339">
        <v>310.60000000000002</v>
      </c>
      <c r="Z339">
        <v>333.35</v>
      </c>
      <c r="AA339">
        <v>304.3</v>
      </c>
      <c r="AB339">
        <v>353</v>
      </c>
      <c r="AC339" s="1">
        <f>(Table2[[#This Row],[Close Price]]/Table2[[#This Row],[Day Low]])-1</f>
        <v>1.8026565464895672E-2</v>
      </c>
      <c r="AD339" s="1">
        <f>(Table2[[#This Row],[Day High]]/Table2[[#This Row],[Close Price]])-1</f>
        <v>1.7086051568810268E-2</v>
      </c>
      <c r="AE339" s="1">
        <f>(Table2[[#This Row],[Close Price]]/Table2[[#This Row],[Current Week Low]])-1</f>
        <v>3.638119768190573E-2</v>
      </c>
      <c r="AF339" s="1">
        <f>(Table2[[#This Row],[Current Week High]]/Table2[[#This Row],[Close Price]])-1</f>
        <v>3.5570052811432218E-2</v>
      </c>
      <c r="AG339" s="1">
        <f>(Table2[[#This Row],[Close Price]]/Table2[[#This Row],[Current Month Low]])-1</f>
        <v>5.7837660203746255E-2</v>
      </c>
      <c r="AH339" s="1">
        <f>(Table2[[#This Row],[Current Month High]]/Table2[[#This Row],[Close Price]])-1</f>
        <v>9.6613855234545021E-2</v>
      </c>
      <c r="AI339">
        <v>29.170549860205</v>
      </c>
      <c r="AJ339">
        <v>137.30187983781701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-0.01</v>
      </c>
      <c r="AM339" t="s">
        <v>3192</v>
      </c>
      <c r="AN339">
        <v>-6.56</v>
      </c>
      <c r="AO339" t="s">
        <v>3192</v>
      </c>
      <c r="AP339">
        <v>9.9998575176187002E-2</v>
      </c>
      <c r="AQ339">
        <f>(Table2[[#This Row],[Sharpe Ratio]]-AVERAGE(Table2[Sharpe Ratio]))/_xlfn.STDEV.P(Table2[Sharpe Ratio])</f>
        <v>0.38079836992089089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0.41920074165079824</v>
      </c>
      <c r="AS339">
        <f>_xlfn.RANK.AVG(Table2[[#This Row],[1Y Return vs Nifty Z-Score]],Table2[1Y Return vs Nifty Z-Score])</f>
        <v>123</v>
      </c>
      <c r="AT339">
        <f>_xlfn.RANK.AVG(Table2[[#This Row],[6M Return vs Nifty Z-Score]],Table2[6M Return vs Nifty Z-Score])</f>
        <v>658</v>
      </c>
      <c r="AU339">
        <f>_xlfn.RANK.AVG(Table2[[#This Row],[Sharpe Ratio Z-Score]],Table2[Sharpe Ratio Z-Score])</f>
        <v>240</v>
      </c>
      <c r="AV339">
        <f>(Table2[[#This Row],[Rank 1Y]]+Table2[[#This Row],[Rank 6M]]+Table2[[#This Row],[Rank Sharpe]])/3</f>
        <v>340.33333333333331</v>
      </c>
    </row>
    <row r="340" spans="1:48" x14ac:dyDescent="0.3">
      <c r="A340" t="s">
        <v>900</v>
      </c>
      <c r="B340" t="s">
        <v>901</v>
      </c>
      <c r="C340" t="s">
        <v>3163</v>
      </c>
      <c r="D340" t="s">
        <v>603</v>
      </c>
      <c r="E340">
        <v>17390.588035279899</v>
      </c>
      <c r="F340">
        <v>554.79999999999995</v>
      </c>
      <c r="G340">
        <v>46.5506199403398</v>
      </c>
      <c r="H340">
        <f>(Table2[[#This Row],[1Y Return vs Nifty]]-AVERAGE(Table2[1Y Return vs Nifty]))/_xlfn.STDEV.P(Table2[1Y Return vs Nifty])</f>
        <v>0.33122417832897089</v>
      </c>
      <c r="I340">
        <v>-7.62766682932142</v>
      </c>
      <c r="J340">
        <f>(Table2[[#This Row],[1M Return vs Nifty]]-AVERAGE(Table2[1M Return vs Nifty]))/_xlfn.STDEV.P(Table2[1M Return vs Nifty])</f>
        <v>-0.84390694930150878</v>
      </c>
      <c r="K340">
        <v>-25.0810317805221</v>
      </c>
      <c r="L340">
        <f>(Table2[[#This Row],[6M Return vs Nifty]]-AVERAGE(Table2[6M Return vs Nifty]))/_xlfn.STDEV.P(Table2[6M Return vs Nifty])</f>
        <v>-1.098373159573139</v>
      </c>
      <c r="M340">
        <v>2.3194978103881398</v>
      </c>
      <c r="N340">
        <f>(Table2[[#This Row],[1W Return vs Nifty]]-AVERAGE(Table2[1W Return vs Nifty]))/_xlfn.STDEV.P(Table2[1W Return vs Nifty])</f>
        <v>0.12364767037787358</v>
      </c>
      <c r="O340">
        <v>573.24</v>
      </c>
      <c r="P340">
        <v>606.87370594452602</v>
      </c>
      <c r="Q340">
        <v>590.07968924902605</v>
      </c>
      <c r="R340">
        <v>42.363019812467499</v>
      </c>
      <c r="S340" s="1">
        <f>(Table2[[#This Row],[Close Price]]-Table2[[#This Row],[20D EMA]])/Table2[[#This Row],[20D EMA]]</f>
        <v>-3.2168027353290163E-2</v>
      </c>
      <c r="T340" s="1">
        <f>(Table2[[#This Row],[Close Price]]-Table2[[#This Row],[50D EMA]])/Table2[[#This Row],[50D EMA]]</f>
        <v>-8.5806495543384265E-2</v>
      </c>
      <c r="U340" s="1">
        <f>(Table2[[#This Row],[Close Price]]-Table2[[#This Row],[200D EMA]])/Table2[[#This Row],[200D EMA]]</f>
        <v>-5.9788008114506241E-2</v>
      </c>
      <c r="V340">
        <v>0.73619713103337903</v>
      </c>
      <c r="W340">
        <v>551.25</v>
      </c>
      <c r="X340">
        <v>571.1</v>
      </c>
      <c r="Y340">
        <v>551.25</v>
      </c>
      <c r="Z340">
        <v>571.95000000000005</v>
      </c>
      <c r="AA340">
        <v>509.55</v>
      </c>
      <c r="AB340">
        <v>589.04999999999995</v>
      </c>
      <c r="AC340" s="1">
        <f>(Table2[[#This Row],[Close Price]]/Table2[[#This Row],[Day Low]])-1</f>
        <v>6.4399092970521821E-3</v>
      </c>
      <c r="AD340" s="1">
        <f>(Table2[[#This Row],[Day High]]/Table2[[#This Row],[Close Price]])-1</f>
        <v>2.9379956741168112E-2</v>
      </c>
      <c r="AE340" s="1">
        <f>(Table2[[#This Row],[Close Price]]/Table2[[#This Row],[Current Week Low]])-1</f>
        <v>6.4399092970521821E-3</v>
      </c>
      <c r="AF340" s="1">
        <f>(Table2[[#This Row],[Current Week High]]/Table2[[#This Row],[Close Price]])-1</f>
        <v>3.0912040374910132E-2</v>
      </c>
      <c r="AG340" s="1">
        <f>(Table2[[#This Row],[Close Price]]/Table2[[#This Row],[Current Month Low]])-1</f>
        <v>8.8803846531253061E-2</v>
      </c>
      <c r="AH340" s="1">
        <f>(Table2[[#This Row],[Current Month High]]/Table2[[#This Row],[Close Price]])-1</f>
        <v>6.1733958183129101E-2</v>
      </c>
      <c r="AI340">
        <v>40.996755587599097</v>
      </c>
      <c r="AJ340">
        <v>87.8767355231967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-0.28000000000000003</v>
      </c>
      <c r="AM340" t="s">
        <v>3192</v>
      </c>
      <c r="AN340">
        <v>-4.6399999999999997</v>
      </c>
      <c r="AO340" t="s">
        <v>3192</v>
      </c>
      <c r="AP340">
        <v>0.134400903422323</v>
      </c>
      <c r="AQ340">
        <f>(Table2[[#This Row],[Sharpe Ratio]]-AVERAGE(Table2[Sharpe Ratio]))/_xlfn.STDEV.P(Table2[Sharpe Ratio])</f>
        <v>0.78302231661237787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203</v>
      </c>
      <c r="AT340">
        <f>_xlfn.RANK.AVG(Table2[[#This Row],[6M Return vs Nifty Z-Score]],Table2[6M Return vs Nifty Z-Score])</f>
        <v>674</v>
      </c>
      <c r="AU340">
        <f>_xlfn.RANK.AVG(Table2[[#This Row],[Sharpe Ratio Z-Score]],Table2[Sharpe Ratio Z-Score])</f>
        <v>144</v>
      </c>
      <c r="AV340">
        <f>(Table2[[#This Row],[Rank 1Y]]+Table2[[#This Row],[Rank 6M]]+Table2[[#This Row],[Rank Sharpe]])/3</f>
        <v>340.33333333333331</v>
      </c>
    </row>
    <row r="341" spans="1:48" x14ac:dyDescent="0.3">
      <c r="A341" t="s">
        <v>1670</v>
      </c>
      <c r="B341" t="s">
        <v>1671</v>
      </c>
      <c r="C341" t="s">
        <v>3157</v>
      </c>
      <c r="D341" t="s">
        <v>1621</v>
      </c>
      <c r="E341">
        <v>5401.1700304199903</v>
      </c>
      <c r="F341">
        <v>452.3</v>
      </c>
      <c r="G341">
        <v>11.6124536714879</v>
      </c>
      <c r="H341">
        <f>(Table2[[#This Row],[1Y Return vs Nifty]]-AVERAGE(Table2[1Y Return vs Nifty]))/_xlfn.STDEV.P(Table2[1Y Return vs Nifty])</f>
        <v>-0.24419502073964733</v>
      </c>
      <c r="I341">
        <v>1.67086187346259</v>
      </c>
      <c r="J341">
        <f>(Table2[[#This Row],[1M Return vs Nifty]]-AVERAGE(Table2[1M Return vs Nifty]))/_xlfn.STDEV.P(Table2[1M Return vs Nifty])</f>
        <v>0.15265941093533433</v>
      </c>
      <c r="K341">
        <v>10.142976090749199</v>
      </c>
      <c r="L341">
        <f>(Table2[[#This Row],[6M Return vs Nifty]]-AVERAGE(Table2[6M Return vs Nifty]))/_xlfn.STDEV.P(Table2[6M Return vs Nifty])</f>
        <v>-8.9267745015793303E-3</v>
      </c>
      <c r="M341">
        <v>5.9085185730213698</v>
      </c>
      <c r="N341">
        <f>(Table2[[#This Row],[1W Return vs Nifty]]-AVERAGE(Table2[1W Return vs Nifty]))/_xlfn.STDEV.P(Table2[1W Return vs Nifty])</f>
        <v>0.86817539032300095</v>
      </c>
      <c r="O341">
        <v>421.82</v>
      </c>
      <c r="P341">
        <v>409.873318384816</v>
      </c>
      <c r="Q341">
        <v>376.58090488913501</v>
      </c>
      <c r="R341">
        <v>70.626997476213205</v>
      </c>
      <c r="S341" s="1">
        <f>(Table2[[#This Row],[Close Price]]-Table2[[#This Row],[20D EMA]])/Table2[[#This Row],[20D EMA]]</f>
        <v>7.2258309231425774E-2</v>
      </c>
      <c r="T341" s="1">
        <f>(Table2[[#This Row],[Close Price]]-Table2[[#This Row],[50D EMA]])/Table2[[#This Row],[50D EMA]]</f>
        <v>0.10351169425317666</v>
      </c>
      <c r="U341" s="1">
        <f>(Table2[[#This Row],[Close Price]]-Table2[[#This Row],[200D EMA]])/Table2[[#This Row],[200D EMA]]</f>
        <v>0.2010699271466157</v>
      </c>
      <c r="V341">
        <v>0.92366265259398705</v>
      </c>
      <c r="W341">
        <v>430.25</v>
      </c>
      <c r="X341">
        <v>459</v>
      </c>
      <c r="Y341">
        <v>427</v>
      </c>
      <c r="Z341">
        <v>459</v>
      </c>
      <c r="AA341">
        <v>390.1</v>
      </c>
      <c r="AB341">
        <v>459</v>
      </c>
      <c r="AC341" s="1">
        <f>(Table2[[#This Row],[Close Price]]/Table2[[#This Row],[Day Low]])-1</f>
        <v>5.1249273678094065E-2</v>
      </c>
      <c r="AD341" s="1">
        <f>(Table2[[#This Row],[Day High]]/Table2[[#This Row],[Close Price]])-1</f>
        <v>1.4813177094848529E-2</v>
      </c>
      <c r="AE341" s="1">
        <f>(Table2[[#This Row],[Close Price]]/Table2[[#This Row],[Current Week Low]])-1</f>
        <v>5.9250585480093765E-2</v>
      </c>
      <c r="AF341" s="1">
        <f>(Table2[[#This Row],[Current Week High]]/Table2[[#This Row],[Close Price]])-1</f>
        <v>1.4813177094848529E-2</v>
      </c>
      <c r="AG341" s="1">
        <f>(Table2[[#This Row],[Close Price]]/Table2[[#This Row],[Current Month Low]])-1</f>
        <v>0.15944629582158409</v>
      </c>
      <c r="AH341" s="1">
        <f>(Table2[[#This Row],[Current Month High]]/Table2[[#This Row],[Close Price]])-1</f>
        <v>1.4813177094848529E-2</v>
      </c>
      <c r="AI341">
        <v>1.48131770948485</v>
      </c>
      <c r="AJ341">
        <v>58.562664329535401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0.19</v>
      </c>
      <c r="AM341" t="s">
        <v>3193</v>
      </c>
      <c r="AN341">
        <v>10.25</v>
      </c>
      <c r="AO341" t="s">
        <v>3193</v>
      </c>
      <c r="AP341">
        <v>7.5182215545216993E-2</v>
      </c>
      <c r="AQ341">
        <f>(Table2[[#This Row],[Sharpe Ratio]]-AVERAGE(Table2[Sharpe Ratio]))/_xlfn.STDEV.P(Table2[Sharpe Ratio])</f>
        <v>9.065131819030986E-2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0.85836432420741848</v>
      </c>
      <c r="AS341">
        <f>_xlfn.RANK.AVG(Table2[[#This Row],[1Y Return vs Nifty Z-Score]],Table2[1Y Return vs Nifty Z-Score])</f>
        <v>377</v>
      </c>
      <c r="AT341">
        <f>_xlfn.RANK.AVG(Table2[[#This Row],[6M Return vs Nifty Z-Score]],Table2[6M Return vs Nifty Z-Score])</f>
        <v>325</v>
      </c>
      <c r="AU341">
        <f>_xlfn.RANK.AVG(Table2[[#This Row],[Sharpe Ratio Z-Score]],Table2[Sharpe Ratio Z-Score])</f>
        <v>319</v>
      </c>
      <c r="AV341">
        <f>(Table2[[#This Row],[Rank 1Y]]+Table2[[#This Row],[Rank 6M]]+Table2[[#This Row],[Rank Sharpe]])/3</f>
        <v>340.33333333333331</v>
      </c>
    </row>
    <row r="342" spans="1:48" x14ac:dyDescent="0.3">
      <c r="A342" t="s">
        <v>1830</v>
      </c>
      <c r="B342" t="s">
        <v>1831</v>
      </c>
      <c r="C342" t="s">
        <v>3156</v>
      </c>
      <c r="D342" t="s">
        <v>83</v>
      </c>
      <c r="E342">
        <v>4353.5290349249999</v>
      </c>
      <c r="F342">
        <v>1080.45</v>
      </c>
      <c r="G342">
        <v>21.655972302582398</v>
      </c>
      <c r="H342">
        <f>(Table2[[#This Row],[1Y Return vs Nifty]]-AVERAGE(Table2[1Y Return vs Nifty]))/_xlfn.STDEV.P(Table2[1Y Return vs Nifty])</f>
        <v>-7.8781833279736271E-2</v>
      </c>
      <c r="I342">
        <v>-5.1414435838596697</v>
      </c>
      <c r="J342">
        <f>(Table2[[#This Row],[1M Return vs Nifty]]-AVERAGE(Table2[1M Return vs Nifty]))/_xlfn.STDEV.P(Table2[1M Return vs Nifty])</f>
        <v>-0.57744689635525925</v>
      </c>
      <c r="K342">
        <v>42.600734551387198</v>
      </c>
      <c r="L342">
        <f>(Table2[[#This Row],[6M Return vs Nifty]]-AVERAGE(Table2[6M Return vs Nifty]))/_xlfn.STDEV.P(Table2[6M Return vs Nifty])</f>
        <v>0.9949620433665407</v>
      </c>
      <c r="M342">
        <v>-1.91841994521494</v>
      </c>
      <c r="N342">
        <f>(Table2[[#This Row],[1W Return vs Nifty]]-AVERAGE(Table2[1W Return vs Nifty]))/_xlfn.STDEV.P(Table2[1W Return vs Nifty])</f>
        <v>-0.7554910843333581</v>
      </c>
      <c r="O342">
        <v>1099.3</v>
      </c>
      <c r="P342">
        <v>1144.2176875682101</v>
      </c>
      <c r="Q342">
        <v>1014.5148136840299</v>
      </c>
      <c r="R342">
        <v>47.005504961935998</v>
      </c>
      <c r="S342" s="1">
        <f>(Table2[[#This Row],[Close Price]]-Table2[[#This Row],[20D EMA]])/Table2[[#This Row],[20D EMA]]</f>
        <v>-1.7147275538979267E-2</v>
      </c>
      <c r="T342" s="1">
        <f>(Table2[[#This Row],[Close Price]]-Table2[[#This Row],[50D EMA]])/Table2[[#This Row],[50D EMA]]</f>
        <v>-5.5730380906569101E-2</v>
      </c>
      <c r="U342" s="1">
        <f>(Table2[[#This Row],[Close Price]]-Table2[[#This Row],[200D EMA]])/Table2[[#This Row],[200D EMA]]</f>
        <v>6.4991841840670819E-2</v>
      </c>
      <c r="V342">
        <v>1.1506354644512</v>
      </c>
      <c r="W342">
        <v>1073.2</v>
      </c>
      <c r="X342">
        <v>1105.8499999999999</v>
      </c>
      <c r="Y342">
        <v>1055.05</v>
      </c>
      <c r="Z342">
        <v>1120</v>
      </c>
      <c r="AA342">
        <v>972.05</v>
      </c>
      <c r="AB342">
        <v>1140</v>
      </c>
      <c r="AC342" s="1">
        <f>(Table2[[#This Row],[Close Price]]/Table2[[#This Row],[Day Low]])-1</f>
        <v>6.7554975773387316E-3</v>
      </c>
      <c r="AD342" s="1">
        <f>(Table2[[#This Row],[Day High]]/Table2[[#This Row],[Close Price]])-1</f>
        <v>2.3508723217178007E-2</v>
      </c>
      <c r="AE342" s="1">
        <f>(Table2[[#This Row],[Close Price]]/Table2[[#This Row],[Current Week Low]])-1</f>
        <v>2.4074688403393329E-2</v>
      </c>
      <c r="AF342" s="1">
        <f>(Table2[[#This Row],[Current Week High]]/Table2[[#This Row],[Close Price]])-1</f>
        <v>3.660511823777135E-2</v>
      </c>
      <c r="AG342" s="1">
        <f>(Table2[[#This Row],[Close Price]]/Table2[[#This Row],[Current Month Low]])-1</f>
        <v>0.11151689727894665</v>
      </c>
      <c r="AH342" s="1">
        <f>(Table2[[#This Row],[Current Month High]]/Table2[[#This Row],[Close Price]])-1</f>
        <v>5.5115923920588505E-2</v>
      </c>
      <c r="AI342">
        <v>47.410801055115897</v>
      </c>
      <c r="AJ342">
        <v>77.122950819672099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0</v>
      </c>
      <c r="AM342">
        <v>0</v>
      </c>
      <c r="AN342">
        <v>1.29</v>
      </c>
      <c r="AO342" t="s">
        <v>3193</v>
      </c>
      <c r="AP342">
        <v>-1.9079562944361E-2</v>
      </c>
      <c r="AQ342">
        <f>(Table2[[#This Row],[Sharpe Ratio]]-AVERAGE(Table2[Sharpe Ratio]))/_xlfn.STDEV.P(Table2[Sharpe Ratio])</f>
        <v>-1.0114352701060867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315</v>
      </c>
      <c r="AT342">
        <f>_xlfn.RANK.AVG(Table2[[#This Row],[6M Return vs Nifty Z-Score]],Table2[6M Return vs Nifty Z-Score])</f>
        <v>86</v>
      </c>
      <c r="AU342">
        <f>_xlfn.RANK.AVG(Table2[[#This Row],[Sharpe Ratio Z-Score]],Table2[Sharpe Ratio Z-Score])</f>
        <v>620</v>
      </c>
      <c r="AV342">
        <f>(Table2[[#This Row],[Rank 1Y]]+Table2[[#This Row],[Rank 6M]]+Table2[[#This Row],[Rank Sharpe]])/3</f>
        <v>340.33333333333331</v>
      </c>
    </row>
    <row r="343" spans="1:48" x14ac:dyDescent="0.3">
      <c r="A343" t="s">
        <v>1921</v>
      </c>
      <c r="B343" t="s">
        <v>1922</v>
      </c>
      <c r="C343" t="s">
        <v>3146</v>
      </c>
      <c r="D343" t="s">
        <v>279</v>
      </c>
      <c r="E343">
        <v>3797.30518398</v>
      </c>
      <c r="F343">
        <v>1390.95</v>
      </c>
      <c r="G343">
        <v>17.750484181408002</v>
      </c>
      <c r="H343">
        <f>(Table2[[#This Row],[1Y Return vs Nifty]]-AVERAGE(Table2[1Y Return vs Nifty]))/_xlfn.STDEV.P(Table2[1Y Return vs Nifty])</f>
        <v>-0.14310383659739986</v>
      </c>
      <c r="I343">
        <v>1.53863913882388</v>
      </c>
      <c r="J343">
        <f>(Table2[[#This Row],[1M Return vs Nifty]]-AVERAGE(Table2[1M Return vs Nifty]))/_xlfn.STDEV.P(Table2[1M Return vs Nifty])</f>
        <v>0.13848848845810316</v>
      </c>
      <c r="K343">
        <v>-2.5693145346974098</v>
      </c>
      <c r="L343">
        <f>(Table2[[#This Row],[6M Return vs Nifty]]-AVERAGE(Table2[6M Return vs Nifty]))/_xlfn.STDEV.P(Table2[6M Return vs Nifty])</f>
        <v>-0.40210631041598682</v>
      </c>
      <c r="M343">
        <v>0.35642699222707003</v>
      </c>
      <c r="N343">
        <f>(Table2[[#This Row],[1W Return vs Nifty]]-AVERAGE(Table2[1W Return vs Nifty]))/_xlfn.STDEV.P(Table2[1W Return vs Nifty])</f>
        <v>-0.28358336477053947</v>
      </c>
      <c r="O343">
        <v>1387.27</v>
      </c>
      <c r="P343">
        <v>1377.3484914871301</v>
      </c>
      <c r="Q343">
        <v>1261.7688150194499</v>
      </c>
      <c r="R343">
        <v>54.639214022806399</v>
      </c>
      <c r="S343" s="1">
        <f>(Table2[[#This Row],[Close Price]]-Table2[[#This Row],[20D EMA]])/Table2[[#This Row],[20D EMA]]</f>
        <v>2.6526919777693338E-3</v>
      </c>
      <c r="T343" s="1">
        <f>(Table2[[#This Row],[Close Price]]-Table2[[#This Row],[50D EMA]])/Table2[[#This Row],[50D EMA]]</f>
        <v>9.8751395140269285E-3</v>
      </c>
      <c r="U343" s="1">
        <f>(Table2[[#This Row],[Close Price]]-Table2[[#This Row],[200D EMA]])/Table2[[#This Row],[200D EMA]]</f>
        <v>0.10238102530577985</v>
      </c>
      <c r="V343">
        <v>0.84175773683525201</v>
      </c>
      <c r="W343">
        <v>1381</v>
      </c>
      <c r="X343">
        <v>1393.95</v>
      </c>
      <c r="Y343">
        <v>1381</v>
      </c>
      <c r="Z343">
        <v>1398</v>
      </c>
      <c r="AA343">
        <v>1365.6</v>
      </c>
      <c r="AB343">
        <v>1398</v>
      </c>
      <c r="AC343" s="1">
        <f>(Table2[[#This Row],[Close Price]]/Table2[[#This Row],[Day Low]])-1</f>
        <v>7.2049239681390986E-3</v>
      </c>
      <c r="AD343" s="1">
        <f>(Table2[[#This Row],[Day High]]/Table2[[#This Row],[Close Price]])-1</f>
        <v>2.1567993098241534E-3</v>
      </c>
      <c r="AE343" s="1">
        <f>(Table2[[#This Row],[Close Price]]/Table2[[#This Row],[Current Week Low]])-1</f>
        <v>7.2049239681390986E-3</v>
      </c>
      <c r="AF343" s="1">
        <f>(Table2[[#This Row],[Current Week High]]/Table2[[#This Row],[Close Price]])-1</f>
        <v>5.0684783780869935E-3</v>
      </c>
      <c r="AG343" s="1">
        <f>(Table2[[#This Row],[Close Price]]/Table2[[#This Row],[Current Month Low]])-1</f>
        <v>1.8563268892794582E-2</v>
      </c>
      <c r="AH343" s="1">
        <f>(Table2[[#This Row],[Current Month High]]/Table2[[#This Row],[Close Price]])-1</f>
        <v>5.0684783780869935E-3</v>
      </c>
      <c r="AI343">
        <v>1.7290341133757401</v>
      </c>
      <c r="AJ343">
        <v>52.575001371140203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-0.01</v>
      </c>
      <c r="AM343" t="s">
        <v>3192</v>
      </c>
      <c r="AN343">
        <v>0.84</v>
      </c>
      <c r="AO343" t="s">
        <v>3193</v>
      </c>
      <c r="AP343">
        <v>0.103054968721597</v>
      </c>
      <c r="AQ343">
        <f>(Table2[[#This Row],[Sharpe Ratio]]-AVERAGE(Table2[Sharpe Ratio]))/_xlfn.STDEV.P(Table2[Sharpe Ratio])</f>
        <v>0.41653300583511205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-0.27377201749071095</v>
      </c>
      <c r="AS343">
        <f>_xlfn.RANK.AVG(Table2[[#This Row],[1Y Return vs Nifty Z-Score]],Table2[1Y Return vs Nifty Z-Score])</f>
        <v>333</v>
      </c>
      <c r="AT343">
        <f>_xlfn.RANK.AVG(Table2[[#This Row],[6M Return vs Nifty Z-Score]],Table2[6M Return vs Nifty Z-Score])</f>
        <v>458</v>
      </c>
      <c r="AU343">
        <f>_xlfn.RANK.AVG(Table2[[#This Row],[Sharpe Ratio Z-Score]],Table2[Sharpe Ratio Z-Score])</f>
        <v>231</v>
      </c>
      <c r="AV343">
        <f>(Table2[[#This Row],[Rank 1Y]]+Table2[[#This Row],[Rank 6M]]+Table2[[#This Row],[Rank Sharpe]])/3</f>
        <v>340.66666666666669</v>
      </c>
    </row>
    <row r="344" spans="1:48" x14ac:dyDescent="0.3">
      <c r="A344" t="s">
        <v>1262</v>
      </c>
      <c r="B344" t="s">
        <v>1263</v>
      </c>
      <c r="C344" t="s">
        <v>3149</v>
      </c>
      <c r="D344" t="s">
        <v>1014</v>
      </c>
      <c r="E344">
        <v>9577.8805898399896</v>
      </c>
      <c r="F344">
        <v>437.55</v>
      </c>
      <c r="G344">
        <v>-12.4749054138773</v>
      </c>
      <c r="H344">
        <f>(Table2[[#This Row],[1Y Return vs Nifty]]-AVERAGE(Table2[1Y Return vs Nifty]))/_xlfn.STDEV.P(Table2[1Y Return vs Nifty])</f>
        <v>-0.64090527639309924</v>
      </c>
      <c r="I344">
        <v>-7.0820203208573203</v>
      </c>
      <c r="J344">
        <f>(Table2[[#This Row],[1M Return vs Nifty]]-AVERAGE(Table2[1M Return vs Nifty]))/_xlfn.STDEV.P(Table2[1M Return vs Nifty])</f>
        <v>-0.78542748741059665</v>
      </c>
      <c r="K344">
        <v>21.161781438771701</v>
      </c>
      <c r="L344">
        <f>(Table2[[#This Row],[6M Return vs Nifty]]-AVERAGE(Table2[6M Return vs Nifty]))/_xlfn.STDEV.P(Table2[6M Return vs Nifty])</f>
        <v>0.33187480884127107</v>
      </c>
      <c r="M344">
        <v>-2.7614158447250401</v>
      </c>
      <c r="N344">
        <f>(Table2[[#This Row],[1W Return vs Nifty]]-AVERAGE(Table2[1W Return vs Nifty]))/_xlfn.STDEV.P(Table2[1W Return vs Nifty])</f>
        <v>-0.93036714565902656</v>
      </c>
      <c r="O344">
        <v>454.22</v>
      </c>
      <c r="P344">
        <v>447.90300553786898</v>
      </c>
      <c r="Q344">
        <v>394.30647286064999</v>
      </c>
      <c r="R344">
        <v>36.040506424861299</v>
      </c>
      <c r="S344" s="1">
        <f>(Table2[[#This Row],[Close Price]]-Table2[[#This Row],[20D EMA]])/Table2[[#This Row],[20D EMA]]</f>
        <v>-3.6700277398617441E-2</v>
      </c>
      <c r="T344" s="1">
        <f>(Table2[[#This Row],[Close Price]]-Table2[[#This Row],[50D EMA]])/Table2[[#This Row],[50D EMA]]</f>
        <v>-2.3114391754162158E-2</v>
      </c>
      <c r="U344" s="1">
        <f>(Table2[[#This Row],[Close Price]]-Table2[[#This Row],[200D EMA]])/Table2[[#This Row],[200D EMA]]</f>
        <v>0.10966983835092282</v>
      </c>
      <c r="V344">
        <v>0.48574216269641501</v>
      </c>
      <c r="W344">
        <v>429.1</v>
      </c>
      <c r="X344">
        <v>442</v>
      </c>
      <c r="Y344">
        <v>429.1</v>
      </c>
      <c r="Z344">
        <v>447</v>
      </c>
      <c r="AA344">
        <v>423</v>
      </c>
      <c r="AB344">
        <v>485.6</v>
      </c>
      <c r="AC344" s="1">
        <f>(Table2[[#This Row],[Close Price]]/Table2[[#This Row],[Day Low]])-1</f>
        <v>1.9692379398741577E-2</v>
      </c>
      <c r="AD344" s="1">
        <f>(Table2[[#This Row],[Day High]]/Table2[[#This Row],[Close Price]])-1</f>
        <v>1.0170266255285165E-2</v>
      </c>
      <c r="AE344" s="1">
        <f>(Table2[[#This Row],[Close Price]]/Table2[[#This Row],[Current Week Low]])-1</f>
        <v>1.9692379398741577E-2</v>
      </c>
      <c r="AF344" s="1">
        <f>(Table2[[#This Row],[Current Week High]]/Table2[[#This Row],[Close Price]])-1</f>
        <v>2.1597531710661588E-2</v>
      </c>
      <c r="AG344" s="1">
        <f>(Table2[[#This Row],[Close Price]]/Table2[[#This Row],[Current Month Low]])-1</f>
        <v>3.4397163120567509E-2</v>
      </c>
      <c r="AH344" s="1">
        <f>(Table2[[#This Row],[Current Month High]]/Table2[[#This Row],[Close Price]])-1</f>
        <v>0.1098160210261685</v>
      </c>
      <c r="AI344">
        <v>18.386470117700799</v>
      </c>
      <c r="AJ344">
        <v>63.570093457943898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0.06</v>
      </c>
      <c r="AM344" t="s">
        <v>3193</v>
      </c>
      <c r="AN344">
        <v>-6.93</v>
      </c>
      <c r="AO344" t="s">
        <v>3192</v>
      </c>
      <c r="AP344">
        <v>9.0023483645295999E-2</v>
      </c>
      <c r="AQ344">
        <f>(Table2[[#This Row],[Sharpe Ratio]]-AVERAGE(Table2[Sharpe Ratio]))/_xlfn.STDEV.P(Table2[Sharpe Ratio])</f>
        <v>0.26417194116706227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-1.760653159454389</v>
      </c>
      <c r="AS344">
        <f>_xlfn.RANK.AVG(Table2[[#This Row],[1Y Return vs Nifty Z-Score]],Table2[1Y Return vs Nifty Z-Score])</f>
        <v>540</v>
      </c>
      <c r="AT344">
        <f>_xlfn.RANK.AVG(Table2[[#This Row],[6M Return vs Nifty Z-Score]],Table2[6M Return vs Nifty Z-Score])</f>
        <v>211</v>
      </c>
      <c r="AU344">
        <f>_xlfn.RANK.AVG(Table2[[#This Row],[Sharpe Ratio Z-Score]],Table2[Sharpe Ratio Z-Score])</f>
        <v>272</v>
      </c>
      <c r="AV344">
        <f>(Table2[[#This Row],[Rank 1Y]]+Table2[[#This Row],[Rank 6M]]+Table2[[#This Row],[Rank Sharpe]])/3</f>
        <v>341</v>
      </c>
    </row>
    <row r="345" spans="1:48" x14ac:dyDescent="0.3">
      <c r="A345" t="s">
        <v>128</v>
      </c>
      <c r="B345" t="s">
        <v>129</v>
      </c>
      <c r="C345" t="s">
        <v>3160</v>
      </c>
      <c r="D345" t="s">
        <v>130</v>
      </c>
      <c r="E345">
        <v>219003.20318834999</v>
      </c>
      <c r="F345">
        <v>884.75</v>
      </c>
      <c r="G345">
        <v>29.4591446043734</v>
      </c>
      <c r="H345">
        <f>(Table2[[#This Row],[1Y Return vs Nifty]]-AVERAGE(Table2[1Y Return vs Nifty]))/_xlfn.STDEV.P(Table2[1Y Return vs Nifty])</f>
        <v>4.9733645224183297E-2</v>
      </c>
      <c r="I345">
        <v>2.2281680072075001</v>
      </c>
      <c r="J345">
        <f>(Table2[[#This Row],[1M Return vs Nifty]]-AVERAGE(Table2[1M Return vs Nifty]))/_xlfn.STDEV.P(Table2[1M Return vs Nifty])</f>
        <v>0.2123884888353193</v>
      </c>
      <c r="K345">
        <v>-11.702937754328</v>
      </c>
      <c r="L345">
        <f>(Table2[[#This Row],[6M Return vs Nifty]]-AVERAGE(Table2[6M Return vs Nifty]))/_xlfn.STDEV.P(Table2[6M Return vs Nifty])</f>
        <v>-0.68460093270875289</v>
      </c>
      <c r="M345">
        <v>3.9474435501782001</v>
      </c>
      <c r="N345">
        <f>(Table2[[#This Row],[1W Return vs Nifty]]-AVERAGE(Table2[1W Return vs Nifty]))/_xlfn.STDEV.P(Table2[1W Return vs Nifty])</f>
        <v>0.46135837477374547</v>
      </c>
      <c r="O345">
        <v>867.22</v>
      </c>
      <c r="P345">
        <v>860.24147259684605</v>
      </c>
      <c r="Q345">
        <v>807.898857895481</v>
      </c>
      <c r="R345">
        <v>59.113289486745003</v>
      </c>
      <c r="S345" s="1">
        <f>(Table2[[#This Row],[Close Price]]-Table2[[#This Row],[20D EMA]])/Table2[[#This Row],[20D EMA]]</f>
        <v>2.0214017204400237E-2</v>
      </c>
      <c r="T345" s="1">
        <f>(Table2[[#This Row],[Close Price]]-Table2[[#This Row],[50D EMA]])/Table2[[#This Row],[50D EMA]]</f>
        <v>2.8490288115462576E-2</v>
      </c>
      <c r="U345" s="1">
        <f>(Table2[[#This Row],[Close Price]]-Table2[[#This Row],[200D EMA]])/Table2[[#This Row],[200D EMA]]</f>
        <v>9.5124706952440491E-2</v>
      </c>
      <c r="V345">
        <v>0.98627891212060903</v>
      </c>
      <c r="W345">
        <v>865.55</v>
      </c>
      <c r="X345">
        <v>887.9</v>
      </c>
      <c r="Y345">
        <v>843.8</v>
      </c>
      <c r="Z345">
        <v>887.9</v>
      </c>
      <c r="AA345">
        <v>815.7</v>
      </c>
      <c r="AB345">
        <v>916.1</v>
      </c>
      <c r="AC345" s="1">
        <f>(Table2[[#This Row],[Close Price]]/Table2[[#This Row],[Day Low]])-1</f>
        <v>2.2182427358327095E-2</v>
      </c>
      <c r="AD345" s="1">
        <f>(Table2[[#This Row],[Day High]]/Table2[[#This Row],[Close Price]])-1</f>
        <v>3.560327776207961E-3</v>
      </c>
      <c r="AE345" s="1">
        <f>(Table2[[#This Row],[Close Price]]/Table2[[#This Row],[Current Week Low]])-1</f>
        <v>4.8530457454373233E-2</v>
      </c>
      <c r="AF345" s="1">
        <f>(Table2[[#This Row],[Current Week High]]/Table2[[#This Row],[Close Price]])-1</f>
        <v>3.560327776207961E-3</v>
      </c>
      <c r="AG345" s="1">
        <f>(Table2[[#This Row],[Close Price]]/Table2[[#This Row],[Current Month Low]])-1</f>
        <v>8.4651219811205047E-2</v>
      </c>
      <c r="AH345" s="1">
        <f>(Table2[[#This Row],[Current Month High]]/Table2[[#This Row],[Close Price]])-1</f>
        <v>3.5433738344164967E-2</v>
      </c>
      <c r="AI345">
        <v>9.3642271828200094</v>
      </c>
      <c r="AJ345">
        <v>72.297955209347606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0.02</v>
      </c>
      <c r="AM345" t="s">
        <v>3193</v>
      </c>
      <c r="AN345">
        <v>-3.21</v>
      </c>
      <c r="AO345" t="s">
        <v>3192</v>
      </c>
      <c r="AP345">
        <v>0.113003599959753</v>
      </c>
      <c r="AQ345">
        <f>(Table2[[#This Row],[Sharpe Ratio]]-AVERAGE(Table2[Sharpe Ratio]))/_xlfn.STDEV.P(Table2[Sharpe Ratio])</f>
        <v>0.53285006705723348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0.5717296431817287</v>
      </c>
      <c r="AS345">
        <f>_xlfn.RANK.AVG(Table2[[#This Row],[1Y Return vs Nifty Z-Score]],Table2[1Y Return vs Nifty Z-Score])</f>
        <v>275</v>
      </c>
      <c r="AT345">
        <f>_xlfn.RANK.AVG(Table2[[#This Row],[6M Return vs Nifty Z-Score]],Table2[6M Return vs Nifty Z-Score])</f>
        <v>550</v>
      </c>
      <c r="AU345">
        <f>_xlfn.RANK.AVG(Table2[[#This Row],[Sharpe Ratio Z-Score]],Table2[Sharpe Ratio Z-Score])</f>
        <v>200</v>
      </c>
      <c r="AV345">
        <f>(Table2[[#This Row],[Rank 1Y]]+Table2[[#This Row],[Rank 6M]]+Table2[[#This Row],[Rank Sharpe]])/3</f>
        <v>341.66666666666669</v>
      </c>
    </row>
    <row r="346" spans="1:48" x14ac:dyDescent="0.3">
      <c r="A346" t="s">
        <v>823</v>
      </c>
      <c r="B346" t="s">
        <v>824</v>
      </c>
      <c r="C346" t="s">
        <v>3156</v>
      </c>
      <c r="D346" t="s">
        <v>458</v>
      </c>
      <c r="E346">
        <v>19949.898144825002</v>
      </c>
      <c r="F346">
        <v>322.64999999999998</v>
      </c>
      <c r="G346">
        <v>17.069509959238999</v>
      </c>
      <c r="H346">
        <f>(Table2[[#This Row],[1Y Return vs Nifty]]-AVERAGE(Table2[1Y Return vs Nifty]))/_xlfn.STDEV.P(Table2[1Y Return vs Nifty])</f>
        <v>-0.15431924036219907</v>
      </c>
      <c r="I346">
        <v>3.7304625696242901</v>
      </c>
      <c r="J346">
        <f>(Table2[[#This Row],[1M Return vs Nifty]]-AVERAGE(Table2[1M Return vs Nifty]))/_xlfn.STDEV.P(Table2[1M Return vs Nifty])</f>
        <v>0.37339635060844628</v>
      </c>
      <c r="K346">
        <v>16.493001842057101</v>
      </c>
      <c r="L346">
        <f>(Table2[[#This Row],[6M Return vs Nifty]]-AVERAGE(Table2[6M Return vs Nifty]))/_xlfn.STDEV.P(Table2[6M Return vs Nifty])</f>
        <v>0.18747372101148349</v>
      </c>
      <c r="M346">
        <v>8.7322859518365394</v>
      </c>
      <c r="N346">
        <f>(Table2[[#This Row],[1W Return vs Nifty]]-AVERAGE(Table2[1W Return vs Nifty]))/_xlfn.STDEV.P(Table2[1W Return vs Nifty])</f>
        <v>1.4539544167620111</v>
      </c>
      <c r="O346">
        <v>298.11</v>
      </c>
      <c r="P346">
        <v>299.17095771969002</v>
      </c>
      <c r="Q346">
        <v>278.18152374453803</v>
      </c>
      <c r="R346">
        <v>77.549229202651205</v>
      </c>
      <c r="S346" s="1">
        <f>(Table2[[#This Row],[Close Price]]-Table2[[#This Row],[20D EMA]])/Table2[[#This Row],[20D EMA]]</f>
        <v>8.231860722552066E-2</v>
      </c>
      <c r="T346" s="1">
        <f>(Table2[[#This Row],[Close Price]]-Table2[[#This Row],[50D EMA]])/Table2[[#This Row],[50D EMA]]</f>
        <v>7.8480352702914369E-2</v>
      </c>
      <c r="U346" s="1">
        <f>(Table2[[#This Row],[Close Price]]-Table2[[#This Row],[200D EMA]])/Table2[[#This Row],[200D EMA]]</f>
        <v>0.15985416880633169</v>
      </c>
      <c r="V346">
        <v>2.5517164416973701</v>
      </c>
      <c r="W346">
        <v>313.14999999999998</v>
      </c>
      <c r="X346">
        <v>324.2</v>
      </c>
      <c r="Y346">
        <v>295.35000000000002</v>
      </c>
      <c r="Z346">
        <v>324.2</v>
      </c>
      <c r="AA346">
        <v>265.95</v>
      </c>
      <c r="AB346">
        <v>324.2</v>
      </c>
      <c r="AC346" s="1">
        <f>(Table2[[#This Row],[Close Price]]/Table2[[#This Row],[Day Low]])-1</f>
        <v>3.0336899249560956E-2</v>
      </c>
      <c r="AD346" s="1">
        <f>(Table2[[#This Row],[Day High]]/Table2[[#This Row],[Close Price]])-1</f>
        <v>4.8039671470634371E-3</v>
      </c>
      <c r="AE346" s="1">
        <f>(Table2[[#This Row],[Close Price]]/Table2[[#This Row],[Current Week Low]])-1</f>
        <v>9.2432706957846555E-2</v>
      </c>
      <c r="AF346" s="1">
        <f>(Table2[[#This Row],[Current Week High]]/Table2[[#This Row],[Close Price]])-1</f>
        <v>4.8039671470634371E-3</v>
      </c>
      <c r="AG346" s="1">
        <f>(Table2[[#This Row],[Close Price]]/Table2[[#This Row],[Current Month Low]])-1</f>
        <v>0.21319796954314718</v>
      </c>
      <c r="AH346" s="1">
        <f>(Table2[[#This Row],[Current Month High]]/Table2[[#This Row],[Close Price]])-1</f>
        <v>4.8039671470634371E-3</v>
      </c>
      <c r="AI346">
        <v>10.3052843638617</v>
      </c>
      <c r="AJ346">
        <v>73.654467168998906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-7.0000000000000007E-2</v>
      </c>
      <c r="AM346" t="s">
        <v>3192</v>
      </c>
      <c r="AN346">
        <v>14.8</v>
      </c>
      <c r="AO346" t="s">
        <v>3193</v>
      </c>
      <c r="AP346">
        <v>3.6262983129123003E-2</v>
      </c>
      <c r="AQ346">
        <f>(Table2[[#This Row],[Sharpe Ratio]]-AVERAGE(Table2[Sharpe Ratio]))/_xlfn.STDEV.P(Table2[Sharpe Ratio])</f>
        <v>-0.36438321181603756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340</v>
      </c>
      <c r="AT346">
        <f>_xlfn.RANK.AVG(Table2[[#This Row],[6M Return vs Nifty Z-Score]],Table2[6M Return vs Nifty Z-Score])</f>
        <v>250</v>
      </c>
      <c r="AU346">
        <f>_xlfn.RANK.AVG(Table2[[#This Row],[Sharpe Ratio Z-Score]],Table2[Sharpe Ratio Z-Score])</f>
        <v>435</v>
      </c>
      <c r="AV346">
        <f>(Table2[[#This Row],[Rank 1Y]]+Table2[[#This Row],[Rank 6M]]+Table2[[#This Row],[Rank Sharpe]])/3</f>
        <v>341.66666666666669</v>
      </c>
    </row>
    <row r="347" spans="1:48" x14ac:dyDescent="0.3">
      <c r="A347" t="s">
        <v>1759</v>
      </c>
      <c r="B347" t="s">
        <v>1760</v>
      </c>
      <c r="C347" t="s">
        <v>3161</v>
      </c>
      <c r="D347" t="s">
        <v>453</v>
      </c>
      <c r="E347">
        <v>4699.9880591399997</v>
      </c>
      <c r="F347">
        <v>410.3</v>
      </c>
      <c r="G347">
        <v>5.9933417616339302</v>
      </c>
      <c r="H347">
        <f>(Table2[[#This Row],[1Y Return vs Nifty]]-AVERAGE(Table2[1Y Return vs Nifty]))/_xlfn.STDEV.P(Table2[1Y Return vs Nifty])</f>
        <v>-0.33673979970040518</v>
      </c>
      <c r="I347">
        <v>0.53763023025205603</v>
      </c>
      <c r="J347">
        <f>(Table2[[#This Row],[1M Return vs Nifty]]-AVERAGE(Table2[1M Return vs Nifty]))/_xlfn.STDEV.P(Table2[1M Return vs Nifty])</f>
        <v>3.1205730457753992E-2</v>
      </c>
      <c r="K347">
        <v>-3.50938381948778</v>
      </c>
      <c r="L347">
        <f>(Table2[[#This Row],[6M Return vs Nifty]]-AVERAGE(Table2[6M Return vs Nifty]))/_xlfn.STDEV.P(Table2[6M Return vs Nifty])</f>
        <v>-0.43118179460774958</v>
      </c>
      <c r="M347">
        <v>-1.24197884891348</v>
      </c>
      <c r="N347">
        <f>(Table2[[#This Row],[1W Return vs Nifty]]-AVERAGE(Table2[1W Return vs Nifty]))/_xlfn.STDEV.P(Table2[1W Return vs Nifty])</f>
        <v>-0.61516613766545392</v>
      </c>
      <c r="O347">
        <v>399.03</v>
      </c>
      <c r="P347">
        <v>389.88246475460397</v>
      </c>
      <c r="Q347">
        <v>368.76815547955999</v>
      </c>
      <c r="R347">
        <v>58.8153136406725</v>
      </c>
      <c r="S347" s="1">
        <f>(Table2[[#This Row],[Close Price]]-Table2[[#This Row],[20D EMA]])/Table2[[#This Row],[20D EMA]]</f>
        <v>2.8243490464376211E-2</v>
      </c>
      <c r="T347" s="1">
        <f>(Table2[[#This Row],[Close Price]]-Table2[[#This Row],[50D EMA]])/Table2[[#This Row],[50D EMA]]</f>
        <v>5.2368436878142355E-2</v>
      </c>
      <c r="U347" s="1">
        <f>(Table2[[#This Row],[Close Price]]-Table2[[#This Row],[200D EMA]])/Table2[[#This Row],[200D EMA]]</f>
        <v>0.11262318587794123</v>
      </c>
      <c r="V347">
        <v>1.22744658239062</v>
      </c>
      <c r="W347">
        <v>394.95</v>
      </c>
      <c r="X347">
        <v>414.5</v>
      </c>
      <c r="Y347">
        <v>393.35</v>
      </c>
      <c r="Z347">
        <v>414.5</v>
      </c>
      <c r="AA347">
        <v>379.55</v>
      </c>
      <c r="AB347">
        <v>438.95</v>
      </c>
      <c r="AC347" s="1">
        <f>(Table2[[#This Row],[Close Price]]/Table2[[#This Row],[Day Low]])-1</f>
        <v>3.8865679199898695E-2</v>
      </c>
      <c r="AD347" s="1">
        <f>(Table2[[#This Row],[Day High]]/Table2[[#This Row],[Close Price]])-1</f>
        <v>1.0236412381184445E-2</v>
      </c>
      <c r="AE347" s="1">
        <f>(Table2[[#This Row],[Close Price]]/Table2[[#This Row],[Current Week Low]])-1</f>
        <v>4.3091394432439367E-2</v>
      </c>
      <c r="AF347" s="1">
        <f>(Table2[[#This Row],[Current Week High]]/Table2[[#This Row],[Close Price]])-1</f>
        <v>1.0236412381184445E-2</v>
      </c>
      <c r="AG347" s="1">
        <f>(Table2[[#This Row],[Close Price]]/Table2[[#This Row],[Current Month Low]])-1</f>
        <v>8.1016993808457283E-2</v>
      </c>
      <c r="AH347" s="1">
        <f>(Table2[[#This Row],[Current Month High]]/Table2[[#This Row],[Close Price]])-1</f>
        <v>6.9826955885937014E-2</v>
      </c>
      <c r="AI347">
        <v>11.8328052644406</v>
      </c>
      <c r="AJ347">
        <v>45.729000177588297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0.11</v>
      </c>
      <c r="AM347" t="s">
        <v>3193</v>
      </c>
      <c r="AN347">
        <v>0.57999999999999996</v>
      </c>
      <c r="AO347" t="s">
        <v>3193</v>
      </c>
      <c r="AP347">
        <v>0.13270168056039799</v>
      </c>
      <c r="AQ347">
        <f>(Table2[[#This Row],[Sharpe Ratio]]-AVERAGE(Table2[Sharpe Ratio]))/_xlfn.STDEV.P(Table2[Sharpe Ratio])</f>
        <v>0.76315540176458285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-0.58872659975127184</v>
      </c>
      <c r="AS347">
        <f>_xlfn.RANK.AVG(Table2[[#This Row],[1Y Return vs Nifty Z-Score]],Table2[1Y Return vs Nifty Z-Score])</f>
        <v>411</v>
      </c>
      <c r="AT347">
        <f>_xlfn.RANK.AVG(Table2[[#This Row],[6M Return vs Nifty Z-Score]],Table2[6M Return vs Nifty Z-Score])</f>
        <v>465</v>
      </c>
      <c r="AU347">
        <f>_xlfn.RANK.AVG(Table2[[#This Row],[Sharpe Ratio Z-Score]],Table2[Sharpe Ratio Z-Score])</f>
        <v>150</v>
      </c>
      <c r="AV347">
        <f>(Table2[[#This Row],[Rank 1Y]]+Table2[[#This Row],[Rank 6M]]+Table2[[#This Row],[Rank Sharpe]])/3</f>
        <v>342</v>
      </c>
    </row>
    <row r="348" spans="1:48" x14ac:dyDescent="0.3">
      <c r="A348" t="s">
        <v>371</v>
      </c>
      <c r="B348" t="s">
        <v>372</v>
      </c>
      <c r="C348" t="s">
        <v>3156</v>
      </c>
      <c r="D348" t="s">
        <v>373</v>
      </c>
      <c r="E348">
        <v>66458.55298095</v>
      </c>
      <c r="F348">
        <v>5231.8500000000004</v>
      </c>
      <c r="G348">
        <v>-5.9751928012238498</v>
      </c>
      <c r="H348">
        <f>(Table2[[#This Row],[1Y Return vs Nifty]]-AVERAGE(Table2[1Y Return vs Nifty]))/_xlfn.STDEV.P(Table2[1Y Return vs Nifty])</f>
        <v>-0.53385731637799161</v>
      </c>
      <c r="I348">
        <v>3.1182170569799101</v>
      </c>
      <c r="J348">
        <f>(Table2[[#This Row],[1M Return vs Nifty]]-AVERAGE(Table2[1M Return vs Nifty]))/_xlfn.STDEV.P(Table2[1M Return vs Nifty])</f>
        <v>0.3077791651794578</v>
      </c>
      <c r="K348">
        <v>15.0108494190778</v>
      </c>
      <c r="L348">
        <f>(Table2[[#This Row],[6M Return vs Nifty]]-AVERAGE(Table2[6M Return vs Nifty]))/_xlfn.STDEV.P(Table2[6M Return vs Nifty])</f>
        <v>0.14163210056780814</v>
      </c>
      <c r="M348">
        <v>-2.10246751090189</v>
      </c>
      <c r="N348">
        <f>(Table2[[#This Row],[1W Return vs Nifty]]-AVERAGE(Table2[1W Return vs Nifty]))/_xlfn.STDEV.P(Table2[1W Return vs Nifty])</f>
        <v>-0.79367100122573608</v>
      </c>
      <c r="O348">
        <v>5325.64</v>
      </c>
      <c r="P348">
        <v>5353.5876652925399</v>
      </c>
      <c r="Q348">
        <v>4991.3300910589196</v>
      </c>
      <c r="R348">
        <v>41.941743689849403</v>
      </c>
      <c r="S348" s="1">
        <f>(Table2[[#This Row],[Close Price]]-Table2[[#This Row],[20D EMA]])/Table2[[#This Row],[20D EMA]]</f>
        <v>-1.7611028909201517E-2</v>
      </c>
      <c r="T348" s="1">
        <f>(Table2[[#This Row],[Close Price]]-Table2[[#This Row],[50D EMA]])/Table2[[#This Row],[50D EMA]]</f>
        <v>-2.2739454904562084E-2</v>
      </c>
      <c r="U348" s="1">
        <f>(Table2[[#This Row],[Close Price]]-Table2[[#This Row],[200D EMA]])/Table2[[#This Row],[200D EMA]]</f>
        <v>4.8187538101703474E-2</v>
      </c>
      <c r="V348">
        <v>0.76852412511412904</v>
      </c>
      <c r="W348">
        <v>5219.5</v>
      </c>
      <c r="X348">
        <v>5331</v>
      </c>
      <c r="Y348">
        <v>5150</v>
      </c>
      <c r="Z348">
        <v>5397</v>
      </c>
      <c r="AA348">
        <v>5121.5</v>
      </c>
      <c r="AB348">
        <v>5580</v>
      </c>
      <c r="AC348" s="1">
        <f>(Table2[[#This Row],[Close Price]]/Table2[[#This Row],[Day Low]])-1</f>
        <v>2.3661270236612353E-3</v>
      </c>
      <c r="AD348" s="1">
        <f>(Table2[[#This Row],[Day High]]/Table2[[#This Row],[Close Price]])-1</f>
        <v>1.8951231399982671E-2</v>
      </c>
      <c r="AE348" s="1">
        <f>(Table2[[#This Row],[Close Price]]/Table2[[#This Row],[Current Week Low]])-1</f>
        <v>1.5893203883495133E-2</v>
      </c>
      <c r="AF348" s="1">
        <f>(Table2[[#This Row],[Current Week High]]/Table2[[#This Row],[Close Price]])-1</f>
        <v>3.1566271968806348E-2</v>
      </c>
      <c r="AG348" s="1">
        <f>(Table2[[#This Row],[Close Price]]/Table2[[#This Row],[Current Month Low]])-1</f>
        <v>2.1546421946695427E-2</v>
      </c>
      <c r="AH348" s="1">
        <f>(Table2[[#This Row],[Current Month High]]/Table2[[#This Row],[Close Price]])-1</f>
        <v>6.6544339000544683E-2</v>
      </c>
      <c r="AI348">
        <v>23.474487991819299</v>
      </c>
      <c r="AJ348">
        <v>45.288808664259903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-7.0000000000000007E-2</v>
      </c>
      <c r="AM348" t="s">
        <v>3192</v>
      </c>
      <c r="AN348">
        <v>-0.66</v>
      </c>
      <c r="AO348" t="s">
        <v>3192</v>
      </c>
      <c r="AP348">
        <v>9.2495136996985E-2</v>
      </c>
      <c r="AQ348">
        <f>(Table2[[#This Row],[Sharpe Ratio]]-AVERAGE(Table2[Sharpe Ratio]))/_xlfn.STDEV.P(Table2[Sharpe Ratio])</f>
        <v>0.2930699319907285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493</v>
      </c>
      <c r="AT348">
        <f>_xlfn.RANK.AVG(Table2[[#This Row],[6M Return vs Nifty Z-Score]],Table2[6M Return vs Nifty Z-Score])</f>
        <v>268</v>
      </c>
      <c r="AU348">
        <f>_xlfn.RANK.AVG(Table2[[#This Row],[Sharpe Ratio Z-Score]],Table2[Sharpe Ratio Z-Score])</f>
        <v>266</v>
      </c>
      <c r="AV348">
        <f>(Table2[[#This Row],[Rank 1Y]]+Table2[[#This Row],[Rank 6M]]+Table2[[#This Row],[Rank Sharpe]])/3</f>
        <v>342.33333333333331</v>
      </c>
    </row>
    <row r="349" spans="1:48" x14ac:dyDescent="0.3">
      <c r="A349" t="s">
        <v>155</v>
      </c>
      <c r="B349" t="s">
        <v>156</v>
      </c>
      <c r="C349" t="s">
        <v>3155</v>
      </c>
      <c r="D349" t="s">
        <v>77</v>
      </c>
      <c r="E349">
        <v>185481.46349878001</v>
      </c>
      <c r="F349">
        <v>2764.1</v>
      </c>
      <c r="G349">
        <v>14.0495636159149</v>
      </c>
      <c r="H349">
        <f>(Table2[[#This Row],[1Y Return vs Nifty]]-AVERAGE(Table2[1Y Return vs Nifty]))/_xlfn.STDEV.P(Table2[1Y Return vs Nifty])</f>
        <v>-0.20405668487298848</v>
      </c>
      <c r="I349">
        <v>-0.73077010131612696</v>
      </c>
      <c r="J349">
        <f>(Table2[[#This Row],[1M Return vs Nifty]]-AVERAGE(Table2[1M Return vs Nifty]))/_xlfn.STDEV.P(Table2[1M Return vs Nifty])</f>
        <v>-0.10473460399275428</v>
      </c>
      <c r="K349">
        <v>10.487089831320199</v>
      </c>
      <c r="L349">
        <f>(Table2[[#This Row],[6M Return vs Nifty]]-AVERAGE(Table2[6M Return vs Nifty]))/_xlfn.STDEV.P(Table2[6M Return vs Nifty])</f>
        <v>1.7163491341126722E-3</v>
      </c>
      <c r="M349">
        <v>-0.540613220068492</v>
      </c>
      <c r="N349">
        <f>(Table2[[#This Row],[1W Return vs Nifty]]-AVERAGE(Table2[1W Return vs Nifty]))/_xlfn.STDEV.P(Table2[1W Return vs Nifty])</f>
        <v>-0.46967069837222564</v>
      </c>
      <c r="O349">
        <v>2732.85</v>
      </c>
      <c r="P349">
        <v>2707.9297263458702</v>
      </c>
      <c r="Q349">
        <v>2465.9507813259702</v>
      </c>
      <c r="R349">
        <v>61.2496423352923</v>
      </c>
      <c r="S349" s="1">
        <f>(Table2[[#This Row],[Close Price]]-Table2[[#This Row],[20D EMA]])/Table2[[#This Row],[20D EMA]]</f>
        <v>1.1434948862908686E-2</v>
      </c>
      <c r="T349" s="1">
        <f>(Table2[[#This Row],[Close Price]]-Table2[[#This Row],[50D EMA]])/Table2[[#This Row],[50D EMA]]</f>
        <v>2.074288453929965E-2</v>
      </c>
      <c r="U349" s="1">
        <f>(Table2[[#This Row],[Close Price]]-Table2[[#This Row],[200D EMA]])/Table2[[#This Row],[200D EMA]]</f>
        <v>0.1209063947795874</v>
      </c>
      <c r="V349">
        <v>0.645686931878515</v>
      </c>
      <c r="W349">
        <v>2725</v>
      </c>
      <c r="X349">
        <v>2784</v>
      </c>
      <c r="Y349">
        <v>2700.7</v>
      </c>
      <c r="Z349">
        <v>2784</v>
      </c>
      <c r="AA349">
        <v>2685.5</v>
      </c>
      <c r="AB349">
        <v>2833</v>
      </c>
      <c r="AC349" s="1">
        <f>(Table2[[#This Row],[Close Price]]/Table2[[#This Row],[Day Low]])-1</f>
        <v>1.4348623853210896E-2</v>
      </c>
      <c r="AD349" s="1">
        <f>(Table2[[#This Row],[Day High]]/Table2[[#This Row],[Close Price]])-1</f>
        <v>7.1994500922543114E-3</v>
      </c>
      <c r="AE349" s="1">
        <f>(Table2[[#This Row],[Close Price]]/Table2[[#This Row],[Current Week Low]])-1</f>
        <v>2.347539526789344E-2</v>
      </c>
      <c r="AF349" s="1">
        <f>(Table2[[#This Row],[Current Week High]]/Table2[[#This Row],[Close Price]])-1</f>
        <v>7.1994500922543114E-3</v>
      </c>
      <c r="AG349" s="1">
        <f>(Table2[[#This Row],[Close Price]]/Table2[[#This Row],[Current Month Low]])-1</f>
        <v>2.9268292682926855E-2</v>
      </c>
      <c r="AH349" s="1">
        <f>(Table2[[#This Row],[Current Month High]]/Table2[[#This Row],[Close Price]])-1</f>
        <v>2.4926739264136577E-2</v>
      </c>
      <c r="AI349">
        <v>4.1116457436416898</v>
      </c>
      <c r="AJ349">
        <v>51.806058099317603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</v>
      </c>
      <c r="AM349" t="s">
        <v>3194</v>
      </c>
      <c r="AN349">
        <v>-0.68</v>
      </c>
      <c r="AO349" t="s">
        <v>3192</v>
      </c>
      <c r="AP349">
        <v>6.4312849652735996E-2</v>
      </c>
      <c r="AQ349">
        <f>(Table2[[#This Row],[Sharpe Ratio]]-AVERAGE(Table2[Sharpe Ratio]))/_xlfn.STDEV.P(Table2[Sharpe Ratio])</f>
        <v>-3.643075648870811E-2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-0.81317639459256386</v>
      </c>
      <c r="AS349">
        <f>_xlfn.RANK.AVG(Table2[[#This Row],[1Y Return vs Nifty Z-Score]],Table2[1Y Return vs Nifty Z-Score])</f>
        <v>358</v>
      </c>
      <c r="AT349">
        <f>_xlfn.RANK.AVG(Table2[[#This Row],[6M Return vs Nifty Z-Score]],Table2[6M Return vs Nifty Z-Score])</f>
        <v>320</v>
      </c>
      <c r="AU349">
        <f>_xlfn.RANK.AVG(Table2[[#This Row],[Sharpe Ratio Z-Score]],Table2[Sharpe Ratio Z-Score])</f>
        <v>350</v>
      </c>
      <c r="AV349">
        <f>(Table2[[#This Row],[Rank 1Y]]+Table2[[#This Row],[Rank 6M]]+Table2[[#This Row],[Rank Sharpe]])/3</f>
        <v>342.66666666666669</v>
      </c>
    </row>
    <row r="350" spans="1:48" x14ac:dyDescent="0.3">
      <c r="A350" t="s">
        <v>638</v>
      </c>
      <c r="B350" t="s">
        <v>639</v>
      </c>
      <c r="C350" t="s">
        <v>3157</v>
      </c>
      <c r="D350" t="s">
        <v>305</v>
      </c>
      <c r="E350">
        <v>30546.296149950002</v>
      </c>
      <c r="F350">
        <v>2407.65</v>
      </c>
      <c r="G350">
        <v>15.6833498504696</v>
      </c>
      <c r="H350">
        <f>(Table2[[#This Row],[1Y Return vs Nifty]]-AVERAGE(Table2[1Y Return vs Nifty]))/_xlfn.STDEV.P(Table2[1Y Return vs Nifty])</f>
        <v>-0.17714880541238473</v>
      </c>
      <c r="I350">
        <v>15.092383792152701</v>
      </c>
      <c r="J350">
        <f>(Table2[[#This Row],[1M Return vs Nifty]]-AVERAGE(Table2[1M Return vs Nifty]))/_xlfn.STDEV.P(Table2[1M Return vs Nifty])</f>
        <v>1.5911060378025896</v>
      </c>
      <c r="K350">
        <v>57.050012271277701</v>
      </c>
      <c r="L350">
        <f>(Table2[[#This Row],[6M Return vs Nifty]]-AVERAGE(Table2[6M Return vs Nifty]))/_xlfn.STDEV.P(Table2[6M Return vs Nifty])</f>
        <v>1.4418650033124667</v>
      </c>
      <c r="M350">
        <v>0.68765607453236799</v>
      </c>
      <c r="N350">
        <f>(Table2[[#This Row],[1W Return vs Nifty]]-AVERAGE(Table2[1W Return vs Nifty]))/_xlfn.STDEV.P(Table2[1W Return vs Nifty])</f>
        <v>-0.21487124251261591</v>
      </c>
      <c r="O350">
        <v>2285.13</v>
      </c>
      <c r="P350">
        <v>2172.0594912147999</v>
      </c>
      <c r="Q350">
        <v>1830.4945495678</v>
      </c>
      <c r="R350">
        <v>79.727771833433493</v>
      </c>
      <c r="S350" s="1">
        <f>(Table2[[#This Row],[Close Price]]-Table2[[#This Row],[20D EMA]])/Table2[[#This Row],[20D EMA]]</f>
        <v>5.3616205642567367E-2</v>
      </c>
      <c r="T350" s="1">
        <f>(Table2[[#This Row],[Close Price]]-Table2[[#This Row],[50D EMA]])/Table2[[#This Row],[50D EMA]]</f>
        <v>0.10846411423723851</v>
      </c>
      <c r="U350" s="1">
        <f>(Table2[[#This Row],[Close Price]]-Table2[[#This Row],[200D EMA]])/Table2[[#This Row],[200D EMA]]</f>
        <v>0.31530028350451672</v>
      </c>
      <c r="V350">
        <v>1.0301916778312401</v>
      </c>
      <c r="W350">
        <v>2295.0500000000002</v>
      </c>
      <c r="X350">
        <v>2440</v>
      </c>
      <c r="Y350">
        <v>2295.0500000000002</v>
      </c>
      <c r="Z350">
        <v>2440</v>
      </c>
      <c r="AA350">
        <v>2241.1</v>
      </c>
      <c r="AB350">
        <v>2440</v>
      </c>
      <c r="AC350" s="1">
        <f>(Table2[[#This Row],[Close Price]]/Table2[[#This Row],[Day Low]])-1</f>
        <v>4.9062111936559072E-2</v>
      </c>
      <c r="AD350" s="1">
        <f>(Table2[[#This Row],[Day High]]/Table2[[#This Row],[Close Price]])-1</f>
        <v>1.3436338338213671E-2</v>
      </c>
      <c r="AE350" s="1">
        <f>(Table2[[#This Row],[Close Price]]/Table2[[#This Row],[Current Week Low]])-1</f>
        <v>4.9062111936559072E-2</v>
      </c>
      <c r="AF350" s="1">
        <f>(Table2[[#This Row],[Current Week High]]/Table2[[#This Row],[Close Price]])-1</f>
        <v>1.3436338338213671E-2</v>
      </c>
      <c r="AG350" s="1">
        <f>(Table2[[#This Row],[Close Price]]/Table2[[#This Row],[Current Month Low]])-1</f>
        <v>7.4316184016777642E-2</v>
      </c>
      <c r="AH350" s="1">
        <f>(Table2[[#This Row],[Current Month High]]/Table2[[#This Row],[Close Price]])-1</f>
        <v>1.3436338338213671E-2</v>
      </c>
      <c r="AI350">
        <v>1.34363383382136</v>
      </c>
      <c r="AJ350">
        <v>102.98878678020399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0.06</v>
      </c>
      <c r="AM350" t="s">
        <v>3193</v>
      </c>
      <c r="AN350">
        <v>9.3699999999999992</v>
      </c>
      <c r="AO350" t="s">
        <v>3193</v>
      </c>
      <c r="AP350">
        <v>-2.3307300560559002E-2</v>
      </c>
      <c r="AQ350">
        <f>(Table2[[#This Row],[Sharpe Ratio]]-AVERAGE(Table2[Sharpe Ratio]))/_xlfn.STDEV.P(Table2[Sharpe Ratio])</f>
        <v>-1.060864985949642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1.5800860072404137</v>
      </c>
      <c r="AS350">
        <f>_xlfn.RANK.AVG(Table2[[#This Row],[1Y Return vs Nifty Z-Score]],Table2[1Y Return vs Nifty Z-Score])</f>
        <v>347</v>
      </c>
      <c r="AT350">
        <f>_xlfn.RANK.AVG(Table2[[#This Row],[6M Return vs Nifty Z-Score]],Table2[6M Return vs Nifty Z-Score])</f>
        <v>55</v>
      </c>
      <c r="AU350">
        <f>_xlfn.RANK.AVG(Table2[[#This Row],[Sharpe Ratio Z-Score]],Table2[Sharpe Ratio Z-Score])</f>
        <v>628</v>
      </c>
      <c r="AV350">
        <f>(Table2[[#This Row],[Rank 1Y]]+Table2[[#This Row],[Rank 6M]]+Table2[[#This Row],[Rank Sharpe]])/3</f>
        <v>343.33333333333331</v>
      </c>
    </row>
    <row r="351" spans="1:48" x14ac:dyDescent="0.3">
      <c r="A351" t="s">
        <v>184</v>
      </c>
      <c r="B351" t="s">
        <v>185</v>
      </c>
      <c r="C351" t="s">
        <v>3149</v>
      </c>
      <c r="D351" t="s">
        <v>127</v>
      </c>
      <c r="E351">
        <v>146691.20094695999</v>
      </c>
      <c r="F351">
        <v>6090.1</v>
      </c>
      <c r="G351">
        <v>6.2422929225086197</v>
      </c>
      <c r="H351">
        <f>(Table2[[#This Row],[1Y Return vs Nifty]]-AVERAGE(Table2[1Y Return vs Nifty]))/_xlfn.STDEV.P(Table2[1Y Return vs Nifty])</f>
        <v>-0.33263966243231313</v>
      </c>
      <c r="I351">
        <v>3.3420174426884199</v>
      </c>
      <c r="J351">
        <f>(Table2[[#This Row],[1M Return vs Nifty]]-AVERAGE(Table2[1M Return vs Nifty]))/_xlfn.STDEV.P(Table2[1M Return vs Nifty])</f>
        <v>0.33176488839805202</v>
      </c>
      <c r="K351">
        <v>15.7162153936164</v>
      </c>
      <c r="L351">
        <f>(Table2[[#This Row],[6M Return vs Nifty]]-AVERAGE(Table2[6M Return vs Nifty]))/_xlfn.STDEV.P(Table2[6M Return vs Nifty])</f>
        <v>0.16344842578332427</v>
      </c>
      <c r="M351">
        <v>-1.14435632491489</v>
      </c>
      <c r="N351">
        <f>(Table2[[#This Row],[1W Return vs Nifty]]-AVERAGE(Table2[1W Return vs Nifty]))/_xlfn.STDEV.P(Table2[1W Return vs Nifty])</f>
        <v>-0.59491474320023163</v>
      </c>
      <c r="O351">
        <v>6107.55</v>
      </c>
      <c r="P351">
        <v>5994.0702769894597</v>
      </c>
      <c r="Q351">
        <v>5474.2912769288996</v>
      </c>
      <c r="R351">
        <v>47.564356985143398</v>
      </c>
      <c r="S351" s="1">
        <f>(Table2[[#This Row],[Close Price]]-Table2[[#This Row],[20D EMA]])/Table2[[#This Row],[20D EMA]]</f>
        <v>-2.8571194668893119E-3</v>
      </c>
      <c r="T351" s="1">
        <f>(Table2[[#This Row],[Close Price]]-Table2[[#This Row],[50D EMA]])/Table2[[#This Row],[50D EMA]]</f>
        <v>1.6020786973283855E-2</v>
      </c>
      <c r="U351" s="1">
        <f>(Table2[[#This Row],[Close Price]]-Table2[[#This Row],[200D EMA]])/Table2[[#This Row],[200D EMA]]</f>
        <v>0.11249104074282508</v>
      </c>
      <c r="V351">
        <v>1.15520505647783</v>
      </c>
      <c r="W351">
        <v>6021.15</v>
      </c>
      <c r="X351">
        <v>6114</v>
      </c>
      <c r="Y351">
        <v>5900</v>
      </c>
      <c r="Z351">
        <v>6114</v>
      </c>
      <c r="AA351">
        <v>5900</v>
      </c>
      <c r="AB351">
        <v>6469.9</v>
      </c>
      <c r="AC351" s="1">
        <f>(Table2[[#This Row],[Close Price]]/Table2[[#This Row],[Day Low]])-1</f>
        <v>1.1451300831236688E-2</v>
      </c>
      <c r="AD351" s="1">
        <f>(Table2[[#This Row],[Day High]]/Table2[[#This Row],[Close Price]])-1</f>
        <v>3.9244018981625661E-3</v>
      </c>
      <c r="AE351" s="1">
        <f>(Table2[[#This Row],[Close Price]]/Table2[[#This Row],[Current Week Low]])-1</f>
        <v>3.2220338983050878E-2</v>
      </c>
      <c r="AF351" s="1">
        <f>(Table2[[#This Row],[Current Week High]]/Table2[[#This Row],[Close Price]])-1</f>
        <v>3.9244018981625661E-3</v>
      </c>
      <c r="AG351" s="1">
        <f>(Table2[[#This Row],[Close Price]]/Table2[[#This Row],[Current Month Low]])-1</f>
        <v>3.2220338983050878E-2</v>
      </c>
      <c r="AH351" s="1">
        <f>(Table2[[#This Row],[Current Month High]]/Table2[[#This Row],[Close Price]])-1</f>
        <v>6.2363507988374423E-2</v>
      </c>
      <c r="AI351">
        <v>6.2363507988374396</v>
      </c>
      <c r="AJ351">
        <v>40.076362214504201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0.03</v>
      </c>
      <c r="AM351" t="s">
        <v>3193</v>
      </c>
      <c r="AN351">
        <v>-2.85</v>
      </c>
      <c r="AO351" t="s">
        <v>3192</v>
      </c>
      <c r="AP351">
        <v>5.8782554282788002E-2</v>
      </c>
      <c r="AQ351">
        <f>(Table2[[#This Row],[Sharpe Ratio]]-AVERAGE(Table2[Sharpe Ratio]))/_xlfn.STDEV.P(Table2[Sharpe Ratio])</f>
        <v>-0.1010896718433682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-0.53343076329453665</v>
      </c>
      <c r="AS351">
        <f>_xlfn.RANK.AVG(Table2[[#This Row],[1Y Return vs Nifty Z-Score]],Table2[1Y Return vs Nifty Z-Score])</f>
        <v>409</v>
      </c>
      <c r="AT351">
        <f>_xlfn.RANK.AVG(Table2[[#This Row],[6M Return vs Nifty Z-Score]],Table2[6M Return vs Nifty Z-Score])</f>
        <v>259</v>
      </c>
      <c r="AU351">
        <f>_xlfn.RANK.AVG(Table2[[#This Row],[Sharpe Ratio Z-Score]],Table2[Sharpe Ratio Z-Score])</f>
        <v>364</v>
      </c>
      <c r="AV351">
        <f>(Table2[[#This Row],[Rank 1Y]]+Table2[[#This Row],[Rank 6M]]+Table2[[#This Row],[Rank Sharpe]])/3</f>
        <v>344</v>
      </c>
    </row>
    <row r="352" spans="1:48" x14ac:dyDescent="0.3">
      <c r="A352" t="s">
        <v>1634</v>
      </c>
      <c r="B352" t="s">
        <v>1635</v>
      </c>
      <c r="C352" t="s">
        <v>3151</v>
      </c>
      <c r="D352" t="s">
        <v>167</v>
      </c>
      <c r="E352">
        <v>5752.4858578000003</v>
      </c>
      <c r="F352">
        <v>634.75</v>
      </c>
      <c r="G352">
        <v>28.282051363714501</v>
      </c>
      <c r="H352">
        <f>(Table2[[#This Row],[1Y Return vs Nifty]]-AVERAGE(Table2[1Y Return vs Nifty]))/_xlfn.STDEV.P(Table2[1Y Return vs Nifty])</f>
        <v>3.0347337294998292E-2</v>
      </c>
      <c r="I352">
        <v>-2.3106059917539499</v>
      </c>
      <c r="J352">
        <f>(Table2[[#This Row],[1M Return vs Nifty]]-AVERAGE(Table2[1M Return vs Nifty]))/_xlfn.STDEV.P(Table2[1M Return vs Nifty])</f>
        <v>-0.27405292879759885</v>
      </c>
      <c r="K352">
        <v>22.708744000583899</v>
      </c>
      <c r="L352">
        <f>(Table2[[#This Row],[6M Return vs Nifty]]-AVERAGE(Table2[6M Return vs Nifty]))/_xlfn.STDEV.P(Table2[6M Return vs Nifty])</f>
        <v>0.37972094767267578</v>
      </c>
      <c r="M352">
        <v>5.2701475025212599</v>
      </c>
      <c r="N352">
        <f>(Table2[[#This Row],[1W Return vs Nifty]]-AVERAGE(Table2[1W Return vs Nifty]))/_xlfn.STDEV.P(Table2[1W Return vs Nifty])</f>
        <v>0.73574791524490613</v>
      </c>
      <c r="O352">
        <v>626.54</v>
      </c>
      <c r="P352">
        <v>629.92142356801901</v>
      </c>
      <c r="Q352">
        <v>565.85371344999896</v>
      </c>
      <c r="R352">
        <v>58.049198930443197</v>
      </c>
      <c r="S352" s="1">
        <f>(Table2[[#This Row],[Close Price]]-Table2[[#This Row],[20D EMA]])/Table2[[#This Row],[20D EMA]]</f>
        <v>1.3103712452517057E-2</v>
      </c>
      <c r="T352" s="1">
        <f>(Table2[[#This Row],[Close Price]]-Table2[[#This Row],[50D EMA]])/Table2[[#This Row],[50D EMA]]</f>
        <v>7.6653630934328766E-3</v>
      </c>
      <c r="U352" s="1">
        <f>(Table2[[#This Row],[Close Price]]-Table2[[#This Row],[200D EMA]])/Table2[[#This Row],[200D EMA]]</f>
        <v>0.12175635665610769</v>
      </c>
      <c r="V352">
        <v>0.439782453549735</v>
      </c>
      <c r="W352">
        <v>631.45000000000005</v>
      </c>
      <c r="X352">
        <v>647.5</v>
      </c>
      <c r="Y352">
        <v>603.15</v>
      </c>
      <c r="Z352">
        <v>647.5</v>
      </c>
      <c r="AA352">
        <v>581.85</v>
      </c>
      <c r="AB352">
        <v>647.5</v>
      </c>
      <c r="AC352" s="1">
        <f>(Table2[[#This Row],[Close Price]]/Table2[[#This Row],[Day Low]])-1</f>
        <v>5.2260669886767808E-3</v>
      </c>
      <c r="AD352" s="1">
        <f>(Table2[[#This Row],[Day High]]/Table2[[#This Row],[Close Price]])-1</f>
        <v>2.0086648286727016E-2</v>
      </c>
      <c r="AE352" s="1">
        <f>(Table2[[#This Row],[Close Price]]/Table2[[#This Row],[Current Week Low]])-1</f>
        <v>5.2391610710436964E-2</v>
      </c>
      <c r="AF352" s="1">
        <f>(Table2[[#This Row],[Current Week High]]/Table2[[#This Row],[Close Price]])-1</f>
        <v>2.0086648286727016E-2</v>
      </c>
      <c r="AG352" s="1">
        <f>(Table2[[#This Row],[Close Price]]/Table2[[#This Row],[Current Month Low]])-1</f>
        <v>9.0916902981868164E-2</v>
      </c>
      <c r="AH352" s="1">
        <f>(Table2[[#This Row],[Current Month High]]/Table2[[#This Row],[Close Price]])-1</f>
        <v>2.0086648286727016E-2</v>
      </c>
      <c r="AI352">
        <v>13.698306419850301</v>
      </c>
      <c r="AJ352">
        <v>71.045540285637202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-0.02</v>
      </c>
      <c r="AM352" t="s">
        <v>3192</v>
      </c>
      <c r="AN352">
        <v>3.06</v>
      </c>
      <c r="AO352" t="s">
        <v>3193</v>
      </c>
      <c r="AQ352">
        <f>(Table2[[#This Row],[Sharpe Ratio]]-AVERAGE(Table2[Sharpe Ratio]))/_xlfn.STDEV.P(Table2[Sharpe Ratio])</f>
        <v>-0.78836149865308947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280</v>
      </c>
      <c r="AT352">
        <f>_xlfn.RANK.AVG(Table2[[#This Row],[6M Return vs Nifty Z-Score]],Table2[6M Return vs Nifty Z-Score])</f>
        <v>202</v>
      </c>
      <c r="AU352">
        <f>_xlfn.RANK.AVG(Table2[[#This Row],[Sharpe Ratio Z-Score]],Table2[Sharpe Ratio Z-Score])</f>
        <v>551.5</v>
      </c>
      <c r="AV352">
        <f>(Table2[[#This Row],[Rank 1Y]]+Table2[[#This Row],[Rank 6M]]+Table2[[#This Row],[Rank Sharpe]])/3</f>
        <v>344.5</v>
      </c>
    </row>
    <row r="353" spans="1:48" x14ac:dyDescent="0.3">
      <c r="A353" t="s">
        <v>599</v>
      </c>
      <c r="B353" t="s">
        <v>600</v>
      </c>
      <c r="C353" t="s">
        <v>3153</v>
      </c>
      <c r="D353" t="s">
        <v>410</v>
      </c>
      <c r="E353">
        <v>32949.037078479902</v>
      </c>
      <c r="F353">
        <v>518.79999999999995</v>
      </c>
      <c r="G353">
        <v>9.7571835155470197</v>
      </c>
      <c r="H353">
        <f>(Table2[[#This Row],[1Y Return vs Nifty]]-AVERAGE(Table2[1Y Return vs Nifty]))/_xlfn.STDEV.P(Table2[1Y Return vs Nifty])</f>
        <v>-0.27475066178195245</v>
      </c>
      <c r="I353">
        <v>-1.2419842776637799</v>
      </c>
      <c r="J353">
        <f>(Table2[[#This Row],[1M Return vs Nifty]]-AVERAGE(Table2[1M Return vs Nifty]))/_xlfn.STDEV.P(Table2[1M Return vs Nifty])</f>
        <v>-0.15952379347729309</v>
      </c>
      <c r="K353">
        <v>-4.1100965004386198</v>
      </c>
      <c r="L353">
        <f>(Table2[[#This Row],[6M Return vs Nifty]]-AVERAGE(Table2[6M Return vs Nifty]))/_xlfn.STDEV.P(Table2[6M Return vs Nifty])</f>
        <v>-0.44976128905711071</v>
      </c>
      <c r="M353">
        <v>-0.45007523931939197</v>
      </c>
      <c r="N353">
        <f>(Table2[[#This Row],[1W Return vs Nifty]]-AVERAGE(Table2[1W Return vs Nifty]))/_xlfn.STDEV.P(Table2[1W Return vs Nifty])</f>
        <v>-0.45088896351090185</v>
      </c>
      <c r="O353">
        <v>517.46</v>
      </c>
      <c r="P353">
        <v>516.69343018783604</v>
      </c>
      <c r="Q353">
        <v>491.60139658643999</v>
      </c>
      <c r="R353">
        <v>52.990508034568201</v>
      </c>
      <c r="S353" s="1">
        <f>(Table2[[#This Row],[Close Price]]-Table2[[#This Row],[20D EMA]])/Table2[[#This Row],[20D EMA]]</f>
        <v>2.5895721408416457E-3</v>
      </c>
      <c r="T353" s="1">
        <f>(Table2[[#This Row],[Close Price]]-Table2[[#This Row],[50D EMA]])/Table2[[#This Row],[50D EMA]]</f>
        <v>4.0770207033561474E-3</v>
      </c>
      <c r="U353" s="1">
        <f>(Table2[[#This Row],[Close Price]]-Table2[[#This Row],[200D EMA]])/Table2[[#This Row],[200D EMA]]</f>
        <v>5.5326538131137186E-2</v>
      </c>
      <c r="V353">
        <v>0.71015646077887395</v>
      </c>
      <c r="W353">
        <v>508.45</v>
      </c>
      <c r="X353">
        <v>522.9</v>
      </c>
      <c r="Y353">
        <v>500.3</v>
      </c>
      <c r="Z353">
        <v>522.9</v>
      </c>
      <c r="AA353">
        <v>491.4</v>
      </c>
      <c r="AB353">
        <v>552.15</v>
      </c>
      <c r="AC353" s="1">
        <f>(Table2[[#This Row],[Close Price]]/Table2[[#This Row],[Day Low]])-1</f>
        <v>2.0355983872553773E-2</v>
      </c>
      <c r="AD353" s="1">
        <f>(Table2[[#This Row],[Day High]]/Table2[[#This Row],[Close Price]])-1</f>
        <v>7.902852737085686E-3</v>
      </c>
      <c r="AE353" s="1">
        <f>(Table2[[#This Row],[Close Price]]/Table2[[#This Row],[Current Week Low]])-1</f>
        <v>3.6977813312012664E-2</v>
      </c>
      <c r="AF353" s="1">
        <f>(Table2[[#This Row],[Current Week High]]/Table2[[#This Row],[Close Price]])-1</f>
        <v>7.902852737085686E-3</v>
      </c>
      <c r="AG353" s="1">
        <f>(Table2[[#This Row],[Close Price]]/Table2[[#This Row],[Current Month Low]])-1</f>
        <v>5.5759055759055709E-2</v>
      </c>
      <c r="AH353" s="1">
        <f>(Table2[[#This Row],[Current Month High]]/Table2[[#This Row],[Close Price]])-1</f>
        <v>6.4282960678488932E-2</v>
      </c>
      <c r="AI353">
        <v>12.740940632228201</v>
      </c>
      <c r="AJ353">
        <v>40.939961966856799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-0.04</v>
      </c>
      <c r="AM353" t="s">
        <v>3192</v>
      </c>
      <c r="AN353">
        <v>-5.25</v>
      </c>
      <c r="AO353" t="s">
        <v>3192</v>
      </c>
      <c r="AP353">
        <v>0.12236691854208701</v>
      </c>
      <c r="AQ353">
        <f>(Table2[[#This Row],[Sharpe Ratio]]-AVERAGE(Table2[Sharpe Ratio]))/_xlfn.STDEV.P(Table2[Sharpe Ratio])</f>
        <v>0.64232379009628782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-0.69260091773097032</v>
      </c>
      <c r="AS353">
        <f>_xlfn.RANK.AVG(Table2[[#This Row],[1Y Return vs Nifty Z-Score]],Table2[1Y Return vs Nifty Z-Score])</f>
        <v>389</v>
      </c>
      <c r="AT353">
        <f>_xlfn.RANK.AVG(Table2[[#This Row],[6M Return vs Nifty Z-Score]],Table2[6M Return vs Nifty Z-Score])</f>
        <v>469</v>
      </c>
      <c r="AU353">
        <f>_xlfn.RANK.AVG(Table2[[#This Row],[Sharpe Ratio Z-Score]],Table2[Sharpe Ratio Z-Score])</f>
        <v>179</v>
      </c>
      <c r="AV353">
        <f>(Table2[[#This Row],[Rank 1Y]]+Table2[[#This Row],[Rank 6M]]+Table2[[#This Row],[Rank Sharpe]])/3</f>
        <v>345.66666666666669</v>
      </c>
    </row>
    <row r="354" spans="1:48" x14ac:dyDescent="0.3">
      <c r="A354" t="s">
        <v>886</v>
      </c>
      <c r="B354" t="s">
        <v>887</v>
      </c>
      <c r="C354" t="s">
        <v>3153</v>
      </c>
      <c r="D354" t="s">
        <v>188</v>
      </c>
      <c r="E354">
        <v>17966.776800209998</v>
      </c>
      <c r="F354">
        <v>739.1</v>
      </c>
      <c r="G354">
        <v>-0.80315987652702603</v>
      </c>
      <c r="H354">
        <f>(Table2[[#This Row],[1Y Return vs Nifty]]-AVERAGE(Table2[1Y Return vs Nifty]))/_xlfn.STDEV.P(Table2[1Y Return vs Nifty])</f>
        <v>-0.44867576963669009</v>
      </c>
      <c r="I354">
        <v>7.1050028275359596</v>
      </c>
      <c r="J354">
        <f>(Table2[[#This Row],[1M Return vs Nifty]]-AVERAGE(Table2[1M Return vs Nifty]))/_xlfn.STDEV.P(Table2[1M Return vs Nifty])</f>
        <v>0.73506144944207685</v>
      </c>
      <c r="K354">
        <v>13.572351660224999</v>
      </c>
      <c r="L354">
        <f>(Table2[[#This Row],[6M Return vs Nifty]]-AVERAGE(Table2[6M Return vs Nifty]))/_xlfn.STDEV.P(Table2[6M Return vs Nifty])</f>
        <v>9.7140679005473518E-2</v>
      </c>
      <c r="M354">
        <v>-3.6871880014668599</v>
      </c>
      <c r="N354">
        <f>(Table2[[#This Row],[1W Return vs Nifty]]-AVERAGE(Table2[1W Return vs Nifty]))/_xlfn.STDEV.P(Table2[1W Return vs Nifty])</f>
        <v>-1.122414803957321</v>
      </c>
      <c r="O354">
        <v>738.54</v>
      </c>
      <c r="P354">
        <v>710.50944400115702</v>
      </c>
      <c r="Q354">
        <v>637.49708716695704</v>
      </c>
      <c r="R354">
        <v>48.172181508292603</v>
      </c>
      <c r="S354" s="1">
        <f>(Table2[[#This Row],[Close Price]]-Table2[[#This Row],[20D EMA]])/Table2[[#This Row],[20D EMA]]</f>
        <v>7.5825276897670962E-4</v>
      </c>
      <c r="T354" s="1">
        <f>(Table2[[#This Row],[Close Price]]-Table2[[#This Row],[50D EMA]])/Table2[[#This Row],[50D EMA]]</f>
        <v>4.0239515801279685E-2</v>
      </c>
      <c r="U354" s="1">
        <f>(Table2[[#This Row],[Close Price]]-Table2[[#This Row],[200D EMA]])/Table2[[#This Row],[200D EMA]]</f>
        <v>0.15937784639074551</v>
      </c>
      <c r="V354">
        <v>0.62697988506159996</v>
      </c>
      <c r="W354">
        <v>721.4</v>
      </c>
      <c r="X354">
        <v>754</v>
      </c>
      <c r="Y354">
        <v>721.4</v>
      </c>
      <c r="Z354">
        <v>754</v>
      </c>
      <c r="AA354">
        <v>720.3</v>
      </c>
      <c r="AB354">
        <v>808.8</v>
      </c>
      <c r="AC354" s="1">
        <f>(Table2[[#This Row],[Close Price]]/Table2[[#This Row],[Day Low]])-1</f>
        <v>2.4535625173274234E-2</v>
      </c>
      <c r="AD354" s="1">
        <f>(Table2[[#This Row],[Day High]]/Table2[[#This Row],[Close Price]])-1</f>
        <v>2.0159653632796593E-2</v>
      </c>
      <c r="AE354" s="1">
        <f>(Table2[[#This Row],[Close Price]]/Table2[[#This Row],[Current Week Low]])-1</f>
        <v>2.4535625173274234E-2</v>
      </c>
      <c r="AF354" s="1">
        <f>(Table2[[#This Row],[Current Week High]]/Table2[[#This Row],[Close Price]])-1</f>
        <v>2.0159653632796593E-2</v>
      </c>
      <c r="AG354" s="1">
        <f>(Table2[[#This Row],[Close Price]]/Table2[[#This Row],[Current Month Low]])-1</f>
        <v>2.6100236012772449E-2</v>
      </c>
      <c r="AH354" s="1">
        <f>(Table2[[#This Row],[Current Month High]]/Table2[[#This Row],[Close Price]])-1</f>
        <v>9.4303883101068742E-2</v>
      </c>
      <c r="AI354">
        <v>12.8331754836963</v>
      </c>
      <c r="AJ354">
        <v>47.363174160103597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0.11</v>
      </c>
      <c r="AM354" t="s">
        <v>3193</v>
      </c>
      <c r="AN354">
        <v>-2.88</v>
      </c>
      <c r="AO354" t="s">
        <v>3192</v>
      </c>
      <c r="AP354">
        <v>8.1279430305372005E-2</v>
      </c>
      <c r="AQ354">
        <f>(Table2[[#This Row],[Sharpe Ratio]]-AVERAGE(Table2[Sharpe Ratio]))/_xlfn.STDEV.P(Table2[Sharpe Ratio])</f>
        <v>0.1619385219838668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-0.57694992316259386</v>
      </c>
      <c r="AS354">
        <f>_xlfn.RANK.AVG(Table2[[#This Row],[1Y Return vs Nifty Z-Score]],Table2[1Y Return vs Nifty Z-Score])</f>
        <v>462</v>
      </c>
      <c r="AT354">
        <f>_xlfn.RANK.AVG(Table2[[#This Row],[6M Return vs Nifty Z-Score]],Table2[6M Return vs Nifty Z-Score])</f>
        <v>283</v>
      </c>
      <c r="AU354">
        <f>_xlfn.RANK.AVG(Table2[[#This Row],[Sharpe Ratio Z-Score]],Table2[Sharpe Ratio Z-Score])</f>
        <v>299</v>
      </c>
      <c r="AV354">
        <f>(Table2[[#This Row],[Rank 1Y]]+Table2[[#This Row],[Rank 6M]]+Table2[[#This Row],[Rank Sharpe]])/3</f>
        <v>348</v>
      </c>
    </row>
    <row r="355" spans="1:48" x14ac:dyDescent="0.3">
      <c r="A355" t="s">
        <v>1493</v>
      </c>
      <c r="B355" t="s">
        <v>1494</v>
      </c>
      <c r="C355" t="s">
        <v>3158</v>
      </c>
      <c r="D355" t="s">
        <v>130</v>
      </c>
      <c r="E355">
        <v>7026.2672112</v>
      </c>
      <c r="F355">
        <v>997.2</v>
      </c>
      <c r="G355">
        <v>22.226401615396401</v>
      </c>
      <c r="H355">
        <f>(Table2[[#This Row],[1Y Return vs Nifty]]-AVERAGE(Table2[1Y Return vs Nifty]))/_xlfn.STDEV.P(Table2[1Y Return vs Nifty])</f>
        <v>-6.9387064940181917E-2</v>
      </c>
      <c r="I355">
        <v>1.6909153337729199</v>
      </c>
      <c r="J355">
        <f>(Table2[[#This Row],[1M Return vs Nifty]]-AVERAGE(Table2[1M Return vs Nifty]))/_xlfn.STDEV.P(Table2[1M Return vs Nifty])</f>
        <v>0.1548086330962162</v>
      </c>
      <c r="K355">
        <v>9.0995718611982994</v>
      </c>
      <c r="L355">
        <f>(Table2[[#This Row],[6M Return vs Nifty]]-AVERAGE(Table2[6M Return vs Nifty]))/_xlfn.STDEV.P(Table2[6M Return vs Nifty])</f>
        <v>-4.1198314134629523E-2</v>
      </c>
      <c r="M355">
        <v>7.1454751803581802</v>
      </c>
      <c r="N355">
        <f>(Table2[[#This Row],[1W Return vs Nifty]]-AVERAGE(Table2[1W Return vs Nifty]))/_xlfn.STDEV.P(Table2[1W Return vs Nifty])</f>
        <v>1.1247769937798293</v>
      </c>
      <c r="O355">
        <v>950.83</v>
      </c>
      <c r="P355">
        <v>942.29687002278695</v>
      </c>
      <c r="Q355">
        <v>880.93140889471601</v>
      </c>
      <c r="R355">
        <v>73.755002452103</v>
      </c>
      <c r="S355" s="1">
        <f>(Table2[[#This Row],[Close Price]]-Table2[[#This Row],[20D EMA]])/Table2[[#This Row],[20D EMA]]</f>
        <v>4.8767918555367419E-2</v>
      </c>
      <c r="T355" s="1">
        <f>(Table2[[#This Row],[Close Price]]-Table2[[#This Row],[50D EMA]])/Table2[[#This Row],[50D EMA]]</f>
        <v>5.8265215266909899E-2</v>
      </c>
      <c r="U355" s="1">
        <f>(Table2[[#This Row],[Close Price]]-Table2[[#This Row],[200D EMA]])/Table2[[#This Row],[200D EMA]]</f>
        <v>0.13198370489612068</v>
      </c>
      <c r="V355">
        <v>1.0373303053749601</v>
      </c>
      <c r="W355">
        <v>959.6</v>
      </c>
      <c r="X355">
        <v>999.9</v>
      </c>
      <c r="Y355">
        <v>931</v>
      </c>
      <c r="Z355">
        <v>1058.75</v>
      </c>
      <c r="AA355">
        <v>892</v>
      </c>
      <c r="AB355">
        <v>1058.75</v>
      </c>
      <c r="AC355" s="1">
        <f>(Table2[[#This Row],[Close Price]]/Table2[[#This Row],[Day Low]])-1</f>
        <v>3.9182992913713965E-2</v>
      </c>
      <c r="AD355" s="1">
        <f>(Table2[[#This Row],[Day High]]/Table2[[#This Row],[Close Price]])-1</f>
        <v>2.7075812274368616E-3</v>
      </c>
      <c r="AE355" s="1">
        <f>(Table2[[#This Row],[Close Price]]/Table2[[#This Row],[Current Week Low]])-1</f>
        <v>7.1106337271750863E-2</v>
      </c>
      <c r="AF355" s="1">
        <f>(Table2[[#This Row],[Current Week High]]/Table2[[#This Row],[Close Price]])-1</f>
        <v>6.1722823906939395E-2</v>
      </c>
      <c r="AG355" s="1">
        <f>(Table2[[#This Row],[Close Price]]/Table2[[#This Row],[Current Month Low]])-1</f>
        <v>0.11793721973094184</v>
      </c>
      <c r="AH355" s="1">
        <f>(Table2[[#This Row],[Current Month High]]/Table2[[#This Row],[Close Price]])-1</f>
        <v>6.1722823906939395E-2</v>
      </c>
      <c r="AI355">
        <v>6.1722823906939297</v>
      </c>
      <c r="AJ355">
        <v>61.869978086194301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0.1</v>
      </c>
      <c r="AM355" t="s">
        <v>3193</v>
      </c>
      <c r="AN355">
        <v>5.17</v>
      </c>
      <c r="AO355" t="s">
        <v>3193</v>
      </c>
      <c r="AP355">
        <v>4.7610763062953997E-2</v>
      </c>
      <c r="AQ355">
        <f>(Table2[[#This Row],[Sharpe Ratio]]-AVERAGE(Table2[Sharpe Ratio]))/_xlfn.STDEV.P(Table2[Sharpe Ratio])</f>
        <v>-0.23170763246234588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0.93729261533888819</v>
      </c>
      <c r="AS355">
        <f>_xlfn.RANK.AVG(Table2[[#This Row],[1Y Return vs Nifty Z-Score]],Table2[1Y Return vs Nifty Z-Score])</f>
        <v>311</v>
      </c>
      <c r="AT355">
        <f>_xlfn.RANK.AVG(Table2[[#This Row],[6M Return vs Nifty Z-Score]],Table2[6M Return vs Nifty Z-Score])</f>
        <v>338</v>
      </c>
      <c r="AU355">
        <f>_xlfn.RANK.AVG(Table2[[#This Row],[Sharpe Ratio Z-Score]],Table2[Sharpe Ratio Z-Score])</f>
        <v>401</v>
      </c>
      <c r="AV355">
        <f>(Table2[[#This Row],[Rank 1Y]]+Table2[[#This Row],[Rank 6M]]+Table2[[#This Row],[Rank Sharpe]])/3</f>
        <v>350</v>
      </c>
    </row>
    <row r="356" spans="1:48" x14ac:dyDescent="0.3">
      <c r="A356" t="s">
        <v>1252</v>
      </c>
      <c r="B356" t="s">
        <v>1253</v>
      </c>
      <c r="C356" t="s">
        <v>3161</v>
      </c>
      <c r="D356" t="s">
        <v>400</v>
      </c>
      <c r="E356">
        <v>9672.1957691999996</v>
      </c>
      <c r="F356">
        <v>175.32</v>
      </c>
      <c r="G356">
        <v>-0.28814982939226302</v>
      </c>
      <c r="H356">
        <f>(Table2[[#This Row],[1Y Return vs Nifty]]-AVERAGE(Table2[1Y Return vs Nifty]))/_xlfn.STDEV.P(Table2[1Y Return vs Nifty])</f>
        <v>-0.44019373693485436</v>
      </c>
      <c r="I356">
        <v>-6.1781997450479702</v>
      </c>
      <c r="J356">
        <f>(Table2[[#This Row],[1M Return vs Nifty]]-AVERAGE(Table2[1M Return vs Nifty]))/_xlfn.STDEV.P(Table2[1M Return vs Nifty])</f>
        <v>-0.68856085287820945</v>
      </c>
      <c r="K356">
        <v>11.9019045582593</v>
      </c>
      <c r="L356">
        <f>(Table2[[#This Row],[6M Return vs Nifty]]-AVERAGE(Table2[6M Return vs Nifty]))/_xlfn.STDEV.P(Table2[6M Return vs Nifty])</f>
        <v>4.5475276154650454E-2</v>
      </c>
      <c r="M356">
        <v>2.4352544955758701</v>
      </c>
      <c r="N356">
        <f>(Table2[[#This Row],[1W Return vs Nifty]]-AVERAGE(Table2[1W Return vs Nifty]))/_xlfn.STDEV.P(Table2[1W Return vs Nifty])</f>
        <v>0.14766092262442629</v>
      </c>
      <c r="O356">
        <v>180.05</v>
      </c>
      <c r="P356">
        <v>186.46635780991599</v>
      </c>
      <c r="Q356">
        <v>172.24280241397099</v>
      </c>
      <c r="R356">
        <v>44.152332140131897</v>
      </c>
      <c r="S356" s="1">
        <f>(Table2[[#This Row],[Close Price]]-Table2[[#This Row],[20D EMA]])/Table2[[#This Row],[20D EMA]]</f>
        <v>-2.6270480422105068E-2</v>
      </c>
      <c r="T356" s="1">
        <f>(Table2[[#This Row],[Close Price]]-Table2[[#This Row],[50D EMA]])/Table2[[#This Row],[50D EMA]]</f>
        <v>-5.9776776576923367E-2</v>
      </c>
      <c r="U356" s="1">
        <f>(Table2[[#This Row],[Close Price]]-Table2[[#This Row],[200D EMA]])/Table2[[#This Row],[200D EMA]]</f>
        <v>1.786546400141132E-2</v>
      </c>
      <c r="V356">
        <v>0.547640901976434</v>
      </c>
      <c r="W356">
        <v>174.05</v>
      </c>
      <c r="X356">
        <v>179.73</v>
      </c>
      <c r="Y356">
        <v>174.05</v>
      </c>
      <c r="Z356">
        <v>181.24</v>
      </c>
      <c r="AA356">
        <v>162.51</v>
      </c>
      <c r="AB356">
        <v>189.3</v>
      </c>
      <c r="AC356" s="1">
        <f>(Table2[[#This Row],[Close Price]]/Table2[[#This Row],[Day Low]])-1</f>
        <v>7.2967538063772874E-3</v>
      </c>
      <c r="AD356" s="1">
        <f>(Table2[[#This Row],[Day High]]/Table2[[#This Row],[Close Price]])-1</f>
        <v>2.5154004106776151E-2</v>
      </c>
      <c r="AE356" s="1">
        <f>(Table2[[#This Row],[Close Price]]/Table2[[#This Row],[Current Week Low]])-1</f>
        <v>7.2967538063772874E-3</v>
      </c>
      <c r="AF356" s="1">
        <f>(Table2[[#This Row],[Current Week High]]/Table2[[#This Row],[Close Price]])-1</f>
        <v>3.3766826374629355E-2</v>
      </c>
      <c r="AG356" s="1">
        <f>(Table2[[#This Row],[Close Price]]/Table2[[#This Row],[Current Month Low]])-1</f>
        <v>7.8825918405021289E-2</v>
      </c>
      <c r="AH356" s="1">
        <f>(Table2[[#This Row],[Current Month High]]/Table2[[#This Row],[Close Price]])-1</f>
        <v>7.9739904175222476E-2</v>
      </c>
      <c r="AI356">
        <v>39.744467259867598</v>
      </c>
      <c r="AJ356">
        <v>49.081632653061199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-0.17</v>
      </c>
      <c r="AM356" t="s">
        <v>3192</v>
      </c>
      <c r="AN356">
        <v>-4.13</v>
      </c>
      <c r="AO356" t="s">
        <v>3192</v>
      </c>
      <c r="AP356">
        <v>8.3071714813005001E-2</v>
      </c>
      <c r="AQ356">
        <f>(Table2[[#This Row],[Sharpe Ratio]]-AVERAGE(Table2[Sharpe Ratio]))/_xlfn.STDEV.P(Table2[Sharpe Ratio])</f>
        <v>0.18289349174917977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460</v>
      </c>
      <c r="AT356">
        <f>_xlfn.RANK.AVG(Table2[[#This Row],[6M Return vs Nifty Z-Score]],Table2[6M Return vs Nifty Z-Score])</f>
        <v>300</v>
      </c>
      <c r="AU356">
        <f>_xlfn.RANK.AVG(Table2[[#This Row],[Sharpe Ratio Z-Score]],Table2[Sharpe Ratio Z-Score])</f>
        <v>291</v>
      </c>
      <c r="AV356">
        <f>(Table2[[#This Row],[Rank 1Y]]+Table2[[#This Row],[Rank 6M]]+Table2[[#This Row],[Rank Sharpe]])/3</f>
        <v>350.33333333333331</v>
      </c>
    </row>
    <row r="357" spans="1:48" x14ac:dyDescent="0.3">
      <c r="A357" t="s">
        <v>216</v>
      </c>
      <c r="B357" t="s">
        <v>217</v>
      </c>
      <c r="C357" t="s">
        <v>3157</v>
      </c>
      <c r="D357" t="s">
        <v>218</v>
      </c>
      <c r="E357">
        <v>121582.81008676</v>
      </c>
      <c r="F357">
        <v>1939.3</v>
      </c>
      <c r="G357">
        <v>10.571780751417799</v>
      </c>
      <c r="H357">
        <f>(Table2[[#This Row],[1Y Return vs Nifty]]-AVERAGE(Table2[1Y Return vs Nifty]))/_xlfn.STDEV.P(Table2[1Y Return vs Nifty])</f>
        <v>-0.26133453440362003</v>
      </c>
      <c r="I357">
        <v>-1.3904058823830501</v>
      </c>
      <c r="J357">
        <f>(Table2[[#This Row],[1M Return vs Nifty]]-AVERAGE(Table2[1M Return vs Nifty]))/_xlfn.STDEV.P(Table2[1M Return vs Nifty])</f>
        <v>-0.1754308238391297</v>
      </c>
      <c r="K357">
        <v>18.109014597296301</v>
      </c>
      <c r="L357">
        <f>(Table2[[#This Row],[6M Return vs Nifty]]-AVERAGE(Table2[6M Return vs Nifty]))/_xlfn.STDEV.P(Table2[6M Return vs Nifty])</f>
        <v>0.23745551924577218</v>
      </c>
      <c r="M357">
        <v>6.5895610752724196E-2</v>
      </c>
      <c r="N357">
        <f>(Table2[[#This Row],[1W Return vs Nifty]]-AVERAGE(Table2[1W Return vs Nifty]))/_xlfn.STDEV.P(Table2[1W Return vs Nifty])</f>
        <v>-0.34385291497032688</v>
      </c>
      <c r="O357">
        <v>1957.81</v>
      </c>
      <c r="P357">
        <v>1932.34826173431</v>
      </c>
      <c r="Q357">
        <v>1734.1803138349601</v>
      </c>
      <c r="R357">
        <v>41.220391170134803</v>
      </c>
      <c r="S357" s="1">
        <f>(Table2[[#This Row],[Close Price]]-Table2[[#This Row],[20D EMA]])/Table2[[#This Row],[20D EMA]]</f>
        <v>-9.4544414422237048E-3</v>
      </c>
      <c r="T357" s="1">
        <f>(Table2[[#This Row],[Close Price]]-Table2[[#This Row],[50D EMA]])/Table2[[#This Row],[50D EMA]]</f>
        <v>3.5975597170308724E-3</v>
      </c>
      <c r="U357" s="1">
        <f>(Table2[[#This Row],[Close Price]]-Table2[[#This Row],[200D EMA]])/Table2[[#This Row],[200D EMA]]</f>
        <v>0.11828048359714044</v>
      </c>
      <c r="V357">
        <v>0.88559528383739194</v>
      </c>
      <c r="W357">
        <v>1914.95</v>
      </c>
      <c r="X357">
        <v>1970</v>
      </c>
      <c r="Y357">
        <v>1914.95</v>
      </c>
      <c r="Z357">
        <v>1970</v>
      </c>
      <c r="AA357">
        <v>1900.95</v>
      </c>
      <c r="AB357">
        <v>2065.4</v>
      </c>
      <c r="AC357" s="1">
        <f>(Table2[[#This Row],[Close Price]]/Table2[[#This Row],[Day Low]])-1</f>
        <v>1.2715736703308167E-2</v>
      </c>
      <c r="AD357" s="1">
        <f>(Table2[[#This Row],[Day High]]/Table2[[#This Row],[Close Price]])-1</f>
        <v>1.5830454287629525E-2</v>
      </c>
      <c r="AE357" s="1">
        <f>(Table2[[#This Row],[Close Price]]/Table2[[#This Row],[Current Week Low]])-1</f>
        <v>1.2715736703308167E-2</v>
      </c>
      <c r="AF357" s="1">
        <f>(Table2[[#This Row],[Current Week High]]/Table2[[#This Row],[Close Price]])-1</f>
        <v>1.5830454287629525E-2</v>
      </c>
      <c r="AG357" s="1">
        <f>(Table2[[#This Row],[Close Price]]/Table2[[#This Row],[Current Month Low]])-1</f>
        <v>2.017412346458336E-2</v>
      </c>
      <c r="AH357" s="1">
        <f>(Table2[[#This Row],[Current Month High]]/Table2[[#This Row],[Close Price]])-1</f>
        <v>6.5023462073944271E-2</v>
      </c>
      <c r="AI357">
        <v>8.5958851131851599</v>
      </c>
      <c r="AJ357">
        <v>57.302185991807598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0.08</v>
      </c>
      <c r="AM357" t="s">
        <v>3193</v>
      </c>
      <c r="AN357">
        <v>-4.53</v>
      </c>
      <c r="AO357" t="s">
        <v>3192</v>
      </c>
      <c r="AP357">
        <v>3.6836232716447002E-2</v>
      </c>
      <c r="AQ357">
        <f>(Table2[[#This Row],[Sharpe Ratio]]-AVERAGE(Table2[Sharpe Ratio]))/_xlfn.STDEV.P(Table2[Sharpe Ratio])</f>
        <v>-0.35768091219831838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-0.90084366616562273</v>
      </c>
      <c r="AS357">
        <f>_xlfn.RANK.AVG(Table2[[#This Row],[1Y Return vs Nifty Z-Score]],Table2[1Y Return vs Nifty Z-Score])</f>
        <v>382</v>
      </c>
      <c r="AT357">
        <f>_xlfn.RANK.AVG(Table2[[#This Row],[6M Return vs Nifty Z-Score]],Table2[6M Return vs Nifty Z-Score])</f>
        <v>238</v>
      </c>
      <c r="AU357">
        <f>_xlfn.RANK.AVG(Table2[[#This Row],[Sharpe Ratio Z-Score]],Table2[Sharpe Ratio Z-Score])</f>
        <v>433</v>
      </c>
      <c r="AV357">
        <f>(Table2[[#This Row],[Rank 1Y]]+Table2[[#This Row],[Rank 6M]]+Table2[[#This Row],[Rank Sharpe]])/3</f>
        <v>351</v>
      </c>
    </row>
    <row r="358" spans="1:48" x14ac:dyDescent="0.3">
      <c r="A358" t="s">
        <v>382</v>
      </c>
      <c r="B358" t="s">
        <v>383</v>
      </c>
      <c r="C358" t="s">
        <v>3149</v>
      </c>
      <c r="D358" t="s">
        <v>384</v>
      </c>
      <c r="E358">
        <v>63879.4217346449</v>
      </c>
      <c r="F358">
        <v>1764.65</v>
      </c>
      <c r="G358">
        <v>7.1924956381053402</v>
      </c>
      <c r="H358">
        <f>(Table2[[#This Row],[1Y Return vs Nifty]]-AVERAGE(Table2[1Y Return vs Nifty]))/_xlfn.STDEV.P(Table2[1Y Return vs Nifty])</f>
        <v>-0.31699016092859678</v>
      </c>
      <c r="I358">
        <v>-5.7798728977124698</v>
      </c>
      <c r="J358">
        <f>(Table2[[#This Row],[1M Return vs Nifty]]-AVERAGE(Table2[1M Return vs Nifty]))/_xlfn.STDEV.P(Table2[1M Return vs Nifty])</f>
        <v>-0.64587032095406693</v>
      </c>
      <c r="K358">
        <v>12.537829528045</v>
      </c>
      <c r="L358">
        <f>(Table2[[#This Row],[6M Return vs Nifty]]-AVERAGE(Table2[6M Return vs Nifty]))/_xlfn.STDEV.P(Table2[6M Return vs Nifty])</f>
        <v>6.514385452999269E-2</v>
      </c>
      <c r="M358">
        <v>1.6310042380252101</v>
      </c>
      <c r="N358">
        <f>(Table2[[#This Row],[1W Return vs Nifty]]-AVERAGE(Table2[1W Return vs Nifty]))/_xlfn.STDEV.P(Table2[1W Return vs Nifty])</f>
        <v>-1.9177513294832756E-2</v>
      </c>
      <c r="O358">
        <v>1738.35</v>
      </c>
      <c r="P358">
        <v>1750.26872889019</v>
      </c>
      <c r="Q358">
        <v>1600.53704112832</v>
      </c>
      <c r="R358">
        <v>63.279475118803603</v>
      </c>
      <c r="S358" s="1">
        <f>(Table2[[#This Row],[Close Price]]-Table2[[#This Row],[20D EMA]])/Table2[[#This Row],[20D EMA]]</f>
        <v>1.5129289268559372E-2</v>
      </c>
      <c r="T358" s="1">
        <f>(Table2[[#This Row],[Close Price]]-Table2[[#This Row],[50D EMA]])/Table2[[#This Row],[50D EMA]]</f>
        <v>8.2166074685736737E-3</v>
      </c>
      <c r="U358" s="1">
        <f>(Table2[[#This Row],[Close Price]]-Table2[[#This Row],[200D EMA]])/Table2[[#This Row],[200D EMA]]</f>
        <v>0.10253618295268349</v>
      </c>
      <c r="V358">
        <v>0.60586056538333399</v>
      </c>
      <c r="W358">
        <v>1716.05</v>
      </c>
      <c r="X358">
        <v>1778.3</v>
      </c>
      <c r="Y358">
        <v>1695</v>
      </c>
      <c r="Z358">
        <v>1778.3</v>
      </c>
      <c r="AA358">
        <v>1593.75</v>
      </c>
      <c r="AB358">
        <v>1778.3</v>
      </c>
      <c r="AC358" s="1">
        <f>(Table2[[#This Row],[Close Price]]/Table2[[#This Row],[Day Low]])-1</f>
        <v>2.8320853121995393E-2</v>
      </c>
      <c r="AD358" s="1">
        <f>(Table2[[#This Row],[Day High]]/Table2[[#This Row],[Close Price]])-1</f>
        <v>7.7352449494232367E-3</v>
      </c>
      <c r="AE358" s="1">
        <f>(Table2[[#This Row],[Close Price]]/Table2[[#This Row],[Current Week Low]])-1</f>
        <v>4.109144542772869E-2</v>
      </c>
      <c r="AF358" s="1">
        <f>(Table2[[#This Row],[Current Week High]]/Table2[[#This Row],[Close Price]])-1</f>
        <v>7.7352449494232367E-3</v>
      </c>
      <c r="AG358" s="1">
        <f>(Table2[[#This Row],[Close Price]]/Table2[[#This Row],[Current Month Low]])-1</f>
        <v>0.10723137254901971</v>
      </c>
      <c r="AH358" s="1">
        <f>(Table2[[#This Row],[Current Month High]]/Table2[[#This Row],[Close Price]])-1</f>
        <v>7.7352449494232367E-3</v>
      </c>
      <c r="AI358">
        <v>12.894908338764001</v>
      </c>
      <c r="AJ358">
        <v>50.831232103936003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0.04</v>
      </c>
      <c r="AM358" t="s">
        <v>3193</v>
      </c>
      <c r="AN358">
        <v>3.71</v>
      </c>
      <c r="AO358" t="s">
        <v>3193</v>
      </c>
      <c r="AP358">
        <v>6.0025374356657002E-2</v>
      </c>
      <c r="AQ358">
        <f>(Table2[[#This Row],[Sharpe Ratio]]-AVERAGE(Table2[Sharpe Ratio]))/_xlfn.STDEV.P(Table2[Sharpe Ratio])</f>
        <v>-8.6558911263373395E-2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403</v>
      </c>
      <c r="AT358">
        <f>_xlfn.RANK.AVG(Table2[[#This Row],[6M Return vs Nifty Z-Score]],Table2[6M Return vs Nifty Z-Score])</f>
        <v>290</v>
      </c>
      <c r="AU358">
        <f>_xlfn.RANK.AVG(Table2[[#This Row],[Sharpe Ratio Z-Score]],Table2[Sharpe Ratio Z-Score])</f>
        <v>360</v>
      </c>
      <c r="AV358">
        <f>(Table2[[#This Row],[Rank 1Y]]+Table2[[#This Row],[Rank 6M]]+Table2[[#This Row],[Rank Sharpe]])/3</f>
        <v>351</v>
      </c>
    </row>
    <row r="359" spans="1:48" x14ac:dyDescent="0.3">
      <c r="A359" t="s">
        <v>1434</v>
      </c>
      <c r="B359" t="s">
        <v>1435</v>
      </c>
      <c r="C359" t="s">
        <v>3154</v>
      </c>
      <c r="D359" t="s">
        <v>1431</v>
      </c>
      <c r="E359">
        <v>7682.5830841649904</v>
      </c>
      <c r="F359">
        <v>377.55</v>
      </c>
      <c r="G359">
        <v>16.079265385364199</v>
      </c>
      <c r="H359">
        <f>(Table2[[#This Row],[1Y Return vs Nifty]]-AVERAGE(Table2[1Y Return vs Nifty]))/_xlfn.STDEV.P(Table2[1Y Return vs Nifty])</f>
        <v>-0.17062821706110146</v>
      </c>
      <c r="I359">
        <v>-4.2391465674387199</v>
      </c>
      <c r="J359">
        <f>(Table2[[#This Row],[1M Return vs Nifty]]-AVERAGE(Table2[1M Return vs Nifty]))/_xlfn.STDEV.P(Table2[1M Return vs Nifty])</f>
        <v>-0.48074354873447211</v>
      </c>
      <c r="K359">
        <v>-0.26469399840880298</v>
      </c>
      <c r="L359">
        <f>(Table2[[#This Row],[6M Return vs Nifty]]-AVERAGE(Table2[6M Return vs Nifty]))/_xlfn.STDEV.P(Table2[6M Return vs Nifty])</f>
        <v>-0.33082650258159557</v>
      </c>
      <c r="M359">
        <v>-0.94162118908118797</v>
      </c>
      <c r="N359">
        <f>(Table2[[#This Row],[1W Return vs Nifty]]-AVERAGE(Table2[1W Return vs Nifty]))/_xlfn.STDEV.P(Table2[1W Return vs Nifty])</f>
        <v>-0.55285816609525906</v>
      </c>
      <c r="O359">
        <v>385.8</v>
      </c>
      <c r="P359">
        <v>404.32812940055499</v>
      </c>
      <c r="Q359">
        <v>388.55754727684098</v>
      </c>
      <c r="R359">
        <v>42.618085302619498</v>
      </c>
      <c r="S359" s="1">
        <f>(Table2[[#This Row],[Close Price]]-Table2[[#This Row],[20D EMA]])/Table2[[#This Row],[20D EMA]]</f>
        <v>-2.1384136858475893E-2</v>
      </c>
      <c r="T359" s="1">
        <f>(Table2[[#This Row],[Close Price]]-Table2[[#This Row],[50D EMA]])/Table2[[#This Row],[50D EMA]]</f>
        <v>-6.6228707461574443E-2</v>
      </c>
      <c r="U359" s="1">
        <f>(Table2[[#This Row],[Close Price]]-Table2[[#This Row],[200D EMA]])/Table2[[#This Row],[200D EMA]]</f>
        <v>-2.8329258700509213E-2</v>
      </c>
      <c r="V359">
        <v>0.66158174594045704</v>
      </c>
      <c r="W359">
        <v>373.5</v>
      </c>
      <c r="X359">
        <v>380</v>
      </c>
      <c r="Y359">
        <v>373.5</v>
      </c>
      <c r="Z359">
        <v>387.95</v>
      </c>
      <c r="AA359">
        <v>356.8</v>
      </c>
      <c r="AB359">
        <v>409.9</v>
      </c>
      <c r="AC359" s="1">
        <f>(Table2[[#This Row],[Close Price]]/Table2[[#This Row],[Day Low]])-1</f>
        <v>1.0843373493975905E-2</v>
      </c>
      <c r="AD359" s="1">
        <f>(Table2[[#This Row],[Day High]]/Table2[[#This Row],[Close Price]])-1</f>
        <v>6.4892067275856835E-3</v>
      </c>
      <c r="AE359" s="1">
        <f>(Table2[[#This Row],[Close Price]]/Table2[[#This Row],[Current Week Low]])-1</f>
        <v>1.0843373493975905E-2</v>
      </c>
      <c r="AF359" s="1">
        <f>(Table2[[#This Row],[Current Week High]]/Table2[[#This Row],[Close Price]])-1</f>
        <v>2.7546020394649595E-2</v>
      </c>
      <c r="AG359" s="1">
        <f>(Table2[[#This Row],[Close Price]]/Table2[[#This Row],[Current Month Low]])-1</f>
        <v>5.8155829596412634E-2</v>
      </c>
      <c r="AH359" s="1">
        <f>(Table2[[#This Row],[Current Month High]]/Table2[[#This Row],[Close Price]])-1</f>
        <v>8.5684015362203603E-2</v>
      </c>
      <c r="AI359">
        <v>55.740961462058003</v>
      </c>
      <c r="AJ359">
        <v>72.989690721649495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-0.26</v>
      </c>
      <c r="AM359" t="s">
        <v>3192</v>
      </c>
      <c r="AN359">
        <v>-5.55</v>
      </c>
      <c r="AO359" t="s">
        <v>3192</v>
      </c>
      <c r="AP359">
        <v>8.8736992811892998E-2</v>
      </c>
      <c r="AQ359">
        <f>(Table2[[#This Row],[Sharpe Ratio]]-AVERAGE(Table2[Sharpe Ratio]))/_xlfn.STDEV.P(Table2[Sharpe Ratio])</f>
        <v>0.24913059231731124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346</v>
      </c>
      <c r="AT359">
        <f>_xlfn.RANK.AVG(Table2[[#This Row],[6M Return vs Nifty Z-Score]],Table2[6M Return vs Nifty Z-Score])</f>
        <v>432</v>
      </c>
      <c r="AU359">
        <f>_xlfn.RANK.AVG(Table2[[#This Row],[Sharpe Ratio Z-Score]],Table2[Sharpe Ratio Z-Score])</f>
        <v>275</v>
      </c>
      <c r="AV359">
        <f>(Table2[[#This Row],[Rank 1Y]]+Table2[[#This Row],[Rank 6M]]+Table2[[#This Row],[Rank Sharpe]])/3</f>
        <v>351</v>
      </c>
    </row>
    <row r="360" spans="1:48" x14ac:dyDescent="0.3">
      <c r="A360" t="s">
        <v>162</v>
      </c>
      <c r="B360" t="s">
        <v>163</v>
      </c>
      <c r="C360" t="s">
        <v>3154</v>
      </c>
      <c r="D360" t="s">
        <v>164</v>
      </c>
      <c r="E360">
        <v>164021.25769393001</v>
      </c>
      <c r="F360">
        <v>733.1</v>
      </c>
      <c r="G360">
        <v>25.1010399050076</v>
      </c>
      <c r="H360">
        <f>(Table2[[#This Row],[1Y Return vs Nifty]]-AVERAGE(Table2[1Y Return vs Nifty]))/_xlfn.STDEV.P(Table2[1Y Return vs Nifty])</f>
        <v>-2.2042792504947024E-2</v>
      </c>
      <c r="I360">
        <v>8.5292701879097095</v>
      </c>
      <c r="J360">
        <f>(Table2[[#This Row],[1M Return vs Nifty]]-AVERAGE(Table2[1M Return vs Nifty]))/_xlfn.STDEV.P(Table2[1M Return vs Nifty])</f>
        <v>0.88770677481563176</v>
      </c>
      <c r="K360">
        <v>7.65938981519405</v>
      </c>
      <c r="L360">
        <f>(Table2[[#This Row],[6M Return vs Nifty]]-AVERAGE(Table2[6M Return vs Nifty]))/_xlfn.STDEV.P(Table2[6M Return vs Nifty])</f>
        <v>-8.5741829159902083E-2</v>
      </c>
      <c r="M360">
        <v>1.8135953601311401</v>
      </c>
      <c r="N360">
        <f>(Table2[[#This Row],[1W Return vs Nifty]]-AVERAGE(Table2[1W Return vs Nifty]))/_xlfn.STDEV.P(Table2[1W Return vs Nifty])</f>
        <v>1.8700270316541361E-2</v>
      </c>
      <c r="O360">
        <v>724.74</v>
      </c>
      <c r="P360">
        <v>702.38070250415103</v>
      </c>
      <c r="Q360">
        <v>635.53101287718903</v>
      </c>
      <c r="R360">
        <v>52.1324090145608</v>
      </c>
      <c r="S360" s="1">
        <f>(Table2[[#This Row],[Close Price]]-Table2[[#This Row],[20D EMA]])/Table2[[#This Row],[20D EMA]]</f>
        <v>1.1535171233821803E-2</v>
      </c>
      <c r="T360" s="1">
        <f>(Table2[[#This Row],[Close Price]]-Table2[[#This Row],[50D EMA]])/Table2[[#This Row],[50D EMA]]</f>
        <v>4.3735964536507813E-2</v>
      </c>
      <c r="U360" s="1">
        <f>(Table2[[#This Row],[Close Price]]-Table2[[#This Row],[200D EMA]])/Table2[[#This Row],[200D EMA]]</f>
        <v>0.15352356556306304</v>
      </c>
      <c r="V360">
        <v>0.68448432410094795</v>
      </c>
      <c r="W360">
        <v>726.05</v>
      </c>
      <c r="X360">
        <v>738.9</v>
      </c>
      <c r="Y360">
        <v>720.65</v>
      </c>
      <c r="Z360">
        <v>755</v>
      </c>
      <c r="AA360">
        <v>708</v>
      </c>
      <c r="AB360">
        <v>772.65</v>
      </c>
      <c r="AC360" s="1">
        <f>(Table2[[#This Row],[Close Price]]/Table2[[#This Row],[Day Low]])-1</f>
        <v>9.7100750637009181E-3</v>
      </c>
      <c r="AD360" s="1">
        <f>(Table2[[#This Row],[Day High]]/Table2[[#This Row],[Close Price]])-1</f>
        <v>7.9116082389851794E-3</v>
      </c>
      <c r="AE360" s="1">
        <f>(Table2[[#This Row],[Close Price]]/Table2[[#This Row],[Current Week Low]])-1</f>
        <v>1.7276070214389927E-2</v>
      </c>
      <c r="AF360" s="1">
        <f>(Table2[[#This Row],[Current Week High]]/Table2[[#This Row],[Close Price]])-1</f>
        <v>2.9873141454098917E-2</v>
      </c>
      <c r="AG360" s="1">
        <f>(Table2[[#This Row],[Close Price]]/Table2[[#This Row],[Current Month Low]])-1</f>
        <v>3.545197740112993E-2</v>
      </c>
      <c r="AH360" s="1">
        <f>(Table2[[#This Row],[Current Month High]]/Table2[[#This Row],[Close Price]])-1</f>
        <v>5.3948983767562408E-2</v>
      </c>
      <c r="AI360">
        <v>5.39489837675624</v>
      </c>
      <c r="AJ360">
        <v>63.364902506963702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7.0000000000000007E-2</v>
      </c>
      <c r="AM360" t="s">
        <v>3193</v>
      </c>
      <c r="AN360">
        <v>-1.88</v>
      </c>
      <c r="AO360" t="s">
        <v>3192</v>
      </c>
      <c r="AP360">
        <v>4.5080155124815002E-2</v>
      </c>
      <c r="AQ360">
        <f>(Table2[[#This Row],[Sharpe Ratio]]-AVERAGE(Table2[Sharpe Ratio]))/_xlfn.STDEV.P(Table2[Sharpe Ratio])</f>
        <v>-0.26129490647254017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0.53732751699478376</v>
      </c>
      <c r="AS360">
        <f>_xlfn.RANK.AVG(Table2[[#This Row],[1Y Return vs Nifty Z-Score]],Table2[1Y Return vs Nifty Z-Score])</f>
        <v>295</v>
      </c>
      <c r="AT360">
        <f>_xlfn.RANK.AVG(Table2[[#This Row],[6M Return vs Nifty Z-Score]],Table2[6M Return vs Nifty Z-Score])</f>
        <v>352</v>
      </c>
      <c r="AU360">
        <f>_xlfn.RANK.AVG(Table2[[#This Row],[Sharpe Ratio Z-Score]],Table2[Sharpe Ratio Z-Score])</f>
        <v>407</v>
      </c>
      <c r="AV360">
        <f>(Table2[[#This Row],[Rank 1Y]]+Table2[[#This Row],[Rank 6M]]+Table2[[#This Row],[Rank Sharpe]])/3</f>
        <v>351.33333333333331</v>
      </c>
    </row>
    <row r="361" spans="1:48" x14ac:dyDescent="0.3">
      <c r="A361" t="s">
        <v>262</v>
      </c>
      <c r="B361" t="s">
        <v>263</v>
      </c>
      <c r="C361" t="s">
        <v>3147</v>
      </c>
      <c r="D361" t="s">
        <v>43</v>
      </c>
      <c r="E361">
        <v>102691.79011036</v>
      </c>
      <c r="F361">
        <v>2075.6</v>
      </c>
      <c r="G361">
        <v>28.625341395049698</v>
      </c>
      <c r="H361">
        <f>(Table2[[#This Row],[1Y Return vs Nifty]]-AVERAGE(Table2[1Y Return vs Nifty]))/_xlfn.STDEV.P(Table2[1Y Return vs Nifty])</f>
        <v>3.6001202279184574E-2</v>
      </c>
      <c r="I361">
        <v>1.25300555377863</v>
      </c>
      <c r="J361">
        <f>(Table2[[#This Row],[1M Return vs Nifty]]-AVERAGE(Table2[1M Return vs Nifty]))/_xlfn.STDEV.P(Table2[1M Return vs Nifty])</f>
        <v>0.10787581506551368</v>
      </c>
      <c r="K361">
        <v>13.149010515929801</v>
      </c>
      <c r="L361">
        <f>(Table2[[#This Row],[6M Return vs Nifty]]-AVERAGE(Table2[6M Return vs Nifty]))/_xlfn.STDEV.P(Table2[6M Return vs Nifty])</f>
        <v>8.4047124149649668E-2</v>
      </c>
      <c r="M361">
        <v>-2.3890174677796899E-2</v>
      </c>
      <c r="N361">
        <f>(Table2[[#This Row],[1W Return vs Nifty]]-AVERAGE(Table2[1W Return vs Nifty]))/_xlfn.STDEV.P(Table2[1W Return vs Nifty])</f>
        <v>-0.36247860998052306</v>
      </c>
      <c r="O361">
        <v>2125.4699999999998</v>
      </c>
      <c r="P361">
        <v>2093.1185299639701</v>
      </c>
      <c r="Q361">
        <v>1826.1532422990699</v>
      </c>
      <c r="R361">
        <v>34.4480944376539</v>
      </c>
      <c r="S361" s="1">
        <f>(Table2[[#This Row],[Close Price]]-Table2[[#This Row],[20D EMA]])/Table2[[#This Row],[20D EMA]]</f>
        <v>-2.346304582045378E-2</v>
      </c>
      <c r="T361" s="1">
        <f>(Table2[[#This Row],[Close Price]]-Table2[[#This Row],[50D EMA]])/Table2[[#This Row],[50D EMA]]</f>
        <v>-8.3695833337597714E-3</v>
      </c>
      <c r="U361" s="1">
        <f>(Table2[[#This Row],[Close Price]]-Table2[[#This Row],[200D EMA]])/Table2[[#This Row],[200D EMA]]</f>
        <v>0.13659683750684817</v>
      </c>
      <c r="V361">
        <v>0.58755460235861001</v>
      </c>
      <c r="W361">
        <v>2064.4499999999998</v>
      </c>
      <c r="X361">
        <v>2145</v>
      </c>
      <c r="Y361">
        <v>2050.5</v>
      </c>
      <c r="Z361">
        <v>2145</v>
      </c>
      <c r="AA361">
        <v>2050.5</v>
      </c>
      <c r="AB361">
        <v>2214.25</v>
      </c>
      <c r="AC361" s="1">
        <f>(Table2[[#This Row],[Close Price]]/Table2[[#This Row],[Day Low]])-1</f>
        <v>5.4009542493158591E-3</v>
      </c>
      <c r="AD361" s="1">
        <f>(Table2[[#This Row],[Day High]]/Table2[[#This Row],[Close Price]])-1</f>
        <v>3.3436114858354182E-2</v>
      </c>
      <c r="AE361" s="1">
        <f>(Table2[[#This Row],[Close Price]]/Table2[[#This Row],[Current Week Low]])-1</f>
        <v>1.2240916849548755E-2</v>
      </c>
      <c r="AF361" s="1">
        <f>(Table2[[#This Row],[Current Week High]]/Table2[[#This Row],[Close Price]])-1</f>
        <v>3.3436114858354182E-2</v>
      </c>
      <c r="AG361" s="1">
        <f>(Table2[[#This Row],[Close Price]]/Table2[[#This Row],[Current Month Low]])-1</f>
        <v>1.2240916849548755E-2</v>
      </c>
      <c r="AH361" s="1">
        <f>(Table2[[#This Row],[Current Month High]]/Table2[[#This Row],[Close Price]])-1</f>
        <v>6.6799961456928125E-2</v>
      </c>
      <c r="AI361">
        <v>10.9028714588552</v>
      </c>
      <c r="AJ361">
        <v>58.080731150037998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0.03</v>
      </c>
      <c r="AM361" t="s">
        <v>3193</v>
      </c>
      <c r="AN361">
        <v>-7.26</v>
      </c>
      <c r="AO361" t="s">
        <v>3192</v>
      </c>
      <c r="AP361">
        <v>1.6075469146181999E-2</v>
      </c>
      <c r="AQ361">
        <f>(Table2[[#This Row],[Sharpe Ratio]]-AVERAGE(Table2[Sharpe Ratio]))/_xlfn.STDEV.P(Table2[Sharpe Ratio])</f>
        <v>-0.60041088674586218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-0.73496535523203732</v>
      </c>
      <c r="AS361">
        <f>_xlfn.RANK.AVG(Table2[[#This Row],[1Y Return vs Nifty Z-Score]],Table2[1Y Return vs Nifty Z-Score])</f>
        <v>278</v>
      </c>
      <c r="AT361">
        <f>_xlfn.RANK.AVG(Table2[[#This Row],[6M Return vs Nifty Z-Score]],Table2[6M Return vs Nifty Z-Score])</f>
        <v>287</v>
      </c>
      <c r="AU361">
        <f>_xlfn.RANK.AVG(Table2[[#This Row],[Sharpe Ratio Z-Score]],Table2[Sharpe Ratio Z-Score])</f>
        <v>494</v>
      </c>
      <c r="AV361">
        <f>(Table2[[#This Row],[Rank 1Y]]+Table2[[#This Row],[Rank 6M]]+Table2[[#This Row],[Rank Sharpe]])/3</f>
        <v>353</v>
      </c>
    </row>
    <row r="362" spans="1:48" x14ac:dyDescent="0.3">
      <c r="A362" t="s">
        <v>629</v>
      </c>
      <c r="B362" t="s">
        <v>630</v>
      </c>
      <c r="C362" t="s">
        <v>3153</v>
      </c>
      <c r="D362" t="s">
        <v>188</v>
      </c>
      <c r="E362">
        <v>31087.44169965</v>
      </c>
      <c r="F362">
        <v>1479.45</v>
      </c>
      <c r="G362">
        <v>-11.7744325776459</v>
      </c>
      <c r="H362">
        <f>(Table2[[#This Row],[1Y Return vs Nifty]]-AVERAGE(Table2[1Y Return vs Nifty]))/_xlfn.STDEV.P(Table2[1Y Return vs Nifty])</f>
        <v>-0.62936873737465238</v>
      </c>
      <c r="I362">
        <v>3.85055151184108</v>
      </c>
      <c r="J362">
        <f>(Table2[[#This Row],[1M Return vs Nifty]]-AVERAGE(Table2[1M Return vs Nifty]))/_xlfn.STDEV.P(Table2[1M Return vs Nifty])</f>
        <v>0.38626683838936232</v>
      </c>
      <c r="K362">
        <v>21.729181286625799</v>
      </c>
      <c r="L362">
        <f>(Table2[[#This Row],[6M Return vs Nifty]]-AVERAGE(Table2[6M Return vs Nifty]))/_xlfn.STDEV.P(Table2[6M Return vs Nifty])</f>
        <v>0.34942396779541057</v>
      </c>
      <c r="M362">
        <v>-1.3340815493443601</v>
      </c>
      <c r="N362">
        <f>(Table2[[#This Row],[1W Return vs Nifty]]-AVERAGE(Table2[1W Return vs Nifty]))/_xlfn.STDEV.P(Table2[1W Return vs Nifty])</f>
        <v>-0.634272467243297</v>
      </c>
      <c r="O362">
        <v>1419.25</v>
      </c>
      <c r="P362">
        <v>1390.89255232391</v>
      </c>
      <c r="Q362">
        <v>1287.67451357712</v>
      </c>
      <c r="R362">
        <v>72.097776301838294</v>
      </c>
      <c r="S362" s="1">
        <f>(Table2[[#This Row],[Close Price]]-Table2[[#This Row],[20D EMA]])/Table2[[#This Row],[20D EMA]]</f>
        <v>4.2416769420468591E-2</v>
      </c>
      <c r="T362" s="1">
        <f>(Table2[[#This Row],[Close Price]]-Table2[[#This Row],[50D EMA]])/Table2[[#This Row],[50D EMA]]</f>
        <v>6.3669510292601594E-2</v>
      </c>
      <c r="U362" s="1">
        <f>(Table2[[#This Row],[Close Price]]-Table2[[#This Row],[200D EMA]])/Table2[[#This Row],[200D EMA]]</f>
        <v>0.14893164724533814</v>
      </c>
      <c r="V362">
        <v>0.94028515601004004</v>
      </c>
      <c r="W362">
        <v>1421</v>
      </c>
      <c r="X362">
        <v>1497.55</v>
      </c>
      <c r="Y362">
        <v>1410</v>
      </c>
      <c r="Z362">
        <v>1497.55</v>
      </c>
      <c r="AA362">
        <v>1366</v>
      </c>
      <c r="AB362">
        <v>1497.55</v>
      </c>
      <c r="AC362" s="1">
        <f>(Table2[[#This Row],[Close Price]]/Table2[[#This Row],[Day Low]])-1</f>
        <v>4.1133004926108496E-2</v>
      </c>
      <c r="AD362" s="1">
        <f>(Table2[[#This Row],[Day High]]/Table2[[#This Row],[Close Price]])-1</f>
        <v>1.2234276251309462E-2</v>
      </c>
      <c r="AE362" s="1">
        <f>(Table2[[#This Row],[Close Price]]/Table2[[#This Row],[Current Week Low]])-1</f>
        <v>4.9255319148936216E-2</v>
      </c>
      <c r="AF362" s="1">
        <f>(Table2[[#This Row],[Current Week High]]/Table2[[#This Row],[Close Price]])-1</f>
        <v>1.2234276251309462E-2</v>
      </c>
      <c r="AG362" s="1">
        <f>(Table2[[#This Row],[Close Price]]/Table2[[#This Row],[Current Month Low]])-1</f>
        <v>8.3052708638360118E-2</v>
      </c>
      <c r="AH362" s="1">
        <f>(Table2[[#This Row],[Current Month High]]/Table2[[#This Row],[Close Price]])-1</f>
        <v>1.2234276251309462E-2</v>
      </c>
      <c r="AI362">
        <v>1.7912061914900901</v>
      </c>
      <c r="AJ362">
        <v>47.495139823538203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0.06</v>
      </c>
      <c r="AM362" t="s">
        <v>3193</v>
      </c>
      <c r="AN362">
        <v>5.96</v>
      </c>
      <c r="AO362" t="s">
        <v>3193</v>
      </c>
      <c r="AP362">
        <v>7.4628336590906993E-2</v>
      </c>
      <c r="AQ362">
        <f>(Table2[[#This Row],[Sharpe Ratio]]-AVERAGE(Table2[Sharpe Ratio]))/_xlfn.STDEV.P(Table2[Sharpe Ratio])</f>
        <v>8.4175495466975878E-2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-0.44377490296620059</v>
      </c>
      <c r="AS362">
        <f>_xlfn.RANK.AVG(Table2[[#This Row],[1Y Return vs Nifty Z-Score]],Table2[1Y Return vs Nifty Z-Score])</f>
        <v>534</v>
      </c>
      <c r="AT362">
        <f>_xlfn.RANK.AVG(Table2[[#This Row],[6M Return vs Nifty Z-Score]],Table2[6M Return vs Nifty Z-Score])</f>
        <v>207</v>
      </c>
      <c r="AU362">
        <f>_xlfn.RANK.AVG(Table2[[#This Row],[Sharpe Ratio Z-Score]],Table2[Sharpe Ratio Z-Score])</f>
        <v>320</v>
      </c>
      <c r="AV362">
        <f>(Table2[[#This Row],[Rank 1Y]]+Table2[[#This Row],[Rank 6M]]+Table2[[#This Row],[Rank Sharpe]])/3</f>
        <v>353.66666666666669</v>
      </c>
    </row>
    <row r="363" spans="1:48" x14ac:dyDescent="0.3">
      <c r="A363" t="s">
        <v>1303</v>
      </c>
      <c r="B363" t="s">
        <v>1304</v>
      </c>
      <c r="C363" t="s">
        <v>3159</v>
      </c>
      <c r="D363" t="s">
        <v>867</v>
      </c>
      <c r="E363">
        <v>9095.6647976240001</v>
      </c>
      <c r="F363">
        <v>195.38</v>
      </c>
      <c r="G363">
        <v>24.610505817399599</v>
      </c>
      <c r="H363">
        <f>(Table2[[#This Row],[1Y Return vs Nifty]]-AVERAGE(Table2[1Y Return vs Nifty]))/_xlfn.STDEV.P(Table2[1Y Return vs Nifty])</f>
        <v>-3.0121714839771864E-2</v>
      </c>
      <c r="I363">
        <v>-10.5829937707915</v>
      </c>
      <c r="J363">
        <f>(Table2[[#This Row],[1M Return vs Nifty]]-AVERAGE(Table2[1M Return vs Nifty]))/_xlfn.STDEV.P(Table2[1M Return vs Nifty])</f>
        <v>-1.16064301664181</v>
      </c>
      <c r="K363">
        <v>-11.014012012746999</v>
      </c>
      <c r="L363">
        <f>(Table2[[#This Row],[6M Return vs Nifty]]-AVERAGE(Table2[6M Return vs Nifty]))/_xlfn.STDEV.P(Table2[6M Return vs Nifty])</f>
        <v>-0.66329308887987637</v>
      </c>
      <c r="M363">
        <v>-3.47513571803918</v>
      </c>
      <c r="N363">
        <f>(Table2[[#This Row],[1W Return vs Nifty]]-AVERAGE(Table2[1W Return vs Nifty]))/_xlfn.STDEV.P(Table2[1W Return vs Nifty])</f>
        <v>-1.0784254225825154</v>
      </c>
      <c r="O363">
        <v>199.14</v>
      </c>
      <c r="P363">
        <v>208.29402460072501</v>
      </c>
      <c r="Q363">
        <v>194.731227298867</v>
      </c>
      <c r="R363">
        <v>47.788312057897997</v>
      </c>
      <c r="S363" s="1">
        <f>(Table2[[#This Row],[Close Price]]-Table2[[#This Row],[20D EMA]])/Table2[[#This Row],[20D EMA]]</f>
        <v>-1.8881189113186658E-2</v>
      </c>
      <c r="T363" s="1">
        <f>(Table2[[#This Row],[Close Price]]-Table2[[#This Row],[50D EMA]])/Table2[[#This Row],[50D EMA]]</f>
        <v>-6.1999016176674637E-2</v>
      </c>
      <c r="U363" s="1">
        <f>(Table2[[#This Row],[Close Price]]-Table2[[#This Row],[200D EMA]])/Table2[[#This Row],[200D EMA]]</f>
        <v>3.3316315525361699E-3</v>
      </c>
      <c r="V363">
        <v>0.67232185901566399</v>
      </c>
      <c r="W363">
        <v>189.55</v>
      </c>
      <c r="X363">
        <v>197.19</v>
      </c>
      <c r="Y363">
        <v>188.91</v>
      </c>
      <c r="Z363">
        <v>208.99</v>
      </c>
      <c r="AA363">
        <v>182.99</v>
      </c>
      <c r="AB363">
        <v>208.99</v>
      </c>
      <c r="AC363" s="1">
        <f>(Table2[[#This Row],[Close Price]]/Table2[[#This Row],[Day Low]])-1</f>
        <v>3.0757056185702902E-2</v>
      </c>
      <c r="AD363" s="1">
        <f>(Table2[[#This Row],[Day High]]/Table2[[#This Row],[Close Price]])-1</f>
        <v>9.2639983621660704E-3</v>
      </c>
      <c r="AE363" s="1">
        <f>(Table2[[#This Row],[Close Price]]/Table2[[#This Row],[Current Week Low]])-1</f>
        <v>3.4249113334392067E-2</v>
      </c>
      <c r="AF363" s="1">
        <f>(Table2[[#This Row],[Current Week High]]/Table2[[#This Row],[Close Price]])-1</f>
        <v>6.9659125806121436E-2</v>
      </c>
      <c r="AG363" s="1">
        <f>(Table2[[#This Row],[Close Price]]/Table2[[#This Row],[Current Month Low]])-1</f>
        <v>6.7708617957265238E-2</v>
      </c>
      <c r="AH363" s="1">
        <f>(Table2[[#This Row],[Current Month High]]/Table2[[#This Row],[Close Price]])-1</f>
        <v>6.9659125806121436E-2</v>
      </c>
      <c r="AI363">
        <v>35.121302078001797</v>
      </c>
      <c r="AJ363">
        <v>72.065169528841906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-0.26</v>
      </c>
      <c r="AM363" t="s">
        <v>3192</v>
      </c>
      <c r="AN363">
        <v>-2.59</v>
      </c>
      <c r="AO363" t="s">
        <v>3192</v>
      </c>
      <c r="AP363">
        <v>0.103189425063987</v>
      </c>
      <c r="AQ363">
        <f>(Table2[[#This Row],[Sharpe Ratio]]-AVERAGE(Table2[Sharpe Ratio]))/_xlfn.STDEV.P(Table2[Sharpe Ratio])</f>
        <v>0.41810503782977454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299</v>
      </c>
      <c r="AT363">
        <f>_xlfn.RANK.AVG(Table2[[#This Row],[6M Return vs Nifty Z-Score]],Table2[6M Return vs Nifty Z-Score])</f>
        <v>540</v>
      </c>
      <c r="AU363">
        <f>_xlfn.RANK.AVG(Table2[[#This Row],[Sharpe Ratio Z-Score]],Table2[Sharpe Ratio Z-Score])</f>
        <v>230</v>
      </c>
      <c r="AV363">
        <f>(Table2[[#This Row],[Rank 1Y]]+Table2[[#This Row],[Rank 6M]]+Table2[[#This Row],[Rank Sharpe]])/3</f>
        <v>356.33333333333331</v>
      </c>
    </row>
    <row r="364" spans="1:48" x14ac:dyDescent="0.3">
      <c r="A364" t="s">
        <v>739</v>
      </c>
      <c r="B364" t="s">
        <v>740</v>
      </c>
      <c r="C364" t="s">
        <v>3151</v>
      </c>
      <c r="D364" t="s">
        <v>51</v>
      </c>
      <c r="E364">
        <v>23399.857096579999</v>
      </c>
      <c r="F364">
        <v>1190.45</v>
      </c>
      <c r="G364">
        <v>20.998153270527698</v>
      </c>
      <c r="H364">
        <f>(Table2[[#This Row],[1Y Return vs Nifty]]-AVERAGE(Table2[1Y Return vs Nifty]))/_xlfn.STDEV.P(Table2[1Y Return vs Nifty])</f>
        <v>-8.9615879281013361E-2</v>
      </c>
      <c r="I364">
        <v>-3.1928229641559698</v>
      </c>
      <c r="J364">
        <f>(Table2[[#This Row],[1M Return vs Nifty]]-AVERAGE(Table2[1M Return vs Nifty]))/_xlfn.STDEV.P(Table2[1M Return vs Nifty])</f>
        <v>-0.36860420515840814</v>
      </c>
      <c r="K364">
        <v>10.5381042978398</v>
      </c>
      <c r="L364">
        <f>(Table2[[#This Row],[6M Return vs Nifty]]-AVERAGE(Table2[6M Return vs Nifty]))/_xlfn.STDEV.P(Table2[6M Return vs Nifty])</f>
        <v>3.2941799800301681E-3</v>
      </c>
      <c r="M364">
        <v>-10.195464458672401</v>
      </c>
      <c r="N364">
        <f>(Table2[[#This Row],[1W Return vs Nifty]]-AVERAGE(Table2[1W Return vs Nifty]))/_xlfn.STDEV.P(Table2[1W Return vs Nifty])</f>
        <v>-2.4725302120110286</v>
      </c>
      <c r="O364">
        <v>1184.26</v>
      </c>
      <c r="P364">
        <v>1153.3433311102599</v>
      </c>
      <c r="Q364">
        <v>1015.7986202237601</v>
      </c>
      <c r="R364">
        <v>51.180990600307297</v>
      </c>
      <c r="S364" s="1">
        <f>(Table2[[#This Row],[Close Price]]-Table2[[#This Row],[20D EMA]])/Table2[[#This Row],[20D EMA]]</f>
        <v>5.2268927431476661E-3</v>
      </c>
      <c r="T364" s="1">
        <f>(Table2[[#This Row],[Close Price]]-Table2[[#This Row],[50D EMA]])/Table2[[#This Row],[50D EMA]]</f>
        <v>3.2173133436354646E-2</v>
      </c>
      <c r="U364" s="1">
        <f>(Table2[[#This Row],[Close Price]]-Table2[[#This Row],[200D EMA]])/Table2[[#This Row],[200D EMA]]</f>
        <v>0.17193504332361448</v>
      </c>
      <c r="V364">
        <v>0.72769381437913805</v>
      </c>
      <c r="W364">
        <v>1151.0999999999999</v>
      </c>
      <c r="X364">
        <v>1201.7</v>
      </c>
      <c r="Y364">
        <v>1117.55</v>
      </c>
      <c r="Z364">
        <v>1201.7</v>
      </c>
      <c r="AA364">
        <v>1117.55</v>
      </c>
      <c r="AB364">
        <v>1303.9000000000001</v>
      </c>
      <c r="AC364" s="1">
        <f>(Table2[[#This Row],[Close Price]]/Table2[[#This Row],[Day Low]])-1</f>
        <v>3.4184692902441194E-2</v>
      </c>
      <c r="AD364" s="1">
        <f>(Table2[[#This Row],[Day High]]/Table2[[#This Row],[Close Price]])-1</f>
        <v>9.4502079045739595E-3</v>
      </c>
      <c r="AE364" s="1">
        <f>(Table2[[#This Row],[Close Price]]/Table2[[#This Row],[Current Week Low]])-1</f>
        <v>6.5231980672005863E-2</v>
      </c>
      <c r="AF364" s="1">
        <f>(Table2[[#This Row],[Current Week High]]/Table2[[#This Row],[Close Price]])-1</f>
        <v>9.4502079045739595E-3</v>
      </c>
      <c r="AG364" s="1">
        <f>(Table2[[#This Row],[Close Price]]/Table2[[#This Row],[Current Month Low]])-1</f>
        <v>6.5231980672005863E-2</v>
      </c>
      <c r="AH364" s="1">
        <f>(Table2[[#This Row],[Current Month High]]/Table2[[#This Row],[Close Price]])-1</f>
        <v>9.530009660212535E-2</v>
      </c>
      <c r="AI364">
        <v>9.5300096602125297</v>
      </c>
      <c r="AJ364">
        <v>68.344764194301007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-0.11</v>
      </c>
      <c r="AM364" t="s">
        <v>3192</v>
      </c>
      <c r="AN364">
        <v>-0.37</v>
      </c>
      <c r="AO364" t="s">
        <v>3192</v>
      </c>
      <c r="AP364">
        <v>3.7613679607865998E-2</v>
      </c>
      <c r="AQ364">
        <f>(Table2[[#This Row],[Sharpe Ratio]]-AVERAGE(Table2[Sharpe Ratio]))/_xlfn.STDEV.P(Table2[Sharpe Ratio])</f>
        <v>-0.34859118563178293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-3.276047302102203</v>
      </c>
      <c r="AS364">
        <f>_xlfn.RANK.AVG(Table2[[#This Row],[1Y Return vs Nifty Z-Score]],Table2[1Y Return vs Nifty Z-Score])</f>
        <v>320</v>
      </c>
      <c r="AT364">
        <f>_xlfn.RANK.AVG(Table2[[#This Row],[6M Return vs Nifty Z-Score]],Table2[6M Return vs Nifty Z-Score])</f>
        <v>319</v>
      </c>
      <c r="AU364">
        <f>_xlfn.RANK.AVG(Table2[[#This Row],[Sharpe Ratio Z-Score]],Table2[Sharpe Ratio Z-Score])</f>
        <v>431</v>
      </c>
      <c r="AV364">
        <f>(Table2[[#This Row],[Rank 1Y]]+Table2[[#This Row],[Rank 6M]]+Table2[[#This Row],[Rank Sharpe]])/3</f>
        <v>356.66666666666669</v>
      </c>
    </row>
    <row r="365" spans="1:48" x14ac:dyDescent="0.3">
      <c r="A365" t="s">
        <v>423</v>
      </c>
      <c r="B365" t="s">
        <v>424</v>
      </c>
      <c r="C365" t="s">
        <v>3147</v>
      </c>
      <c r="D365" t="s">
        <v>54</v>
      </c>
      <c r="E365">
        <v>54507.074516875</v>
      </c>
      <c r="F365">
        <v>4946.6499999999996</v>
      </c>
      <c r="G365">
        <v>27.097397244121201</v>
      </c>
      <c r="H365">
        <f>(Table2[[#This Row],[1Y Return vs Nifty]]-AVERAGE(Table2[1Y Return vs Nifty]))/_xlfn.STDEV.P(Table2[1Y Return vs Nifty])</f>
        <v>1.0836504373081566E-2</v>
      </c>
      <c r="I365">
        <v>6.4080861733534098</v>
      </c>
      <c r="J365">
        <f>(Table2[[#This Row],[1M Return vs Nifty]]-AVERAGE(Table2[1M Return vs Nifty]))/_xlfn.STDEV.P(Table2[1M Return vs Nifty])</f>
        <v>0.66036966586569246</v>
      </c>
      <c r="K365">
        <v>-5.9757193636376602</v>
      </c>
      <c r="L365">
        <f>(Table2[[#This Row],[6M Return vs Nifty]]-AVERAGE(Table2[6M Return vs Nifty]))/_xlfn.STDEV.P(Table2[6M Return vs Nifty])</f>
        <v>-0.50746329990286543</v>
      </c>
      <c r="M365">
        <v>-5.9213133311708699</v>
      </c>
      <c r="N365">
        <f>(Table2[[#This Row],[1W Return vs Nifty]]-AVERAGE(Table2[1W Return vs Nifty]))/_xlfn.STDEV.P(Table2[1W Return vs Nifty])</f>
        <v>-1.5858749920716371</v>
      </c>
      <c r="O365">
        <v>5087.6099999999997</v>
      </c>
      <c r="P365">
        <v>4876.3683922990704</v>
      </c>
      <c r="Q365">
        <v>4322.41617762637</v>
      </c>
      <c r="R365">
        <v>34.649866446245703</v>
      </c>
      <c r="S365" s="1">
        <f>(Table2[[#This Row],[Close Price]]-Table2[[#This Row],[20D EMA]])/Table2[[#This Row],[20D EMA]]</f>
        <v>-2.7706526247098351E-2</v>
      </c>
      <c r="T365" s="1">
        <f>(Table2[[#This Row],[Close Price]]-Table2[[#This Row],[50D EMA]])/Table2[[#This Row],[50D EMA]]</f>
        <v>1.4412694457605053E-2</v>
      </c>
      <c r="U365" s="1">
        <f>(Table2[[#This Row],[Close Price]]-Table2[[#This Row],[200D EMA]])/Table2[[#This Row],[200D EMA]]</f>
        <v>0.14441779706562732</v>
      </c>
      <c r="V365">
        <v>0.55459412605444802</v>
      </c>
      <c r="W365">
        <v>4927.55</v>
      </c>
      <c r="X365">
        <v>5075.05</v>
      </c>
      <c r="Y365">
        <v>4927.55</v>
      </c>
      <c r="Z365">
        <v>5189.8999999999996</v>
      </c>
      <c r="AA365">
        <v>4927.55</v>
      </c>
      <c r="AB365">
        <v>5465.9</v>
      </c>
      <c r="AC365" s="1">
        <f>(Table2[[#This Row],[Close Price]]/Table2[[#This Row],[Day Low]])-1</f>
        <v>3.8761656401253841E-3</v>
      </c>
      <c r="AD365" s="1">
        <f>(Table2[[#This Row],[Day High]]/Table2[[#This Row],[Close Price]])-1</f>
        <v>2.5956960771431392E-2</v>
      </c>
      <c r="AE365" s="1">
        <f>(Table2[[#This Row],[Close Price]]/Table2[[#This Row],[Current Week Low]])-1</f>
        <v>3.8761656401253841E-3</v>
      </c>
      <c r="AF365" s="1">
        <f>(Table2[[#This Row],[Current Week High]]/Table2[[#This Row],[Close Price]])-1</f>
        <v>4.9174693984818107E-2</v>
      </c>
      <c r="AG365" s="1">
        <f>(Table2[[#This Row],[Close Price]]/Table2[[#This Row],[Current Month Low]])-1</f>
        <v>3.8761656401253841E-3</v>
      </c>
      <c r="AH365" s="1">
        <f>(Table2[[#This Row],[Current Month High]]/Table2[[#This Row],[Close Price]])-1</f>
        <v>0.10497003022247386</v>
      </c>
      <c r="AI365">
        <v>11.911091344647399</v>
      </c>
      <c r="AJ365">
        <v>68.099024705202694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0.12</v>
      </c>
      <c r="AM365" t="s">
        <v>3193</v>
      </c>
      <c r="AN365">
        <v>-7.35</v>
      </c>
      <c r="AO365" t="s">
        <v>3192</v>
      </c>
      <c r="AP365">
        <v>8.1204022015750998E-2</v>
      </c>
      <c r="AQ365">
        <f>(Table2[[#This Row],[Sharpe Ratio]]-AVERAGE(Table2[Sharpe Ratio]))/_xlfn.STDEV.P(Table2[Sharpe Ratio])</f>
        <v>0.161056865961995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-1.2610752557737335</v>
      </c>
      <c r="AS365">
        <f>_xlfn.RANK.AVG(Table2[[#This Row],[1Y Return vs Nifty Z-Score]],Table2[1Y Return vs Nifty Z-Score])</f>
        <v>283</v>
      </c>
      <c r="AT365">
        <f>_xlfn.RANK.AVG(Table2[[#This Row],[6M Return vs Nifty Z-Score]],Table2[6M Return vs Nifty Z-Score])</f>
        <v>490</v>
      </c>
      <c r="AU365">
        <f>_xlfn.RANK.AVG(Table2[[#This Row],[Sharpe Ratio Z-Score]],Table2[Sharpe Ratio Z-Score])</f>
        <v>300</v>
      </c>
      <c r="AV365">
        <f>(Table2[[#This Row],[Rank 1Y]]+Table2[[#This Row],[Rank 6M]]+Table2[[#This Row],[Rank Sharpe]])/3</f>
        <v>357.66666666666669</v>
      </c>
    </row>
    <row r="366" spans="1:48" x14ac:dyDescent="0.3">
      <c r="A366" t="s">
        <v>1396</v>
      </c>
      <c r="B366" t="s">
        <v>1397</v>
      </c>
      <c r="C366" t="s">
        <v>3165</v>
      </c>
      <c r="D366" t="s">
        <v>1398</v>
      </c>
      <c r="E366">
        <v>8200.0756672499992</v>
      </c>
      <c r="F366">
        <v>667.05</v>
      </c>
      <c r="G366">
        <v>-12.5087683199572</v>
      </c>
      <c r="H366">
        <f>(Table2[[#This Row],[1Y Return vs Nifty]]-AVERAGE(Table2[1Y Return vs Nifty]))/_xlfn.STDEV.P(Table2[1Y Return vs Nifty])</f>
        <v>-0.64146298643846034</v>
      </c>
      <c r="I366">
        <v>-4.1827774064584302</v>
      </c>
      <c r="J366">
        <f>(Table2[[#This Row],[1M Return vs Nifty]]-AVERAGE(Table2[1M Return vs Nifty]))/_xlfn.STDEV.P(Table2[1M Return vs Nifty])</f>
        <v>-0.47470220484197945</v>
      </c>
      <c r="K366">
        <v>3.9405977232075502</v>
      </c>
      <c r="L366">
        <f>(Table2[[#This Row],[6M Return vs Nifty]]-AVERAGE(Table2[6M Return vs Nifty]))/_xlfn.STDEV.P(Table2[6M Return vs Nifty])</f>
        <v>-0.20076067131590039</v>
      </c>
      <c r="M366">
        <v>1.11408748784472</v>
      </c>
      <c r="N366">
        <f>(Table2[[#This Row],[1W Return vs Nifty]]-AVERAGE(Table2[1W Return vs Nifty]))/_xlfn.STDEV.P(Table2[1W Return vs Nifty])</f>
        <v>-0.1264097849551834</v>
      </c>
      <c r="O366">
        <v>647.39</v>
      </c>
      <c r="P366">
        <v>650.36653500341004</v>
      </c>
      <c r="Q366">
        <v>590.640992021344</v>
      </c>
      <c r="R366">
        <v>64.338404388594697</v>
      </c>
      <c r="S366" s="1">
        <f>(Table2[[#This Row],[Close Price]]-Table2[[#This Row],[20D EMA]])/Table2[[#This Row],[20D EMA]]</f>
        <v>3.0368093421276152E-2</v>
      </c>
      <c r="T366" s="1">
        <f>(Table2[[#This Row],[Close Price]]-Table2[[#This Row],[50D EMA]])/Table2[[#This Row],[50D EMA]]</f>
        <v>2.5652403834865892E-2</v>
      </c>
      <c r="U366" s="1">
        <f>(Table2[[#This Row],[Close Price]]-Table2[[#This Row],[200D EMA]])/Table2[[#This Row],[200D EMA]]</f>
        <v>0.12936624618139397</v>
      </c>
      <c r="V366">
        <v>0.60963303299522298</v>
      </c>
      <c r="W366">
        <v>642</v>
      </c>
      <c r="X366">
        <v>674</v>
      </c>
      <c r="Y366">
        <v>633.6</v>
      </c>
      <c r="Z366">
        <v>674</v>
      </c>
      <c r="AA366">
        <v>605.4</v>
      </c>
      <c r="AB366">
        <v>674</v>
      </c>
      <c r="AC366" s="1">
        <f>(Table2[[#This Row],[Close Price]]/Table2[[#This Row],[Day Low]])-1</f>
        <v>3.9018691588784904E-2</v>
      </c>
      <c r="AD366" s="1">
        <f>(Table2[[#This Row],[Day High]]/Table2[[#This Row],[Close Price]])-1</f>
        <v>1.0419009069784879E-2</v>
      </c>
      <c r="AE366" s="1">
        <f>(Table2[[#This Row],[Close Price]]/Table2[[#This Row],[Current Week Low]])-1</f>
        <v>5.2793560606060552E-2</v>
      </c>
      <c r="AF366" s="1">
        <f>(Table2[[#This Row],[Current Week High]]/Table2[[#This Row],[Close Price]])-1</f>
        <v>1.0419009069784879E-2</v>
      </c>
      <c r="AG366" s="1">
        <f>(Table2[[#This Row],[Close Price]]/Table2[[#This Row],[Current Month Low]])-1</f>
        <v>0.10183349851337953</v>
      </c>
      <c r="AH366" s="1">
        <f>(Table2[[#This Row],[Current Month High]]/Table2[[#This Row],[Close Price]])-1</f>
        <v>1.0419009069784879E-2</v>
      </c>
      <c r="AI366">
        <v>15.193763585937999</v>
      </c>
      <c r="AJ366">
        <v>63.914485809067401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-7.0000000000000007E-2</v>
      </c>
      <c r="AM366" t="s">
        <v>3192</v>
      </c>
      <c r="AN366">
        <v>2.72</v>
      </c>
      <c r="AO366" t="s">
        <v>3193</v>
      </c>
      <c r="AP366">
        <v>0.13591329836605801</v>
      </c>
      <c r="AQ366">
        <f>(Table2[[#This Row],[Sharpe Ratio]]-AVERAGE(Table2[Sharpe Ratio]))/_xlfn.STDEV.P(Table2[Sharpe Ratio])</f>
        <v>0.80070488329429046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543</v>
      </c>
      <c r="AT366">
        <f>_xlfn.RANK.AVG(Table2[[#This Row],[6M Return vs Nifty Z-Score]],Table2[6M Return vs Nifty Z-Score])</f>
        <v>388</v>
      </c>
      <c r="AU366">
        <f>_xlfn.RANK.AVG(Table2[[#This Row],[Sharpe Ratio Z-Score]],Table2[Sharpe Ratio Z-Score])</f>
        <v>142</v>
      </c>
      <c r="AV366">
        <f>(Table2[[#This Row],[Rank 1Y]]+Table2[[#This Row],[Rank 6M]]+Table2[[#This Row],[Rank Sharpe]])/3</f>
        <v>357.66666666666669</v>
      </c>
    </row>
    <row r="367" spans="1:48" x14ac:dyDescent="0.3">
      <c r="A367" t="s">
        <v>1102</v>
      </c>
      <c r="B367" t="s">
        <v>1103</v>
      </c>
      <c r="C367" t="s">
        <v>3153</v>
      </c>
      <c r="D367" t="s">
        <v>410</v>
      </c>
      <c r="E367">
        <v>11911.5408417</v>
      </c>
      <c r="F367">
        <v>2944.75</v>
      </c>
      <c r="G367">
        <v>13.5421969986979</v>
      </c>
      <c r="H367">
        <f>(Table2[[#This Row],[1Y Return vs Nifty]]-AVERAGE(Table2[1Y Return vs Nifty]))/_xlfn.STDEV.P(Table2[1Y Return vs Nifty])</f>
        <v>-0.2124128329966935</v>
      </c>
      <c r="I367">
        <v>-1.2442635761384899</v>
      </c>
      <c r="J367">
        <f>(Table2[[#This Row],[1M Return vs Nifty]]-AVERAGE(Table2[1M Return vs Nifty]))/_xlfn.STDEV.P(Table2[1M Return vs Nifty])</f>
        <v>-0.15976807644478611</v>
      </c>
      <c r="K367">
        <v>0.47031170873539802</v>
      </c>
      <c r="L367">
        <f>(Table2[[#This Row],[6M Return vs Nifty]]-AVERAGE(Table2[6M Return vs Nifty]))/_xlfn.STDEV.P(Table2[6M Return vs Nifty])</f>
        <v>-0.30809344751354051</v>
      </c>
      <c r="M367">
        <v>-3.0113931144987398</v>
      </c>
      <c r="N367">
        <f>(Table2[[#This Row],[1W Return vs Nifty]]-AVERAGE(Table2[1W Return vs Nifty]))/_xlfn.STDEV.P(Table2[1W Return vs Nifty])</f>
        <v>-0.98222391078015392</v>
      </c>
      <c r="O367">
        <v>2995.07</v>
      </c>
      <c r="P367">
        <v>2905.9346513406299</v>
      </c>
      <c r="Q367">
        <v>2640.07377826625</v>
      </c>
      <c r="R367">
        <v>39.257474027235297</v>
      </c>
      <c r="S367" s="1">
        <f>(Table2[[#This Row],[Close Price]]-Table2[[#This Row],[20D EMA]])/Table2[[#This Row],[20D EMA]]</f>
        <v>-1.6800942882804128E-2</v>
      </c>
      <c r="T367" s="1">
        <f>(Table2[[#This Row],[Close Price]]-Table2[[#This Row],[50D EMA]])/Table2[[#This Row],[50D EMA]]</f>
        <v>1.335726825152897E-2</v>
      </c>
      <c r="U367" s="1">
        <f>(Table2[[#This Row],[Close Price]]-Table2[[#This Row],[200D EMA]])/Table2[[#This Row],[200D EMA]]</f>
        <v>0.11540443461918419</v>
      </c>
      <c r="V367">
        <v>0.53133207655144898</v>
      </c>
      <c r="W367">
        <v>2903.1</v>
      </c>
      <c r="X367">
        <v>2977.3</v>
      </c>
      <c r="Y367">
        <v>2903.1</v>
      </c>
      <c r="Z367">
        <v>3054.85</v>
      </c>
      <c r="AA367">
        <v>2890.05</v>
      </c>
      <c r="AB367">
        <v>3210</v>
      </c>
      <c r="AC367" s="1">
        <f>(Table2[[#This Row],[Close Price]]/Table2[[#This Row],[Day Low]])-1</f>
        <v>1.4346732802865914E-2</v>
      </c>
      <c r="AD367" s="1">
        <f>(Table2[[#This Row],[Day High]]/Table2[[#This Row],[Close Price]])-1</f>
        <v>1.1053569912556238E-2</v>
      </c>
      <c r="AE367" s="1">
        <f>(Table2[[#This Row],[Close Price]]/Table2[[#This Row],[Current Week Low]])-1</f>
        <v>1.4346732802865914E-2</v>
      </c>
      <c r="AF367" s="1">
        <f>(Table2[[#This Row],[Current Week High]]/Table2[[#This Row],[Close Price]])-1</f>
        <v>3.7388572883946036E-2</v>
      </c>
      <c r="AG367" s="1">
        <f>(Table2[[#This Row],[Close Price]]/Table2[[#This Row],[Current Month Low]])-1</f>
        <v>1.8927008183249328E-2</v>
      </c>
      <c r="AH367" s="1">
        <f>(Table2[[#This Row],[Current Month High]]/Table2[[#This Row],[Close Price]])-1</f>
        <v>9.0075558196790917E-2</v>
      </c>
      <c r="AI367">
        <v>10.807369046608301</v>
      </c>
      <c r="AJ367">
        <v>42.949029126213503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0.12</v>
      </c>
      <c r="AM367" t="s">
        <v>3193</v>
      </c>
      <c r="AN367">
        <v>-9.4</v>
      </c>
      <c r="AO367" t="s">
        <v>3192</v>
      </c>
      <c r="AP367">
        <v>8.5491944803646996E-2</v>
      </c>
      <c r="AQ367">
        <f>(Table2[[#This Row],[Sharpe Ratio]]-AVERAGE(Table2[Sharpe Ratio]))/_xlfn.STDEV.P(Table2[Sharpe Ratio])</f>
        <v>0.21119025270594621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-1.4513080150292277</v>
      </c>
      <c r="AS367">
        <f>_xlfn.RANK.AVG(Table2[[#This Row],[1Y Return vs Nifty Z-Score]],Table2[1Y Return vs Nifty Z-Score])</f>
        <v>365</v>
      </c>
      <c r="AT367">
        <f>_xlfn.RANK.AVG(Table2[[#This Row],[6M Return vs Nifty Z-Score]],Table2[6M Return vs Nifty Z-Score])</f>
        <v>427</v>
      </c>
      <c r="AU367">
        <f>_xlfn.RANK.AVG(Table2[[#This Row],[Sharpe Ratio Z-Score]],Table2[Sharpe Ratio Z-Score])</f>
        <v>285</v>
      </c>
      <c r="AV367">
        <f>(Table2[[#This Row],[Rank 1Y]]+Table2[[#This Row],[Rank 6M]]+Table2[[#This Row],[Rank Sharpe]])/3</f>
        <v>359</v>
      </c>
    </row>
    <row r="368" spans="1:48" x14ac:dyDescent="0.3">
      <c r="A368" t="s">
        <v>436</v>
      </c>
      <c r="B368" t="s">
        <v>437</v>
      </c>
      <c r="C368" t="s">
        <v>3145</v>
      </c>
      <c r="D368" t="s">
        <v>438</v>
      </c>
      <c r="E368">
        <v>53250.003124000003</v>
      </c>
      <c r="F368">
        <v>355</v>
      </c>
      <c r="G368">
        <v>27.026022214055601</v>
      </c>
      <c r="H368">
        <f>(Table2[[#This Row],[1Y Return vs Nifty]]-AVERAGE(Table2[1Y Return vs Nifty]))/_xlfn.STDEV.P(Table2[1Y Return vs Nifty])</f>
        <v>9.6609829585400965E-3</v>
      </c>
      <c r="I368">
        <v>7.4783720170234602</v>
      </c>
      <c r="J368">
        <f>(Table2[[#This Row],[1M Return vs Nifty]]-AVERAGE(Table2[1M Return vs Nifty]))/_xlfn.STDEV.P(Table2[1M Return vs Nifty])</f>
        <v>0.77507715365566221</v>
      </c>
      <c r="K368">
        <v>2.5118047895602502</v>
      </c>
      <c r="L368">
        <f>(Table2[[#This Row],[6M Return vs Nifty]]-AVERAGE(Table2[6M Return vs Nifty]))/_xlfn.STDEV.P(Table2[6M Return vs Nifty])</f>
        <v>-0.24495193150033268</v>
      </c>
      <c r="M368">
        <v>1.0348348899826301</v>
      </c>
      <c r="N368">
        <f>(Table2[[#This Row],[1W Return vs Nifty]]-AVERAGE(Table2[1W Return vs Nifty]))/_xlfn.STDEV.P(Table2[1W Return vs Nifty])</f>
        <v>-0.14285041316227629</v>
      </c>
      <c r="O368">
        <v>349.55</v>
      </c>
      <c r="P368">
        <v>348.12207647149</v>
      </c>
      <c r="Q368">
        <v>313.06634326318198</v>
      </c>
      <c r="R368">
        <v>59.0466009516987</v>
      </c>
      <c r="S368" s="1">
        <f>(Table2[[#This Row],[Close Price]]-Table2[[#This Row],[20D EMA]])/Table2[[#This Row],[20D EMA]]</f>
        <v>1.5591474753254151E-2</v>
      </c>
      <c r="T368" s="1">
        <f>(Table2[[#This Row],[Close Price]]-Table2[[#This Row],[50D EMA]])/Table2[[#This Row],[50D EMA]]</f>
        <v>1.9757217348073799E-2</v>
      </c>
      <c r="U368" s="1">
        <f>(Table2[[#This Row],[Close Price]]-Table2[[#This Row],[200D EMA]])/Table2[[#This Row],[200D EMA]]</f>
        <v>0.13394495332756395</v>
      </c>
      <c r="V368">
        <v>1.1551501500930701</v>
      </c>
      <c r="W368">
        <v>353.7</v>
      </c>
      <c r="X368">
        <v>361.4</v>
      </c>
      <c r="Y368">
        <v>351.6</v>
      </c>
      <c r="Z368">
        <v>361.4</v>
      </c>
      <c r="AA368">
        <v>340</v>
      </c>
      <c r="AB368">
        <v>368.65</v>
      </c>
      <c r="AC368" s="1">
        <f>(Table2[[#This Row],[Close Price]]/Table2[[#This Row],[Day Low]])-1</f>
        <v>3.6754311563471642E-3</v>
      </c>
      <c r="AD368" s="1">
        <f>(Table2[[#This Row],[Day High]]/Table2[[#This Row],[Close Price]])-1</f>
        <v>1.8028169014084439E-2</v>
      </c>
      <c r="AE368" s="1">
        <f>(Table2[[#This Row],[Close Price]]/Table2[[#This Row],[Current Week Low]])-1</f>
        <v>9.6700796359499019E-3</v>
      </c>
      <c r="AF368" s="1">
        <f>(Table2[[#This Row],[Current Week High]]/Table2[[#This Row],[Close Price]])-1</f>
        <v>1.8028169014084439E-2</v>
      </c>
      <c r="AG368" s="1">
        <f>(Table2[[#This Row],[Close Price]]/Table2[[#This Row],[Current Month Low]])-1</f>
        <v>4.4117647058823595E-2</v>
      </c>
      <c r="AH368" s="1">
        <f>(Table2[[#This Row],[Current Month High]]/Table2[[#This Row],[Close Price]])-1</f>
        <v>3.8450704225352128E-2</v>
      </c>
      <c r="AI368">
        <v>8.2253521126760507</v>
      </c>
      <c r="AJ368">
        <v>85.185185185185105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0.01</v>
      </c>
      <c r="AM368" t="s">
        <v>3193</v>
      </c>
      <c r="AN368">
        <v>4.6100000000000003</v>
      </c>
      <c r="AO368" t="s">
        <v>3193</v>
      </c>
      <c r="AP368">
        <v>4.876286688854E-2</v>
      </c>
      <c r="AQ368">
        <f>(Table2[[#This Row],[Sharpe Ratio]]-AVERAGE(Table2[Sharpe Ratio]))/_xlfn.STDEV.P(Table2[Sharpe Ratio])</f>
        <v>-0.21823750496370453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0.17869828698788884</v>
      </c>
      <c r="AS368">
        <f>_xlfn.RANK.AVG(Table2[[#This Row],[1Y Return vs Nifty Z-Score]],Table2[1Y Return vs Nifty Z-Score])</f>
        <v>284</v>
      </c>
      <c r="AT368">
        <f>_xlfn.RANK.AVG(Table2[[#This Row],[6M Return vs Nifty Z-Score]],Table2[6M Return vs Nifty Z-Score])</f>
        <v>399</v>
      </c>
      <c r="AU368">
        <f>_xlfn.RANK.AVG(Table2[[#This Row],[Sharpe Ratio Z-Score]],Table2[Sharpe Ratio Z-Score])</f>
        <v>398</v>
      </c>
      <c r="AV368">
        <f>(Table2[[#This Row],[Rank 1Y]]+Table2[[#This Row],[Rank 6M]]+Table2[[#This Row],[Rank Sharpe]])/3</f>
        <v>360.33333333333331</v>
      </c>
    </row>
    <row r="369" spans="1:48" x14ac:dyDescent="0.3">
      <c r="A369" t="s">
        <v>214</v>
      </c>
      <c r="B369" t="s">
        <v>215</v>
      </c>
      <c r="C369" t="s">
        <v>3160</v>
      </c>
      <c r="D369" t="s">
        <v>130</v>
      </c>
      <c r="E369">
        <v>121727.85980643</v>
      </c>
      <c r="F369">
        <v>1223.0999999999999</v>
      </c>
      <c r="G369">
        <v>23.207329994709902</v>
      </c>
      <c r="H369">
        <f>(Table2[[#This Row],[1Y Return vs Nifty]]-AVERAGE(Table2[1Y Return vs Nifty]))/_xlfn.STDEV.P(Table2[1Y Return vs Nifty])</f>
        <v>-5.3231522659433581E-2</v>
      </c>
      <c r="I369">
        <v>-2.4332263491666599</v>
      </c>
      <c r="J369">
        <f>(Table2[[#This Row],[1M Return vs Nifty]]-AVERAGE(Table2[1M Return vs Nifty]))/_xlfn.STDEV.P(Table2[1M Return vs Nifty])</f>
        <v>-0.28719472006196717</v>
      </c>
      <c r="K369">
        <v>-7.24006400155805</v>
      </c>
      <c r="L369">
        <f>(Table2[[#This Row],[6M Return vs Nifty]]-AVERAGE(Table2[6M Return vs Nifty]))/_xlfn.STDEV.P(Table2[6M Return vs Nifty])</f>
        <v>-0.54656832452984472</v>
      </c>
      <c r="M369">
        <v>4.4101328073440103</v>
      </c>
      <c r="N369">
        <f>(Table2[[#This Row],[1W Return vs Nifty]]-AVERAGE(Table2[1W Return vs Nifty]))/_xlfn.STDEV.P(Table2[1W Return vs Nifty])</f>
        <v>0.55734137416659923</v>
      </c>
      <c r="O369">
        <v>1231.6199999999999</v>
      </c>
      <c r="P369">
        <v>1261.9269007359501</v>
      </c>
      <c r="Q369">
        <v>1198.39910705019</v>
      </c>
      <c r="R369">
        <v>50.285993743158301</v>
      </c>
      <c r="S369" s="1">
        <f>(Table2[[#This Row],[Close Price]]-Table2[[#This Row],[20D EMA]])/Table2[[#This Row],[20D EMA]]</f>
        <v>-6.9177181273444585E-3</v>
      </c>
      <c r="T369" s="1">
        <f>(Table2[[#This Row],[Close Price]]-Table2[[#This Row],[50D EMA]])/Table2[[#This Row],[50D EMA]]</f>
        <v>-3.0767947583419056E-2</v>
      </c>
      <c r="U369" s="1">
        <f>(Table2[[#This Row],[Close Price]]-Table2[[#This Row],[200D EMA]])/Table2[[#This Row],[200D EMA]]</f>
        <v>2.0611574895620686E-2</v>
      </c>
      <c r="V369">
        <v>1.08620009651779</v>
      </c>
      <c r="W369">
        <v>1191.0999999999999</v>
      </c>
      <c r="X369">
        <v>1228</v>
      </c>
      <c r="Y369">
        <v>1171.0999999999999</v>
      </c>
      <c r="Z369">
        <v>1234</v>
      </c>
      <c r="AA369">
        <v>1123</v>
      </c>
      <c r="AB369">
        <v>1252</v>
      </c>
      <c r="AC369" s="1">
        <f>(Table2[[#This Row],[Close Price]]/Table2[[#This Row],[Day Low]])-1</f>
        <v>2.6865922256737562E-2</v>
      </c>
      <c r="AD369" s="1">
        <f>(Table2[[#This Row],[Day High]]/Table2[[#This Row],[Close Price]])-1</f>
        <v>4.0062137192380387E-3</v>
      </c>
      <c r="AE369" s="1">
        <f>(Table2[[#This Row],[Close Price]]/Table2[[#This Row],[Current Week Low]])-1</f>
        <v>4.4402698317820954E-2</v>
      </c>
      <c r="AF369" s="1">
        <f>(Table2[[#This Row],[Current Week High]]/Table2[[#This Row],[Close Price]])-1</f>
        <v>8.9117815387131927E-3</v>
      </c>
      <c r="AG369" s="1">
        <f>(Table2[[#This Row],[Close Price]]/Table2[[#This Row],[Current Month Low]])-1</f>
        <v>8.9136242208370353E-2</v>
      </c>
      <c r="AH369" s="1">
        <f>(Table2[[#This Row],[Current Month High]]/Table2[[#This Row],[Close Price]])-1</f>
        <v>2.3628484997138433E-2</v>
      </c>
      <c r="AI369">
        <v>34.899027062382402</v>
      </c>
      <c r="AJ369">
        <v>74.305258657545906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-0.09</v>
      </c>
      <c r="AM369" t="s">
        <v>3192</v>
      </c>
      <c r="AN369">
        <v>-5.94</v>
      </c>
      <c r="AO369" t="s">
        <v>3192</v>
      </c>
      <c r="AP369">
        <v>8.7062476189271001E-2</v>
      </c>
      <c r="AQ369">
        <f>(Table2[[#This Row],[Sharpe Ratio]]-AVERAGE(Table2[Sharpe Ratio]))/_xlfn.STDEV.P(Table2[Sharpe Ratio])</f>
        <v>0.22955253702022044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304</v>
      </c>
      <c r="AT369">
        <f>_xlfn.RANK.AVG(Table2[[#This Row],[6M Return vs Nifty Z-Score]],Table2[6M Return vs Nifty Z-Score])</f>
        <v>502</v>
      </c>
      <c r="AU369">
        <f>_xlfn.RANK.AVG(Table2[[#This Row],[Sharpe Ratio Z-Score]],Table2[Sharpe Ratio Z-Score])</f>
        <v>279</v>
      </c>
      <c r="AV369">
        <f>(Table2[[#This Row],[Rank 1Y]]+Table2[[#This Row],[Rank 6M]]+Table2[[#This Row],[Rank Sharpe]])/3</f>
        <v>361.66666666666669</v>
      </c>
    </row>
    <row r="370" spans="1:48" x14ac:dyDescent="0.3">
      <c r="A370" t="s">
        <v>1203</v>
      </c>
      <c r="B370" t="s">
        <v>1204</v>
      </c>
      <c r="C370" t="s">
        <v>3158</v>
      </c>
      <c r="D370" t="s">
        <v>95</v>
      </c>
      <c r="E370">
        <v>10290.501924259999</v>
      </c>
      <c r="F370">
        <v>212.86</v>
      </c>
      <c r="G370">
        <v>39.354123818608699</v>
      </c>
      <c r="H370">
        <f>(Table2[[#This Row],[1Y Return vs Nifty]]-AVERAGE(Table2[1Y Return vs Nifty]))/_xlfn.STDEV.P(Table2[1Y Return vs Nifty])</f>
        <v>0.21270044120431483</v>
      </c>
      <c r="I370">
        <v>-5.0076606206627199</v>
      </c>
      <c r="J370">
        <f>(Table2[[#This Row],[1M Return vs Nifty]]-AVERAGE(Table2[1M Return vs Nifty]))/_xlfn.STDEV.P(Table2[1M Return vs Nifty])</f>
        <v>-0.56310875696176943</v>
      </c>
      <c r="K370">
        <v>-8.8884575487357296</v>
      </c>
      <c r="L370">
        <f>(Table2[[#This Row],[6M Return vs Nifty]]-AVERAGE(Table2[6M Return vs Nifty]))/_xlfn.STDEV.P(Table2[6M Return vs Nifty])</f>
        <v>-0.59755163107778297</v>
      </c>
      <c r="M370">
        <v>2.3878728417173999E-2</v>
      </c>
      <c r="N370">
        <f>(Table2[[#This Row],[1W Return vs Nifty]]-AVERAGE(Table2[1W Return vs Nifty]))/_xlfn.STDEV.P(Table2[1W Return vs Nifty])</f>
        <v>-0.35256914585151522</v>
      </c>
      <c r="O370">
        <v>216.38</v>
      </c>
      <c r="P370">
        <v>219.672528031284</v>
      </c>
      <c r="Q370">
        <v>201.30125796128399</v>
      </c>
      <c r="R370">
        <v>43.280687893385497</v>
      </c>
      <c r="S370" s="1">
        <f>(Table2[[#This Row],[Close Price]]-Table2[[#This Row],[20D EMA]])/Table2[[#This Row],[20D EMA]]</f>
        <v>-1.6267677234494786E-2</v>
      </c>
      <c r="T370" s="1">
        <f>(Table2[[#This Row],[Close Price]]-Table2[[#This Row],[50D EMA]])/Table2[[#This Row],[50D EMA]]</f>
        <v>-3.1012198440734488E-2</v>
      </c>
      <c r="U370" s="1">
        <f>(Table2[[#This Row],[Close Price]]-Table2[[#This Row],[200D EMA]])/Table2[[#This Row],[200D EMA]]</f>
        <v>5.7420118263439256E-2</v>
      </c>
      <c r="V370">
        <v>0.44552658039609699</v>
      </c>
      <c r="W370">
        <v>210.2</v>
      </c>
      <c r="X370">
        <v>215.29</v>
      </c>
      <c r="Y370">
        <v>210.2</v>
      </c>
      <c r="Z370">
        <v>216.48</v>
      </c>
      <c r="AA370">
        <v>201.1</v>
      </c>
      <c r="AB370">
        <v>221.9</v>
      </c>
      <c r="AC370" s="1">
        <f>(Table2[[#This Row],[Close Price]]/Table2[[#This Row],[Day Low]])-1</f>
        <v>1.2654614652711782E-2</v>
      </c>
      <c r="AD370" s="1">
        <f>(Table2[[#This Row],[Day High]]/Table2[[#This Row],[Close Price]])-1</f>
        <v>1.141595414826635E-2</v>
      </c>
      <c r="AE370" s="1">
        <f>(Table2[[#This Row],[Close Price]]/Table2[[#This Row],[Current Week Low]])-1</f>
        <v>1.2654614652711782E-2</v>
      </c>
      <c r="AF370" s="1">
        <f>(Table2[[#This Row],[Current Week High]]/Table2[[#This Row],[Close Price]])-1</f>
        <v>1.700648313445452E-2</v>
      </c>
      <c r="AG370" s="1">
        <f>(Table2[[#This Row],[Close Price]]/Table2[[#This Row],[Current Month Low]])-1</f>
        <v>5.8478368970661387E-2</v>
      </c>
      <c r="AH370" s="1">
        <f>(Table2[[#This Row],[Current Month High]]/Table2[[#This Row],[Close Price]])-1</f>
        <v>4.2469228600958253E-2</v>
      </c>
      <c r="AI370">
        <v>17.7722446678568</v>
      </c>
      <c r="AJ370">
        <v>83.105376344085997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-7.0000000000000007E-2</v>
      </c>
      <c r="AM370" t="s">
        <v>3192</v>
      </c>
      <c r="AN370">
        <v>-3.03</v>
      </c>
      <c r="AO370" t="s">
        <v>3192</v>
      </c>
      <c r="AP370">
        <v>6.8032483670569993E-2</v>
      </c>
      <c r="AQ370">
        <f>(Table2[[#This Row],[Sharpe Ratio]]-AVERAGE(Table2[Sharpe Ratio]))/_xlfn.STDEV.P(Table2[Sharpe Ratio])</f>
        <v>7.058331348512482E-3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234</v>
      </c>
      <c r="AT370">
        <f>_xlfn.RANK.AVG(Table2[[#This Row],[6M Return vs Nifty Z-Score]],Table2[6M Return vs Nifty Z-Score])</f>
        <v>518</v>
      </c>
      <c r="AU370">
        <f>_xlfn.RANK.AVG(Table2[[#This Row],[Sharpe Ratio Z-Score]],Table2[Sharpe Ratio Z-Score])</f>
        <v>340</v>
      </c>
      <c r="AV370">
        <f>(Table2[[#This Row],[Rank 1Y]]+Table2[[#This Row],[Rank 6M]]+Table2[[#This Row],[Rank Sharpe]])/3</f>
        <v>364</v>
      </c>
    </row>
    <row r="371" spans="1:48" x14ac:dyDescent="0.3">
      <c r="A371" t="s">
        <v>1538</v>
      </c>
      <c r="B371" t="s">
        <v>1539</v>
      </c>
      <c r="C371" t="s">
        <v>3156</v>
      </c>
      <c r="D371" t="s">
        <v>1348</v>
      </c>
      <c r="E371">
        <v>6591.3691762799999</v>
      </c>
      <c r="F371">
        <v>1018.8</v>
      </c>
      <c r="G371">
        <v>-27.008249836406399</v>
      </c>
      <c r="H371">
        <f>(Table2[[#This Row],[1Y Return vs Nifty]]-AVERAGE(Table2[1Y Return vs Nifty]))/_xlfn.STDEV.P(Table2[1Y Return vs Nifty])</f>
        <v>-0.88026430122136123</v>
      </c>
      <c r="I371">
        <v>10.282102239458199</v>
      </c>
      <c r="J371">
        <f>(Table2[[#This Row],[1M Return vs Nifty]]-AVERAGE(Table2[1M Return vs Nifty]))/_xlfn.STDEV.P(Table2[1M Return vs Nifty])</f>
        <v>1.0755658989365429</v>
      </c>
      <c r="K371">
        <v>11.5869437097077</v>
      </c>
      <c r="L371">
        <f>(Table2[[#This Row],[6M Return vs Nifty]]-AVERAGE(Table2[6M Return vs Nifty]))/_xlfn.STDEV.P(Table2[6M Return vs Nifty])</f>
        <v>3.5733824836912398E-2</v>
      </c>
      <c r="M371">
        <v>7.7655607157284798</v>
      </c>
      <c r="N371">
        <f>(Table2[[#This Row],[1W Return vs Nifty]]-AVERAGE(Table2[1W Return vs Nifty]))/_xlfn.STDEV.P(Table2[1W Return vs Nifty])</f>
        <v>1.2534112091699567</v>
      </c>
      <c r="O371">
        <v>956.72</v>
      </c>
      <c r="P371">
        <v>911.55094904260295</v>
      </c>
      <c r="Q371">
        <v>821.29079607425297</v>
      </c>
      <c r="R371">
        <v>68.673247015002701</v>
      </c>
      <c r="S371" s="1">
        <f>(Table2[[#This Row],[Close Price]]-Table2[[#This Row],[20D EMA]])/Table2[[#This Row],[20D EMA]]</f>
        <v>6.488836859269162E-2</v>
      </c>
      <c r="T371" s="1">
        <f>(Table2[[#This Row],[Close Price]]-Table2[[#This Row],[50D EMA]])/Table2[[#This Row],[50D EMA]]</f>
        <v>0.11765557489687231</v>
      </c>
      <c r="U371" s="1">
        <f>(Table2[[#This Row],[Close Price]]-Table2[[#This Row],[200D EMA]])/Table2[[#This Row],[200D EMA]]</f>
        <v>0.24048632332157557</v>
      </c>
      <c r="V371">
        <v>1.18251271901004</v>
      </c>
      <c r="W371">
        <v>1011.25</v>
      </c>
      <c r="X371">
        <v>1054.95</v>
      </c>
      <c r="Y371">
        <v>997.25</v>
      </c>
      <c r="Z371">
        <v>1054.95</v>
      </c>
      <c r="AA371">
        <v>895</v>
      </c>
      <c r="AB371">
        <v>1054.95</v>
      </c>
      <c r="AC371" s="1">
        <f>(Table2[[#This Row],[Close Price]]/Table2[[#This Row],[Day Low]])-1</f>
        <v>7.4660074165635582E-3</v>
      </c>
      <c r="AD371" s="1">
        <f>(Table2[[#This Row],[Day High]]/Table2[[#This Row],[Close Price]])-1</f>
        <v>3.5482921083627827E-2</v>
      </c>
      <c r="AE371" s="1">
        <f>(Table2[[#This Row],[Close Price]]/Table2[[#This Row],[Current Week Low]])-1</f>
        <v>2.1609425921283565E-2</v>
      </c>
      <c r="AF371" s="1">
        <f>(Table2[[#This Row],[Current Week High]]/Table2[[#This Row],[Close Price]])-1</f>
        <v>3.5482921083627827E-2</v>
      </c>
      <c r="AG371" s="1">
        <f>(Table2[[#This Row],[Close Price]]/Table2[[#This Row],[Current Month Low]])-1</f>
        <v>0.13832402234636865</v>
      </c>
      <c r="AH371" s="1">
        <f>(Table2[[#This Row],[Current Month High]]/Table2[[#This Row],[Close Price]])-1</f>
        <v>3.5482921083627827E-2</v>
      </c>
      <c r="AI371">
        <v>6.10031409501374</v>
      </c>
      <c r="AJ371">
        <v>66.906946264744406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0.32</v>
      </c>
      <c r="AM371" t="s">
        <v>3193</v>
      </c>
      <c r="AN371">
        <v>6.43</v>
      </c>
      <c r="AO371" t="s">
        <v>3193</v>
      </c>
      <c r="AP371">
        <v>0.127713874187562</v>
      </c>
      <c r="AQ371">
        <f>(Table2[[#This Row],[Sharpe Ratio]]-AVERAGE(Table2[Sharpe Ratio]))/_xlfn.STDEV.P(Table2[Sharpe Ratio])</f>
        <v>0.7048391404272305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2.1892857721492813</v>
      </c>
      <c r="AS371">
        <f>_xlfn.RANK.AVG(Table2[[#This Row],[1Y Return vs Nifty Z-Score]],Table2[1Y Return vs Nifty Z-Score])</f>
        <v>627</v>
      </c>
      <c r="AT371">
        <f>_xlfn.RANK.AVG(Table2[[#This Row],[6M Return vs Nifty Z-Score]],Table2[6M Return vs Nifty Z-Score])</f>
        <v>305</v>
      </c>
      <c r="AU371">
        <f>_xlfn.RANK.AVG(Table2[[#This Row],[Sharpe Ratio Z-Score]],Table2[Sharpe Ratio Z-Score])</f>
        <v>164</v>
      </c>
      <c r="AV371">
        <f>(Table2[[#This Row],[Rank 1Y]]+Table2[[#This Row],[Rank 6M]]+Table2[[#This Row],[Rank Sharpe]])/3</f>
        <v>365.33333333333331</v>
      </c>
    </row>
    <row r="372" spans="1:48" x14ac:dyDescent="0.3">
      <c r="A372" t="s">
        <v>1522</v>
      </c>
      <c r="B372" t="s">
        <v>1523</v>
      </c>
      <c r="C372" t="s">
        <v>3151</v>
      </c>
      <c r="D372" t="s">
        <v>51</v>
      </c>
      <c r="E372">
        <v>6708.9534855949996</v>
      </c>
      <c r="F372">
        <v>1638.95</v>
      </c>
      <c r="G372">
        <v>5.5395875989857304</v>
      </c>
      <c r="H372">
        <f>(Table2[[#This Row],[1Y Return vs Nifty]]-AVERAGE(Table2[1Y Return vs Nifty]))/_xlfn.STDEV.P(Table2[1Y Return vs Nifty])</f>
        <v>-0.34421296972415238</v>
      </c>
      <c r="I372">
        <v>9.6210709154492307</v>
      </c>
      <c r="J372">
        <f>(Table2[[#This Row],[1M Return vs Nifty]]-AVERAGE(Table2[1M Return vs Nifty]))/_xlfn.STDEV.P(Table2[1M Return vs Nifty])</f>
        <v>1.00472011229366</v>
      </c>
      <c r="K372">
        <v>20.202784464924399</v>
      </c>
      <c r="L372">
        <f>(Table2[[#This Row],[6M Return vs Nifty]]-AVERAGE(Table2[6M Return vs Nifty]))/_xlfn.STDEV.P(Table2[6M Return vs Nifty])</f>
        <v>0.3022139085180961</v>
      </c>
      <c r="M372">
        <v>-1.34079199934886</v>
      </c>
      <c r="N372">
        <f>(Table2[[#This Row],[1W Return vs Nifty]]-AVERAGE(Table2[1W Return vs Nifty]))/_xlfn.STDEV.P(Table2[1W Return vs Nifty])</f>
        <v>-0.63566452272920371</v>
      </c>
      <c r="O372">
        <v>1633.18</v>
      </c>
      <c r="P372">
        <v>1529.25735318738</v>
      </c>
      <c r="Q372">
        <v>1327.9437820221401</v>
      </c>
      <c r="R372">
        <v>46.3168056489856</v>
      </c>
      <c r="S372" s="1">
        <f>(Table2[[#This Row],[Close Price]]-Table2[[#This Row],[20D EMA]])/Table2[[#This Row],[20D EMA]]</f>
        <v>3.5329847291786461E-3</v>
      </c>
      <c r="T372" s="1">
        <f>(Table2[[#This Row],[Close Price]]-Table2[[#This Row],[50D EMA]])/Table2[[#This Row],[50D EMA]]</f>
        <v>7.1729357118336792E-2</v>
      </c>
      <c r="U372" s="1">
        <f>(Table2[[#This Row],[Close Price]]-Table2[[#This Row],[200D EMA]])/Table2[[#This Row],[200D EMA]]</f>
        <v>0.23420134360226605</v>
      </c>
      <c r="V372">
        <v>0.68148741369797405</v>
      </c>
      <c r="W372">
        <v>1631.1</v>
      </c>
      <c r="X372">
        <v>1663</v>
      </c>
      <c r="Y372">
        <v>1618</v>
      </c>
      <c r="Z372">
        <v>1683.95</v>
      </c>
      <c r="AA372">
        <v>1583.05</v>
      </c>
      <c r="AB372">
        <v>1780.8</v>
      </c>
      <c r="AC372" s="1">
        <f>(Table2[[#This Row],[Close Price]]/Table2[[#This Row],[Day Low]])-1</f>
        <v>4.8127030838085449E-3</v>
      </c>
      <c r="AD372" s="1">
        <f>(Table2[[#This Row],[Day High]]/Table2[[#This Row],[Close Price]])-1</f>
        <v>1.4674029103999509E-2</v>
      </c>
      <c r="AE372" s="1">
        <f>(Table2[[#This Row],[Close Price]]/Table2[[#This Row],[Current Week Low]])-1</f>
        <v>1.2948084054388076E-2</v>
      </c>
      <c r="AF372" s="1">
        <f>(Table2[[#This Row],[Current Week High]]/Table2[[#This Row],[Close Price]])-1</f>
        <v>2.7456603313096739E-2</v>
      </c>
      <c r="AG372" s="1">
        <f>(Table2[[#This Row],[Close Price]]/Table2[[#This Row],[Current Month Low]])-1</f>
        <v>3.531158207258156E-2</v>
      </c>
      <c r="AH372" s="1">
        <f>(Table2[[#This Row],[Current Month High]]/Table2[[#This Row],[Close Price]])-1</f>
        <v>8.6549315110284075E-2</v>
      </c>
      <c r="AI372">
        <v>11.2297507550565</v>
      </c>
      <c r="AJ372">
        <v>63.168898402110599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0.11</v>
      </c>
      <c r="AM372" t="s">
        <v>3193</v>
      </c>
      <c r="AN372">
        <v>-4.37</v>
      </c>
      <c r="AO372" t="s">
        <v>3192</v>
      </c>
      <c r="AP372">
        <v>2.5564013804558999E-2</v>
      </c>
      <c r="AQ372">
        <f>(Table2[[#This Row],[Sharpe Ratio]]-AVERAGE(Table2[Sharpe Ratio]))/_xlfn.STDEV.P(Table2[Sharpe Ratio])</f>
        <v>-0.48947304981968004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-0.16241652146128011</v>
      </c>
      <c r="AS372">
        <f>_xlfn.RANK.AVG(Table2[[#This Row],[1Y Return vs Nifty Z-Score]],Table2[1Y Return vs Nifty Z-Score])</f>
        <v>414</v>
      </c>
      <c r="AT372">
        <f>_xlfn.RANK.AVG(Table2[[#This Row],[6M Return vs Nifty Z-Score]],Table2[6M Return vs Nifty Z-Score])</f>
        <v>221</v>
      </c>
      <c r="AU372">
        <f>_xlfn.RANK.AVG(Table2[[#This Row],[Sharpe Ratio Z-Score]],Table2[Sharpe Ratio Z-Score])</f>
        <v>462</v>
      </c>
      <c r="AV372">
        <f>(Table2[[#This Row],[Rank 1Y]]+Table2[[#This Row],[Rank 6M]]+Table2[[#This Row],[Rank Sharpe]])/3</f>
        <v>365.66666666666669</v>
      </c>
    </row>
    <row r="373" spans="1:48" x14ac:dyDescent="0.3">
      <c r="A373" t="s">
        <v>1769</v>
      </c>
      <c r="B373" t="s">
        <v>1770</v>
      </c>
      <c r="C373" t="s">
        <v>3150</v>
      </c>
      <c r="D373" t="s">
        <v>48</v>
      </c>
      <c r="E373">
        <v>4631.0621626749999</v>
      </c>
      <c r="F373">
        <v>669.25</v>
      </c>
      <c r="G373">
        <v>-17.8211666289296</v>
      </c>
      <c r="H373">
        <f>(Table2[[#This Row],[1Y Return vs Nifty]]-AVERAGE(Table2[1Y Return vs Nifty]))/_xlfn.STDEV.P(Table2[1Y Return vs Nifty])</f>
        <v>-0.72895630124381205</v>
      </c>
      <c r="I373">
        <v>-7.49927950783065</v>
      </c>
      <c r="J373">
        <f>(Table2[[#This Row],[1M Return vs Nifty]]-AVERAGE(Table2[1M Return vs Nifty]))/_xlfn.STDEV.P(Table2[1M Return vs Nifty])</f>
        <v>-0.83014708580393126</v>
      </c>
      <c r="K373">
        <v>1.3709152417306301</v>
      </c>
      <c r="L373">
        <f>(Table2[[#This Row],[6M Return vs Nifty]]-AVERAGE(Table2[6M Return vs Nifty]))/_xlfn.STDEV.P(Table2[6M Return vs Nifty])</f>
        <v>-0.28023860297143022</v>
      </c>
      <c r="M373">
        <v>1.36519902240622</v>
      </c>
      <c r="N373">
        <f>(Table2[[#This Row],[1W Return vs Nifty]]-AVERAGE(Table2[1W Return vs Nifty]))/_xlfn.STDEV.P(Table2[1W Return vs Nifty])</f>
        <v>-7.4317721229749459E-2</v>
      </c>
      <c r="O373">
        <v>660.99</v>
      </c>
      <c r="P373">
        <v>669.73449722299199</v>
      </c>
      <c r="Q373">
        <v>628.46828613093896</v>
      </c>
      <c r="R373">
        <v>56.999878964184703</v>
      </c>
      <c r="S373" s="1">
        <f>(Table2[[#This Row],[Close Price]]-Table2[[#This Row],[20D EMA]])/Table2[[#This Row],[20D EMA]]</f>
        <v>1.249640690479431E-2</v>
      </c>
      <c r="T373" s="1">
        <f>(Table2[[#This Row],[Close Price]]-Table2[[#This Row],[50D EMA]])/Table2[[#This Row],[50D EMA]]</f>
        <v>-7.2341685399352244E-4</v>
      </c>
      <c r="U373" s="1">
        <f>(Table2[[#This Row],[Close Price]]-Table2[[#This Row],[200D EMA]])/Table2[[#This Row],[200D EMA]]</f>
        <v>6.4890647259429612E-2</v>
      </c>
      <c r="V373">
        <v>0.55409919100845495</v>
      </c>
      <c r="W373">
        <v>656</v>
      </c>
      <c r="X373">
        <v>678</v>
      </c>
      <c r="Y373">
        <v>617.04999999999995</v>
      </c>
      <c r="Z373">
        <v>684.8</v>
      </c>
      <c r="AA373">
        <v>601</v>
      </c>
      <c r="AB373">
        <v>684.8</v>
      </c>
      <c r="AC373" s="1">
        <f>(Table2[[#This Row],[Close Price]]/Table2[[#This Row],[Day Low]])-1</f>
        <v>2.0198170731707377E-2</v>
      </c>
      <c r="AD373" s="1">
        <f>(Table2[[#This Row],[Day High]]/Table2[[#This Row],[Close Price]])-1</f>
        <v>1.3074336944340681E-2</v>
      </c>
      <c r="AE373" s="1">
        <f>(Table2[[#This Row],[Close Price]]/Table2[[#This Row],[Current Week Low]])-1</f>
        <v>8.4596061907463049E-2</v>
      </c>
      <c r="AF373" s="1">
        <f>(Table2[[#This Row],[Current Week High]]/Table2[[#This Row],[Close Price]])-1</f>
        <v>2.3234964512513834E-2</v>
      </c>
      <c r="AG373" s="1">
        <f>(Table2[[#This Row],[Close Price]]/Table2[[#This Row],[Current Month Low]])-1</f>
        <v>0.11356073211314466</v>
      </c>
      <c r="AH373" s="1">
        <f>(Table2[[#This Row],[Current Month High]]/Table2[[#This Row],[Close Price]])-1</f>
        <v>2.3234964512513834E-2</v>
      </c>
      <c r="AI373">
        <v>50.773253642136702</v>
      </c>
      <c r="AJ373">
        <v>56.824838898652501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-7.0000000000000007E-2</v>
      </c>
      <c r="AM373" t="s">
        <v>3192</v>
      </c>
      <c r="AN373">
        <v>-0.01</v>
      </c>
      <c r="AO373" t="s">
        <v>3192</v>
      </c>
      <c r="AP373">
        <v>0.14400421893822801</v>
      </c>
      <c r="AQ373">
        <f>(Table2[[#This Row],[Sharpe Ratio]]-AVERAGE(Table2[Sharpe Ratio]))/_xlfn.STDEV.P(Table2[Sharpe Ratio])</f>
        <v>0.89530202746493504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563</v>
      </c>
      <c r="AT373">
        <f>_xlfn.RANK.AVG(Table2[[#This Row],[6M Return vs Nifty Z-Score]],Table2[6M Return vs Nifty Z-Score])</f>
        <v>408</v>
      </c>
      <c r="AU373">
        <f>_xlfn.RANK.AVG(Table2[[#This Row],[Sharpe Ratio Z-Score]],Table2[Sharpe Ratio Z-Score])</f>
        <v>129</v>
      </c>
      <c r="AV373">
        <f>(Table2[[#This Row],[Rank 1Y]]+Table2[[#This Row],[Rank 6M]]+Table2[[#This Row],[Rank Sharpe]])/3</f>
        <v>366.66666666666669</v>
      </c>
    </row>
    <row r="374" spans="1:48" x14ac:dyDescent="0.3">
      <c r="A374" t="s">
        <v>1915</v>
      </c>
      <c r="B374" t="s">
        <v>1916</v>
      </c>
      <c r="C374" t="s">
        <v>3154</v>
      </c>
      <c r="D374" t="s">
        <v>119</v>
      </c>
      <c r="E374">
        <v>3873.0954992100001</v>
      </c>
      <c r="F374">
        <v>717.85</v>
      </c>
      <c r="G374">
        <v>34.0569023372895</v>
      </c>
      <c r="H374">
        <f>(Table2[[#This Row],[1Y Return vs Nifty]]-AVERAGE(Table2[1Y Return vs Nifty]))/_xlfn.STDEV.P(Table2[1Y Return vs Nifty])</f>
        <v>0.12545708336423159</v>
      </c>
      <c r="I374">
        <v>13.0620818101127</v>
      </c>
      <c r="J374">
        <f>(Table2[[#This Row],[1M Return vs Nifty]]-AVERAGE(Table2[1M Return vs Nifty]))/_xlfn.STDEV.P(Table2[1M Return vs Nifty])</f>
        <v>1.3735091769338954</v>
      </c>
      <c r="K374">
        <v>-8.0592961235269502</v>
      </c>
      <c r="L374">
        <f>(Table2[[#This Row],[6M Return vs Nifty]]-AVERAGE(Table2[6M Return vs Nifty]))/_xlfn.STDEV.P(Table2[6M Return vs Nifty])</f>
        <v>-0.57190642566459537</v>
      </c>
      <c r="M374">
        <v>3.3762041108360901</v>
      </c>
      <c r="N374">
        <f>(Table2[[#This Row],[1W Return vs Nifty]]-AVERAGE(Table2[1W Return vs Nifty]))/_xlfn.STDEV.P(Table2[1W Return vs Nifty])</f>
        <v>0.34285708279345806</v>
      </c>
      <c r="O374">
        <v>690.98</v>
      </c>
      <c r="P374">
        <v>686.38193992583899</v>
      </c>
      <c r="Q374">
        <v>644.67781196261103</v>
      </c>
      <c r="R374">
        <v>67.073150345591998</v>
      </c>
      <c r="S374" s="1">
        <f>(Table2[[#This Row],[Close Price]]-Table2[[#This Row],[20D EMA]])/Table2[[#This Row],[20D EMA]]</f>
        <v>3.8886798460158044E-2</v>
      </c>
      <c r="T374" s="1">
        <f>(Table2[[#This Row],[Close Price]]-Table2[[#This Row],[50D EMA]])/Table2[[#This Row],[50D EMA]]</f>
        <v>4.5846282140758303E-2</v>
      </c>
      <c r="U374" s="1">
        <f>(Table2[[#This Row],[Close Price]]-Table2[[#This Row],[200D EMA]])/Table2[[#This Row],[200D EMA]]</f>
        <v>0.11350194884888129</v>
      </c>
      <c r="V374">
        <v>1.60500101374071</v>
      </c>
      <c r="W374">
        <v>715.05</v>
      </c>
      <c r="X374">
        <v>732.4</v>
      </c>
      <c r="Y374">
        <v>697.2</v>
      </c>
      <c r="Z374">
        <v>732.4</v>
      </c>
      <c r="AA374">
        <v>661.45</v>
      </c>
      <c r="AB374">
        <v>732.4</v>
      </c>
      <c r="AC374" s="1">
        <f>(Table2[[#This Row],[Close Price]]/Table2[[#This Row],[Day Low]])-1</f>
        <v>3.9158100832110687E-3</v>
      </c>
      <c r="AD374" s="1">
        <f>(Table2[[#This Row],[Day High]]/Table2[[#This Row],[Close Price]])-1</f>
        <v>2.0268858396600864E-2</v>
      </c>
      <c r="AE374" s="1">
        <f>(Table2[[#This Row],[Close Price]]/Table2[[#This Row],[Current Week Low]])-1</f>
        <v>2.9618473895582254E-2</v>
      </c>
      <c r="AF374" s="1">
        <f>(Table2[[#This Row],[Current Week High]]/Table2[[#This Row],[Close Price]])-1</f>
        <v>2.0268858396600864E-2</v>
      </c>
      <c r="AG374" s="1">
        <f>(Table2[[#This Row],[Close Price]]/Table2[[#This Row],[Current Month Low]])-1</f>
        <v>8.526721596492548E-2</v>
      </c>
      <c r="AH374" s="1">
        <f>(Table2[[#This Row],[Current Month High]]/Table2[[#This Row],[Close Price]])-1</f>
        <v>2.0268858396600864E-2</v>
      </c>
      <c r="AI374">
        <v>22.5882844605418</v>
      </c>
      <c r="AJ374">
        <v>85.3712072304712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-0.04</v>
      </c>
      <c r="AM374" t="s">
        <v>3192</v>
      </c>
      <c r="AN374">
        <v>6.78</v>
      </c>
      <c r="AO374" t="s">
        <v>3193</v>
      </c>
      <c r="AP374">
        <v>6.7829053190744004E-2</v>
      </c>
      <c r="AQ374">
        <f>(Table2[[#This Row],[Sharpe Ratio]]-AVERAGE(Table2[Sharpe Ratio]))/_xlfn.STDEV.P(Table2[Sharpe Ratio])</f>
        <v>4.679869929054844E-3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1.2745967873560444</v>
      </c>
      <c r="AS374">
        <f>_xlfn.RANK.AVG(Table2[[#This Row],[1Y Return vs Nifty Z-Score]],Table2[1Y Return vs Nifty Z-Score])</f>
        <v>252</v>
      </c>
      <c r="AT374">
        <f>_xlfn.RANK.AVG(Table2[[#This Row],[6M Return vs Nifty Z-Score]],Table2[6M Return vs Nifty Z-Score])</f>
        <v>507</v>
      </c>
      <c r="AU374">
        <f>_xlfn.RANK.AVG(Table2[[#This Row],[Sharpe Ratio Z-Score]],Table2[Sharpe Ratio Z-Score])</f>
        <v>341</v>
      </c>
      <c r="AV374">
        <f>(Table2[[#This Row],[Rank 1Y]]+Table2[[#This Row],[Rank 6M]]+Table2[[#This Row],[Rank Sharpe]])/3</f>
        <v>366.66666666666669</v>
      </c>
    </row>
    <row r="375" spans="1:48" x14ac:dyDescent="0.3">
      <c r="A375" t="s">
        <v>287</v>
      </c>
      <c r="B375" t="s">
        <v>288</v>
      </c>
      <c r="C375" t="s">
        <v>3154</v>
      </c>
      <c r="D375" t="s">
        <v>119</v>
      </c>
      <c r="E375">
        <v>97156.118613450002</v>
      </c>
      <c r="F375">
        <v>960.25</v>
      </c>
      <c r="G375">
        <v>12.2406321473179</v>
      </c>
      <c r="H375">
        <f>(Table2[[#This Row],[1Y Return vs Nifty]]-AVERAGE(Table2[1Y Return vs Nifty]))/_xlfn.STDEV.P(Table2[1Y Return vs Nifty])</f>
        <v>-0.23384914418010683</v>
      </c>
      <c r="I375">
        <v>-4.8712805729351603</v>
      </c>
      <c r="J375">
        <f>(Table2[[#This Row],[1M Return vs Nifty]]-AVERAGE(Table2[1M Return vs Nifty]))/_xlfn.STDEV.P(Table2[1M Return vs Nifty])</f>
        <v>-0.54849227599827155</v>
      </c>
      <c r="K375">
        <v>-6.26645398869851</v>
      </c>
      <c r="L375">
        <f>(Table2[[#This Row],[6M Return vs Nifty]]-AVERAGE(Table2[6M Return vs Nifty]))/_xlfn.STDEV.P(Table2[6M Return vs Nifty])</f>
        <v>-0.51645545625955336</v>
      </c>
      <c r="M375">
        <v>-0.56274578532175901</v>
      </c>
      <c r="N375">
        <f>(Table2[[#This Row],[1W Return vs Nifty]]-AVERAGE(Table2[1W Return vs Nifty]))/_xlfn.STDEV.P(Table2[1W Return vs Nifty])</f>
        <v>-0.47426200876978974</v>
      </c>
      <c r="O375">
        <v>998.85</v>
      </c>
      <c r="P375">
        <v>993.20513440855996</v>
      </c>
      <c r="Q375">
        <v>914.16743986101903</v>
      </c>
      <c r="R375">
        <v>31.225396424373098</v>
      </c>
      <c r="S375" s="1">
        <f>(Table2[[#This Row],[Close Price]]-Table2[[#This Row],[20D EMA]])/Table2[[#This Row],[20D EMA]]</f>
        <v>-3.8644441107273386E-2</v>
      </c>
      <c r="T375" s="1">
        <f>(Table2[[#This Row],[Close Price]]-Table2[[#This Row],[50D EMA]])/Table2[[#This Row],[50D EMA]]</f>
        <v>-3.3180592071933142E-2</v>
      </c>
      <c r="U375" s="1">
        <f>(Table2[[#This Row],[Close Price]]-Table2[[#This Row],[200D EMA]])/Table2[[#This Row],[200D EMA]]</f>
        <v>5.0409321235491501E-2</v>
      </c>
      <c r="V375">
        <v>1.4612380337062001</v>
      </c>
      <c r="W375">
        <v>950.05</v>
      </c>
      <c r="X375">
        <v>971.95</v>
      </c>
      <c r="Y375">
        <v>950.05</v>
      </c>
      <c r="Z375">
        <v>1017.1</v>
      </c>
      <c r="AA375">
        <v>950.05</v>
      </c>
      <c r="AB375">
        <v>1069</v>
      </c>
      <c r="AC375" s="1">
        <f>(Table2[[#This Row],[Close Price]]/Table2[[#This Row],[Day Low]])-1</f>
        <v>1.0736277038050579E-2</v>
      </c>
      <c r="AD375" s="1">
        <f>(Table2[[#This Row],[Day High]]/Table2[[#This Row],[Close Price]])-1</f>
        <v>1.2184326998177619E-2</v>
      </c>
      <c r="AE375" s="1">
        <f>(Table2[[#This Row],[Close Price]]/Table2[[#This Row],[Current Week Low]])-1</f>
        <v>1.0736277038050579E-2</v>
      </c>
      <c r="AF375" s="1">
        <f>(Table2[[#This Row],[Current Week High]]/Table2[[#This Row],[Close Price]])-1</f>
        <v>5.9203332465503689E-2</v>
      </c>
      <c r="AG375" s="1">
        <f>(Table2[[#This Row],[Close Price]]/Table2[[#This Row],[Current Month Low]])-1</f>
        <v>1.0736277038050579E-2</v>
      </c>
      <c r="AH375" s="1">
        <f>(Table2[[#This Row],[Current Month High]]/Table2[[#This Row],[Close Price]])-1</f>
        <v>0.11325175735485549</v>
      </c>
      <c r="AI375">
        <v>14.241083051288699</v>
      </c>
      <c r="AJ375">
        <v>65.104883081155407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-0.04</v>
      </c>
      <c r="AM375" t="s">
        <v>3192</v>
      </c>
      <c r="AN375">
        <v>-6.6</v>
      </c>
      <c r="AO375" t="s">
        <v>3192</v>
      </c>
      <c r="AP375">
        <v>0.100542728654578</v>
      </c>
      <c r="AQ375">
        <f>(Table2[[#This Row],[Sharpe Ratio]]-AVERAGE(Table2[Sharpe Ratio]))/_xlfn.STDEV.P(Table2[Sharpe Ratio])</f>
        <v>0.38716048466261371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-1.3858984005451078</v>
      </c>
      <c r="AS375">
        <f>_xlfn.RANK.AVG(Table2[[#This Row],[1Y Return vs Nifty Z-Score]],Table2[1Y Return vs Nifty Z-Score])</f>
        <v>373</v>
      </c>
      <c r="AT375">
        <f>_xlfn.RANK.AVG(Table2[[#This Row],[6M Return vs Nifty Z-Score]],Table2[6M Return vs Nifty Z-Score])</f>
        <v>491</v>
      </c>
      <c r="AU375">
        <f>_xlfn.RANK.AVG(Table2[[#This Row],[Sharpe Ratio Z-Score]],Table2[Sharpe Ratio Z-Score])</f>
        <v>238</v>
      </c>
      <c r="AV375">
        <f>(Table2[[#This Row],[Rank 1Y]]+Table2[[#This Row],[Rank 6M]]+Table2[[#This Row],[Rank Sharpe]])/3</f>
        <v>367.33333333333331</v>
      </c>
    </row>
    <row r="376" spans="1:48" x14ac:dyDescent="0.3">
      <c r="A376" t="s">
        <v>567</v>
      </c>
      <c r="B376" t="s">
        <v>568</v>
      </c>
      <c r="C376" t="s">
        <v>3150</v>
      </c>
      <c r="D376" t="s">
        <v>48</v>
      </c>
      <c r="E376">
        <v>36185.688000000002</v>
      </c>
      <c r="F376">
        <v>59.92</v>
      </c>
      <c r="G376">
        <v>60.4039740745052</v>
      </c>
      <c r="H376">
        <f>(Table2[[#This Row],[1Y Return vs Nifty]]-AVERAGE(Table2[1Y Return vs Nifty]))/_xlfn.STDEV.P(Table2[1Y Return vs Nifty])</f>
        <v>0.55938400443301384</v>
      </c>
      <c r="I376">
        <v>-2.5526448277714602</v>
      </c>
      <c r="J376">
        <f>(Table2[[#This Row],[1M Return vs Nifty]]-AVERAGE(Table2[1M Return vs Nifty]))/_xlfn.STDEV.P(Table2[1M Return vs Nifty])</f>
        <v>-0.29999335115427922</v>
      </c>
      <c r="K376">
        <v>-21.753250580278699</v>
      </c>
      <c r="L376">
        <f>(Table2[[#This Row],[6M Return vs Nifty]]-AVERAGE(Table2[6M Return vs Nifty]))/_xlfn.STDEV.P(Table2[6M Return vs Nifty])</f>
        <v>-0.99544792709636631</v>
      </c>
      <c r="M376">
        <v>-2.5676451168270402</v>
      </c>
      <c r="N376">
        <f>(Table2[[#This Row],[1W Return vs Nifty]]-AVERAGE(Table2[1W Return vs Nifty]))/_xlfn.STDEV.P(Table2[1W Return vs Nifty])</f>
        <v>-0.89017019842037159</v>
      </c>
      <c r="O376">
        <v>60.12</v>
      </c>
      <c r="P376">
        <v>61.790923846158599</v>
      </c>
      <c r="Q376">
        <v>59.131780210854302</v>
      </c>
      <c r="R376">
        <v>51.291655988702999</v>
      </c>
      <c r="S376" s="1">
        <f>(Table2[[#This Row],[Close Price]]-Table2[[#This Row],[20D EMA]])/Table2[[#This Row],[20D EMA]]</f>
        <v>-3.3266799733864894E-3</v>
      </c>
      <c r="T376" s="1">
        <f>(Table2[[#This Row],[Close Price]]-Table2[[#This Row],[50D EMA]])/Table2[[#This Row],[50D EMA]]</f>
        <v>-3.0278295414657534E-2</v>
      </c>
      <c r="U376" s="1">
        <f>(Table2[[#This Row],[Close Price]]-Table2[[#This Row],[200D EMA]])/Table2[[#This Row],[200D EMA]]</f>
        <v>1.3329884308150984E-2</v>
      </c>
      <c r="V376">
        <v>0.47329624693655598</v>
      </c>
      <c r="W376">
        <v>58.41</v>
      </c>
      <c r="X376">
        <v>60.5</v>
      </c>
      <c r="Y376">
        <v>58.05</v>
      </c>
      <c r="Z376">
        <v>60.5</v>
      </c>
      <c r="AA376">
        <v>55.06</v>
      </c>
      <c r="AB376">
        <v>61.82</v>
      </c>
      <c r="AC376" s="1">
        <f>(Table2[[#This Row],[Close Price]]/Table2[[#This Row],[Day Low]])-1</f>
        <v>2.5851737716144685E-2</v>
      </c>
      <c r="AD376" s="1">
        <f>(Table2[[#This Row],[Day High]]/Table2[[#This Row],[Close Price]])-1</f>
        <v>9.6795727636849183E-3</v>
      </c>
      <c r="AE376" s="1">
        <f>(Table2[[#This Row],[Close Price]]/Table2[[#This Row],[Current Week Low]])-1</f>
        <v>3.2213608957795126E-2</v>
      </c>
      <c r="AF376" s="1">
        <f>(Table2[[#This Row],[Current Week High]]/Table2[[#This Row],[Close Price]])-1</f>
        <v>9.6795727636849183E-3</v>
      </c>
      <c r="AG376" s="1">
        <f>(Table2[[#This Row],[Close Price]]/Table2[[#This Row],[Current Month Low]])-1</f>
        <v>8.8267344714856533E-2</v>
      </c>
      <c r="AH376" s="1">
        <f>(Table2[[#This Row],[Current Month High]]/Table2[[#This Row],[Close Price]])-1</f>
        <v>3.1708945260347177E-2</v>
      </c>
      <c r="AI376">
        <v>30.423898531375102</v>
      </c>
      <c r="AJ376">
        <v>92.979066022544202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-0.08</v>
      </c>
      <c r="AM376" t="s">
        <v>3192</v>
      </c>
      <c r="AN376">
        <v>-4.75</v>
      </c>
      <c r="AO376" t="s">
        <v>3192</v>
      </c>
      <c r="AP376">
        <v>7.9286685697046E-2</v>
      </c>
      <c r="AQ376">
        <f>(Table2[[#This Row],[Sharpe Ratio]]-AVERAGE(Table2[Sharpe Ratio]))/_xlfn.STDEV.P(Table2[Sharpe Ratio])</f>
        <v>0.1386398197746902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151</v>
      </c>
      <c r="AT376">
        <f>_xlfn.RANK.AVG(Table2[[#This Row],[6M Return vs Nifty Z-Score]],Table2[6M Return vs Nifty Z-Score])</f>
        <v>649</v>
      </c>
      <c r="AU376">
        <f>_xlfn.RANK.AVG(Table2[[#This Row],[Sharpe Ratio Z-Score]],Table2[Sharpe Ratio Z-Score])</f>
        <v>304</v>
      </c>
      <c r="AV376">
        <f>(Table2[[#This Row],[Rank 1Y]]+Table2[[#This Row],[Rank 6M]]+Table2[[#This Row],[Rank Sharpe]])/3</f>
        <v>368</v>
      </c>
    </row>
    <row r="377" spans="1:48" x14ac:dyDescent="0.3">
      <c r="A377" t="s">
        <v>1359</v>
      </c>
      <c r="B377" t="s">
        <v>1360</v>
      </c>
      <c r="C377" t="s">
        <v>3153</v>
      </c>
      <c r="D377" t="s">
        <v>188</v>
      </c>
      <c r="E377">
        <v>8414.0461680000008</v>
      </c>
      <c r="F377">
        <v>426.8</v>
      </c>
      <c r="G377">
        <v>11.0791173653061</v>
      </c>
      <c r="H377">
        <f>(Table2[[#This Row],[1Y Return vs Nifty]]-AVERAGE(Table2[1Y Return vs Nifty]))/_xlfn.STDEV.P(Table2[1Y Return vs Nifty])</f>
        <v>-0.25297888042409067</v>
      </c>
      <c r="I377">
        <v>-11.6833312319685</v>
      </c>
      <c r="J377">
        <f>(Table2[[#This Row],[1M Return vs Nifty]]-AVERAGE(Table2[1M Return vs Nifty]))/_xlfn.STDEV.P(Table2[1M Return vs Nifty])</f>
        <v>-1.2785712753768825</v>
      </c>
      <c r="K377">
        <v>26.0488124972996</v>
      </c>
      <c r="L377">
        <f>(Table2[[#This Row],[6M Return vs Nifty]]-AVERAGE(Table2[6M Return vs Nifty]))/_xlfn.STDEV.P(Table2[6M Return vs Nifty])</f>
        <v>0.48302621500445336</v>
      </c>
      <c r="M377">
        <v>1.1739947014843399</v>
      </c>
      <c r="N377">
        <f>(Table2[[#This Row],[1W Return vs Nifty]]-AVERAGE(Table2[1W Return vs Nifty]))/_xlfn.STDEV.P(Table2[1W Return vs Nifty])</f>
        <v>-0.1139822778079003</v>
      </c>
      <c r="O377">
        <v>422.61</v>
      </c>
      <c r="P377">
        <v>422.86901394725299</v>
      </c>
      <c r="Q377">
        <v>352.68139209525299</v>
      </c>
      <c r="R377">
        <v>57.869560717057801</v>
      </c>
      <c r="S377" s="1">
        <f>(Table2[[#This Row],[Close Price]]-Table2[[#This Row],[20D EMA]])/Table2[[#This Row],[20D EMA]]</f>
        <v>9.9145784529471558E-3</v>
      </c>
      <c r="T377" s="1">
        <f>(Table2[[#This Row],[Close Price]]-Table2[[#This Row],[50D EMA]])/Table2[[#This Row],[50D EMA]]</f>
        <v>9.2959898292225111E-3</v>
      </c>
      <c r="U377" s="1">
        <f>(Table2[[#This Row],[Close Price]]-Table2[[#This Row],[200D EMA]])/Table2[[#This Row],[200D EMA]]</f>
        <v>0.21015740996261267</v>
      </c>
      <c r="V377">
        <v>1.0027351399955799</v>
      </c>
      <c r="W377">
        <v>402.6</v>
      </c>
      <c r="X377">
        <v>429</v>
      </c>
      <c r="Y377">
        <v>398</v>
      </c>
      <c r="Z377">
        <v>429</v>
      </c>
      <c r="AA377">
        <v>382.9</v>
      </c>
      <c r="AB377">
        <v>441.5</v>
      </c>
      <c r="AC377" s="1">
        <f>(Table2[[#This Row],[Close Price]]/Table2[[#This Row],[Day Low]])-1</f>
        <v>6.0109289617486406E-2</v>
      </c>
      <c r="AD377" s="1">
        <f>(Table2[[#This Row],[Day High]]/Table2[[#This Row],[Close Price]])-1</f>
        <v>5.1546391752577136E-3</v>
      </c>
      <c r="AE377" s="1">
        <f>(Table2[[#This Row],[Close Price]]/Table2[[#This Row],[Current Week Low]])-1</f>
        <v>7.2361809045226266E-2</v>
      </c>
      <c r="AF377" s="1">
        <f>(Table2[[#This Row],[Current Week High]]/Table2[[#This Row],[Close Price]])-1</f>
        <v>5.1546391752577136E-3</v>
      </c>
      <c r="AG377" s="1">
        <f>(Table2[[#This Row],[Close Price]]/Table2[[#This Row],[Current Month Low]])-1</f>
        <v>0.11465134499869434</v>
      </c>
      <c r="AH377" s="1">
        <f>(Table2[[#This Row],[Current Month High]]/Table2[[#This Row],[Close Price]])-1</f>
        <v>3.4442361761949369E-2</v>
      </c>
      <c r="AI377">
        <v>13.7066541705716</v>
      </c>
      <c r="AJ377">
        <v>77.759266972094906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0.04</v>
      </c>
      <c r="AM377" t="s">
        <v>3193</v>
      </c>
      <c r="AN377">
        <v>-3.7</v>
      </c>
      <c r="AO377" t="s">
        <v>3192</v>
      </c>
      <c r="AQ377">
        <f>(Table2[[#This Row],[Sharpe Ratio]]-AVERAGE(Table2[Sharpe Ratio]))/_xlfn.STDEV.P(Table2[Sharpe Ratio])</f>
        <v>-0.78836149865308947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380</v>
      </c>
      <c r="AT377">
        <f>_xlfn.RANK.AVG(Table2[[#This Row],[6M Return vs Nifty Z-Score]],Table2[6M Return vs Nifty Z-Score])</f>
        <v>174</v>
      </c>
      <c r="AU377">
        <f>_xlfn.RANK.AVG(Table2[[#This Row],[Sharpe Ratio Z-Score]],Table2[Sharpe Ratio Z-Score])</f>
        <v>551.5</v>
      </c>
      <c r="AV377">
        <f>(Table2[[#This Row],[Rank 1Y]]+Table2[[#This Row],[Rank 6M]]+Table2[[#This Row],[Rank Sharpe]])/3</f>
        <v>368.5</v>
      </c>
    </row>
    <row r="378" spans="1:48" x14ac:dyDescent="0.3">
      <c r="A378" t="s">
        <v>1558</v>
      </c>
      <c r="B378" t="s">
        <v>1559</v>
      </c>
      <c r="C378" t="s">
        <v>3153</v>
      </c>
      <c r="D378" t="s">
        <v>252</v>
      </c>
      <c r="E378">
        <v>6459.1969401599999</v>
      </c>
      <c r="F378">
        <v>2371.8000000000002</v>
      </c>
      <c r="G378">
        <v>-22.340186590466999</v>
      </c>
      <c r="H378">
        <f>(Table2[[#This Row],[1Y Return vs Nifty]]-AVERAGE(Table2[1Y Return vs Nifty]))/_xlfn.STDEV.P(Table2[1Y Return vs Nifty])</f>
        <v>-0.8033829562328918</v>
      </c>
      <c r="I378">
        <v>-4.9986475528917902</v>
      </c>
      <c r="J378">
        <f>(Table2[[#This Row],[1M Return vs Nifty]]-AVERAGE(Table2[1M Return vs Nifty]))/_xlfn.STDEV.P(Table2[1M Return vs Nifty])</f>
        <v>-0.56214278477088353</v>
      </c>
      <c r="K378">
        <v>14.055774866904599</v>
      </c>
      <c r="L378">
        <f>(Table2[[#This Row],[6M Return vs Nifty]]-AVERAGE(Table2[6M Return vs Nifty]))/_xlfn.STDEV.P(Table2[6M Return vs Nifty])</f>
        <v>0.11209251716374109</v>
      </c>
      <c r="M378">
        <v>-1.0649641572861099</v>
      </c>
      <c r="N378">
        <f>(Table2[[#This Row],[1W Return vs Nifty]]-AVERAGE(Table2[1W Return vs Nifty]))/_xlfn.STDEV.P(Table2[1W Return vs Nifty])</f>
        <v>-0.57844516181425243</v>
      </c>
      <c r="O378">
        <v>2404.52</v>
      </c>
      <c r="P378">
        <v>2416.4989489929299</v>
      </c>
      <c r="Q378">
        <v>2308.3729263750301</v>
      </c>
      <c r="R378">
        <v>46.289381847907798</v>
      </c>
      <c r="S378" s="1">
        <f>(Table2[[#This Row],[Close Price]]-Table2[[#This Row],[20D EMA]])/Table2[[#This Row],[20D EMA]]</f>
        <v>-1.3607705487997522E-2</v>
      </c>
      <c r="T378" s="1">
        <f>(Table2[[#This Row],[Close Price]]-Table2[[#This Row],[50D EMA]])/Table2[[#This Row],[50D EMA]]</f>
        <v>-1.8497400551967073E-2</v>
      </c>
      <c r="U378" s="1">
        <f>(Table2[[#This Row],[Close Price]]-Table2[[#This Row],[200D EMA]])/Table2[[#This Row],[200D EMA]]</f>
        <v>2.7476961326423625E-2</v>
      </c>
      <c r="V378">
        <v>0.57274359265263197</v>
      </c>
      <c r="W378">
        <v>2333</v>
      </c>
      <c r="X378">
        <v>2389.8000000000002</v>
      </c>
      <c r="Y378">
        <v>2320</v>
      </c>
      <c r="Z378">
        <v>2389.8000000000002</v>
      </c>
      <c r="AA378">
        <v>2283.1999999999998</v>
      </c>
      <c r="AB378">
        <v>2661</v>
      </c>
      <c r="AC378" s="1">
        <f>(Table2[[#This Row],[Close Price]]/Table2[[#This Row],[Day Low]])-1</f>
        <v>1.6630947278182706E-2</v>
      </c>
      <c r="AD378" s="1">
        <f>(Table2[[#This Row],[Day High]]/Table2[[#This Row],[Close Price]])-1</f>
        <v>7.5891727801669084E-3</v>
      </c>
      <c r="AE378" s="1">
        <f>(Table2[[#This Row],[Close Price]]/Table2[[#This Row],[Current Week Low]])-1</f>
        <v>2.2327586206896566E-2</v>
      </c>
      <c r="AF378" s="1">
        <f>(Table2[[#This Row],[Current Week High]]/Table2[[#This Row],[Close Price]])-1</f>
        <v>7.5891727801669084E-3</v>
      </c>
      <c r="AG378" s="1">
        <f>(Table2[[#This Row],[Close Price]]/Table2[[#This Row],[Current Month Low]])-1</f>
        <v>3.8805185704274825E-2</v>
      </c>
      <c r="AH378" s="1">
        <f>(Table2[[#This Row],[Current Month High]]/Table2[[#This Row],[Close Price]])-1</f>
        <v>0.12193270933468248</v>
      </c>
      <c r="AI378">
        <v>17.800826376591601</v>
      </c>
      <c r="AJ378">
        <v>37.895348837209298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-0.01</v>
      </c>
      <c r="AM378" t="s">
        <v>3192</v>
      </c>
      <c r="AN378">
        <v>-10.51</v>
      </c>
      <c r="AO378" t="s">
        <v>3192</v>
      </c>
      <c r="AP378">
        <v>0.100848284913131</v>
      </c>
      <c r="AQ378">
        <f>(Table2[[#This Row],[Sharpe Ratio]]-AVERAGE(Table2[Sharpe Ratio]))/_xlfn.STDEV.P(Table2[Sharpe Ratio])</f>
        <v>0.39073297671524898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598</v>
      </c>
      <c r="AT378">
        <f>_xlfn.RANK.AVG(Table2[[#This Row],[6M Return vs Nifty Z-Score]],Table2[6M Return vs Nifty Z-Score])</f>
        <v>276</v>
      </c>
      <c r="AU378">
        <f>_xlfn.RANK.AVG(Table2[[#This Row],[Sharpe Ratio Z-Score]],Table2[Sharpe Ratio Z-Score])</f>
        <v>236</v>
      </c>
      <c r="AV378">
        <f>(Table2[[#This Row],[Rank 1Y]]+Table2[[#This Row],[Rank 6M]]+Table2[[#This Row],[Rank Sharpe]])/3</f>
        <v>370</v>
      </c>
    </row>
    <row r="379" spans="1:48" x14ac:dyDescent="0.3">
      <c r="A379" t="s">
        <v>1469</v>
      </c>
      <c r="B379" t="s">
        <v>1470</v>
      </c>
      <c r="C379" t="s">
        <v>3153</v>
      </c>
      <c r="D379" t="s">
        <v>188</v>
      </c>
      <c r="E379">
        <v>7212.5910387000004</v>
      </c>
      <c r="F379">
        <v>526.20000000000005</v>
      </c>
      <c r="G379">
        <v>8.5770664835636694</v>
      </c>
      <c r="H379">
        <f>(Table2[[#This Row],[1Y Return vs Nifty]]-AVERAGE(Table2[1Y Return vs Nifty]))/_xlfn.STDEV.P(Table2[1Y Return vs Nifty])</f>
        <v>-0.29418677048112285</v>
      </c>
      <c r="I379">
        <v>2.0044010743092402</v>
      </c>
      <c r="J379">
        <f>(Table2[[#This Row],[1M Return vs Nifty]]-AVERAGE(Table2[1M Return vs Nifty]))/_xlfn.STDEV.P(Table2[1M Return vs Nifty])</f>
        <v>0.18840635090923921</v>
      </c>
      <c r="K379">
        <v>12.269883489192701</v>
      </c>
      <c r="L379">
        <f>(Table2[[#This Row],[6M Return vs Nifty]]-AVERAGE(Table2[6M Return vs Nifty]))/_xlfn.STDEV.P(Table2[6M Return vs Nifty])</f>
        <v>5.6856528326549353E-2</v>
      </c>
      <c r="M379">
        <v>4.7955766156441602</v>
      </c>
      <c r="N379">
        <f>(Table2[[#This Row],[1W Return vs Nifty]]-AVERAGE(Table2[1W Return vs Nifty]))/_xlfn.STDEV.P(Table2[1W Return vs Nifty])</f>
        <v>0.6373001202258245</v>
      </c>
      <c r="O379">
        <v>517.53</v>
      </c>
      <c r="P379">
        <v>520.362179174272</v>
      </c>
      <c r="Q379">
        <v>475.00724761012901</v>
      </c>
      <c r="R379">
        <v>63.370994268376499</v>
      </c>
      <c r="S379" s="1">
        <f>(Table2[[#This Row],[Close Price]]-Table2[[#This Row],[20D EMA]])/Table2[[#This Row],[20D EMA]]</f>
        <v>1.6752652020172884E-2</v>
      </c>
      <c r="T379" s="1">
        <f>(Table2[[#This Row],[Close Price]]-Table2[[#This Row],[50D EMA]])/Table2[[#This Row],[50D EMA]]</f>
        <v>1.1218764659245015E-2</v>
      </c>
      <c r="U379" s="1">
        <f>(Table2[[#This Row],[Close Price]]-Table2[[#This Row],[200D EMA]])/Table2[[#This Row],[200D EMA]]</f>
        <v>0.10777257115008997</v>
      </c>
      <c r="V379">
        <v>0.31024657246476101</v>
      </c>
      <c r="W379">
        <v>523.95000000000005</v>
      </c>
      <c r="X379">
        <v>534.9</v>
      </c>
      <c r="Y379">
        <v>501.9</v>
      </c>
      <c r="Z379">
        <v>534.9</v>
      </c>
      <c r="AA379">
        <v>486</v>
      </c>
      <c r="AB379">
        <v>534.9</v>
      </c>
      <c r="AC379" s="1">
        <f>(Table2[[#This Row],[Close Price]]/Table2[[#This Row],[Day Low]])-1</f>
        <v>4.294302891497237E-3</v>
      </c>
      <c r="AD379" s="1">
        <f>(Table2[[#This Row],[Day High]]/Table2[[#This Row],[Close Price]])-1</f>
        <v>1.6533637400227841E-2</v>
      </c>
      <c r="AE379" s="1">
        <f>(Table2[[#This Row],[Close Price]]/Table2[[#This Row],[Current Week Low]])-1</f>
        <v>4.8416019127316412E-2</v>
      </c>
      <c r="AF379" s="1">
        <f>(Table2[[#This Row],[Current Week High]]/Table2[[#This Row],[Close Price]])-1</f>
        <v>1.6533637400227841E-2</v>
      </c>
      <c r="AG379" s="1">
        <f>(Table2[[#This Row],[Close Price]]/Table2[[#This Row],[Current Month Low]])-1</f>
        <v>8.271604938271615E-2</v>
      </c>
      <c r="AH379" s="1">
        <f>(Table2[[#This Row],[Current Month High]]/Table2[[#This Row],[Close Price]])-1</f>
        <v>1.6533637400227841E-2</v>
      </c>
      <c r="AI379">
        <v>21.5507411630558</v>
      </c>
      <c r="AJ379">
        <v>48.7491166077738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-0.01</v>
      </c>
      <c r="AM379" t="s">
        <v>3192</v>
      </c>
      <c r="AN379">
        <v>-0.5</v>
      </c>
      <c r="AO379" t="s">
        <v>3192</v>
      </c>
      <c r="AP379">
        <v>3.9561476918396003E-2</v>
      </c>
      <c r="AQ379">
        <f>(Table2[[#This Row],[Sharpe Ratio]]-AVERAGE(Table2[Sharpe Ratio]))/_xlfn.STDEV.P(Table2[Sharpe Ratio])</f>
        <v>-0.32581799667808359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395</v>
      </c>
      <c r="AT379">
        <f>_xlfn.RANK.AVG(Table2[[#This Row],[6M Return vs Nifty Z-Score]],Table2[6M Return vs Nifty Z-Score])</f>
        <v>294</v>
      </c>
      <c r="AU379">
        <f>_xlfn.RANK.AVG(Table2[[#This Row],[Sharpe Ratio Z-Score]],Table2[Sharpe Ratio Z-Score])</f>
        <v>423</v>
      </c>
      <c r="AV379">
        <f>(Table2[[#This Row],[Rank 1Y]]+Table2[[#This Row],[Rank 6M]]+Table2[[#This Row],[Rank Sharpe]])/3</f>
        <v>370.66666666666669</v>
      </c>
    </row>
    <row r="380" spans="1:48" x14ac:dyDescent="0.3">
      <c r="A380" t="s">
        <v>378</v>
      </c>
      <c r="B380" t="s">
        <v>379</v>
      </c>
      <c r="C380" t="s">
        <v>3156</v>
      </c>
      <c r="D380" t="s">
        <v>200</v>
      </c>
      <c r="E380">
        <v>65881.682364335997</v>
      </c>
      <c r="F380">
        <v>224.36</v>
      </c>
      <c r="G380">
        <v>0.70644743265676202</v>
      </c>
      <c r="H380">
        <f>(Table2[[#This Row],[1Y Return vs Nifty]]-AVERAGE(Table2[1Y Return vs Nifty]))/_xlfn.STDEV.P(Table2[1Y Return vs Nifty])</f>
        <v>-0.42381307300646959</v>
      </c>
      <c r="I380">
        <v>-6.4206515320988897</v>
      </c>
      <c r="J380">
        <f>(Table2[[#This Row],[1M Return vs Nifty]]-AVERAGE(Table2[1M Return vs Nifty]))/_xlfn.STDEV.P(Table2[1M Return vs Nifty])</f>
        <v>-0.71454553310852498</v>
      </c>
      <c r="K380">
        <v>14.584641147300101</v>
      </c>
      <c r="L380">
        <f>(Table2[[#This Row],[6M Return vs Nifty]]-AVERAGE(Table2[6M Return vs Nifty]))/_xlfn.STDEV.P(Table2[6M Return vs Nifty])</f>
        <v>0.12844986807817368</v>
      </c>
      <c r="M380">
        <v>3.3854018087404998</v>
      </c>
      <c r="N380">
        <f>(Table2[[#This Row],[1W Return vs Nifty]]-AVERAGE(Table2[1W Return vs Nifty]))/_xlfn.STDEV.P(Table2[1W Return vs Nifty])</f>
        <v>0.34476510771234703</v>
      </c>
      <c r="O380">
        <v>231.53</v>
      </c>
      <c r="P380">
        <v>236.76731367439501</v>
      </c>
      <c r="Q380">
        <v>215.89977607514899</v>
      </c>
      <c r="R380">
        <v>34.586966648376901</v>
      </c>
      <c r="S380" s="1">
        <f>(Table2[[#This Row],[Close Price]]-Table2[[#This Row],[20D EMA]])/Table2[[#This Row],[20D EMA]]</f>
        <v>-3.0967909126247084E-2</v>
      </c>
      <c r="T380" s="1">
        <f>(Table2[[#This Row],[Close Price]]-Table2[[#This Row],[50D EMA]])/Table2[[#This Row],[50D EMA]]</f>
        <v>-5.2402983679823607E-2</v>
      </c>
      <c r="U380" s="1">
        <f>(Table2[[#This Row],[Close Price]]-Table2[[#This Row],[200D EMA]])/Table2[[#This Row],[200D EMA]]</f>
        <v>3.9185885593073712E-2</v>
      </c>
      <c r="V380">
        <v>1.1518911798234901</v>
      </c>
      <c r="W380">
        <v>222.78</v>
      </c>
      <c r="X380">
        <v>225.66</v>
      </c>
      <c r="Y380">
        <v>222.78</v>
      </c>
      <c r="Z380">
        <v>230.65</v>
      </c>
      <c r="AA380">
        <v>215.2</v>
      </c>
      <c r="AB380">
        <v>242.19</v>
      </c>
      <c r="AC380" s="1">
        <f>(Table2[[#This Row],[Close Price]]/Table2[[#This Row],[Day Low]])-1</f>
        <v>7.0921985815604049E-3</v>
      </c>
      <c r="AD380" s="1">
        <f>(Table2[[#This Row],[Day High]]/Table2[[#This Row],[Close Price]])-1</f>
        <v>5.7942592262434367E-3</v>
      </c>
      <c r="AE380" s="1">
        <f>(Table2[[#This Row],[Close Price]]/Table2[[#This Row],[Current Week Low]])-1</f>
        <v>7.0921985815604049E-3</v>
      </c>
      <c r="AF380" s="1">
        <f>(Table2[[#This Row],[Current Week High]]/Table2[[#This Row],[Close Price]])-1</f>
        <v>2.8035300410055308E-2</v>
      </c>
      <c r="AG380" s="1">
        <f>(Table2[[#This Row],[Close Price]]/Table2[[#This Row],[Current Month Low]])-1</f>
        <v>4.2565055762081805E-2</v>
      </c>
      <c r="AH380" s="1">
        <f>(Table2[[#This Row],[Current Month High]]/Table2[[#This Row],[Close Price]])-1</f>
        <v>7.947049384917082E-2</v>
      </c>
      <c r="AI380">
        <v>17.957746478873201</v>
      </c>
      <c r="AJ380">
        <v>42.405585528403599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-0.11</v>
      </c>
      <c r="AM380" t="s">
        <v>3192</v>
      </c>
      <c r="AN380">
        <v>-6.34</v>
      </c>
      <c r="AO380" t="s">
        <v>3192</v>
      </c>
      <c r="AP380">
        <v>5.1330043766918999E-2</v>
      </c>
      <c r="AQ380">
        <f>(Table2[[#This Row],[Sharpe Ratio]]-AVERAGE(Table2[Sharpe Ratio]))/_xlfn.STDEV.P(Table2[Sharpe Ratio])</f>
        <v>-0.18822267548794921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451</v>
      </c>
      <c r="AT380">
        <f>_xlfn.RANK.AVG(Table2[[#This Row],[6M Return vs Nifty Z-Score]],Table2[6M Return vs Nifty Z-Score])</f>
        <v>273</v>
      </c>
      <c r="AU380">
        <f>_xlfn.RANK.AVG(Table2[[#This Row],[Sharpe Ratio Z-Score]],Table2[Sharpe Ratio Z-Score])</f>
        <v>389</v>
      </c>
      <c r="AV380">
        <f>(Table2[[#This Row],[Rank 1Y]]+Table2[[#This Row],[Rank 6M]]+Table2[[#This Row],[Rank Sharpe]])/3</f>
        <v>371</v>
      </c>
    </row>
    <row r="381" spans="1:48" x14ac:dyDescent="0.3">
      <c r="A381" t="s">
        <v>534</v>
      </c>
      <c r="B381" t="s">
        <v>535</v>
      </c>
      <c r="C381" t="s">
        <v>3161</v>
      </c>
      <c r="D381" t="s">
        <v>257</v>
      </c>
      <c r="E381">
        <v>40911.092647949998</v>
      </c>
      <c r="F381">
        <v>2999.5</v>
      </c>
      <c r="G381">
        <v>15.5284225084607</v>
      </c>
      <c r="H381">
        <f>(Table2[[#This Row],[1Y Return vs Nifty]]-AVERAGE(Table2[1Y Return vs Nifty]))/_xlfn.STDEV.P(Table2[1Y Return vs Nifty])</f>
        <v>-0.17970040375233734</v>
      </c>
      <c r="I381">
        <v>1.7477672658122101</v>
      </c>
      <c r="J381">
        <f>(Table2[[#This Row],[1M Return vs Nifty]]-AVERAGE(Table2[1M Return vs Nifty]))/_xlfn.STDEV.P(Table2[1M Return vs Nifty])</f>
        <v>0.16090171779765552</v>
      </c>
      <c r="K381">
        <v>16.4350612135703</v>
      </c>
      <c r="L381">
        <f>(Table2[[#This Row],[6M Return vs Nifty]]-AVERAGE(Table2[6M Return vs Nifty]))/_xlfn.STDEV.P(Table2[6M Return vs Nifty])</f>
        <v>0.18568167030321636</v>
      </c>
      <c r="M381">
        <v>4.92255496088654</v>
      </c>
      <c r="N381">
        <f>(Table2[[#This Row],[1W Return vs Nifty]]-AVERAGE(Table2[1W Return vs Nifty]))/_xlfn.STDEV.P(Table2[1W Return vs Nifty])</f>
        <v>0.66364126008491853</v>
      </c>
      <c r="O381">
        <v>2870.52</v>
      </c>
      <c r="P381">
        <v>2858.3151663789399</v>
      </c>
      <c r="Q381">
        <v>2593.8489368010901</v>
      </c>
      <c r="R381">
        <v>72.498542593896303</v>
      </c>
      <c r="S381" s="1">
        <f>(Table2[[#This Row],[Close Price]]-Table2[[#This Row],[20D EMA]])/Table2[[#This Row],[20D EMA]]</f>
        <v>4.4932625447654091E-2</v>
      </c>
      <c r="T381" s="1">
        <f>(Table2[[#This Row],[Close Price]]-Table2[[#This Row],[50D EMA]])/Table2[[#This Row],[50D EMA]]</f>
        <v>4.9394424828218035E-2</v>
      </c>
      <c r="U381" s="1">
        <f>(Table2[[#This Row],[Close Price]]-Table2[[#This Row],[200D EMA]])/Table2[[#This Row],[200D EMA]]</f>
        <v>0.15638962525673766</v>
      </c>
      <c r="V381">
        <v>0.94347282821162304</v>
      </c>
      <c r="W381">
        <v>2925</v>
      </c>
      <c r="X381">
        <v>3011.15</v>
      </c>
      <c r="Y381">
        <v>2805</v>
      </c>
      <c r="Z381">
        <v>3011.15</v>
      </c>
      <c r="AA381">
        <v>2749.75</v>
      </c>
      <c r="AB381">
        <v>3011.15</v>
      </c>
      <c r="AC381" s="1">
        <f>(Table2[[#This Row],[Close Price]]/Table2[[#This Row],[Day Low]])-1</f>
        <v>2.5470085470085557E-2</v>
      </c>
      <c r="AD381" s="1">
        <f>(Table2[[#This Row],[Day High]]/Table2[[#This Row],[Close Price]])-1</f>
        <v>3.8839806634438645E-3</v>
      </c>
      <c r="AE381" s="1">
        <f>(Table2[[#This Row],[Close Price]]/Table2[[#This Row],[Current Week Low]])-1</f>
        <v>6.9340463458110513E-2</v>
      </c>
      <c r="AF381" s="1">
        <f>(Table2[[#This Row],[Current Week High]]/Table2[[#This Row],[Close Price]])-1</f>
        <v>3.8839806634438645E-3</v>
      </c>
      <c r="AG381" s="1">
        <f>(Table2[[#This Row],[Close Price]]/Table2[[#This Row],[Current Month Low]])-1</f>
        <v>9.0826438767160678E-2</v>
      </c>
      <c r="AH381" s="1">
        <f>(Table2[[#This Row],[Current Month High]]/Table2[[#This Row],[Close Price]])-1</f>
        <v>3.8839806634438645E-3</v>
      </c>
      <c r="AI381">
        <v>5.6509418236372699</v>
      </c>
      <c r="AJ381">
        <v>56.0735749408122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0.02</v>
      </c>
      <c r="AM381" t="s">
        <v>3193</v>
      </c>
      <c r="AN381">
        <v>3.56</v>
      </c>
      <c r="AO381" t="s">
        <v>3193</v>
      </c>
      <c r="AP381">
        <v>4.2310884697069999E-3</v>
      </c>
      <c r="AQ381">
        <f>(Table2[[#This Row],[Sharpe Ratio]]-AVERAGE(Table2[Sharpe Ratio]))/_xlfn.STDEV.P(Table2[Sharpe Ratio])</f>
        <v>-0.73889260541684343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9.1631639016609645E-2</v>
      </c>
      <c r="AS381">
        <f>_xlfn.RANK.AVG(Table2[[#This Row],[1Y Return vs Nifty Z-Score]],Table2[1Y Return vs Nifty Z-Score])</f>
        <v>348</v>
      </c>
      <c r="AT381">
        <f>_xlfn.RANK.AVG(Table2[[#This Row],[6M Return vs Nifty Z-Score]],Table2[6M Return vs Nifty Z-Score])</f>
        <v>252</v>
      </c>
      <c r="AU381">
        <f>_xlfn.RANK.AVG(Table2[[#This Row],[Sharpe Ratio Z-Score]],Table2[Sharpe Ratio Z-Score])</f>
        <v>515</v>
      </c>
      <c r="AV381">
        <f>(Table2[[#This Row],[Rank 1Y]]+Table2[[#This Row],[Rank 6M]]+Table2[[#This Row],[Rank Sharpe]])/3</f>
        <v>371.66666666666669</v>
      </c>
    </row>
    <row r="382" spans="1:48" x14ac:dyDescent="0.3">
      <c r="A382" t="s">
        <v>814</v>
      </c>
      <c r="B382" t="s">
        <v>815</v>
      </c>
      <c r="C382" t="s">
        <v>3158</v>
      </c>
      <c r="D382" t="s">
        <v>429</v>
      </c>
      <c r="E382">
        <v>20151.897066860001</v>
      </c>
      <c r="F382">
        <v>8492.9</v>
      </c>
      <c r="G382">
        <v>0.436085068343324</v>
      </c>
      <c r="H382">
        <f>(Table2[[#This Row],[1Y Return vs Nifty]]-AVERAGE(Table2[1Y Return vs Nifty]))/_xlfn.STDEV.P(Table2[1Y Return vs Nifty])</f>
        <v>-0.42826584519646949</v>
      </c>
      <c r="I382">
        <v>5.1703278983478098</v>
      </c>
      <c r="J382">
        <f>(Table2[[#This Row],[1M Return vs Nifty]]-AVERAGE(Table2[1M Return vs Nifty]))/_xlfn.STDEV.P(Table2[1M Return vs Nifty])</f>
        <v>0.52771338244678467</v>
      </c>
      <c r="K382">
        <v>26.7039708711552</v>
      </c>
      <c r="L382">
        <f>(Table2[[#This Row],[6M Return vs Nifty]]-AVERAGE(Table2[6M Return vs Nifty]))/_xlfn.STDEV.P(Table2[6M Return vs Nifty])</f>
        <v>0.50328966499727723</v>
      </c>
      <c r="M382">
        <v>-0.86773010532696804</v>
      </c>
      <c r="N382">
        <f>(Table2[[#This Row],[1W Return vs Nifty]]-AVERAGE(Table2[1W Return vs Nifty]))/_xlfn.STDEV.P(Table2[1W Return vs Nifty])</f>
        <v>-0.53752976212374215</v>
      </c>
      <c r="O382">
        <v>8430.99</v>
      </c>
      <c r="P382">
        <v>8270.2869583247193</v>
      </c>
      <c r="Q382">
        <v>7570.8681018874304</v>
      </c>
      <c r="R382">
        <v>51.937760640564697</v>
      </c>
      <c r="S382" s="1">
        <f>(Table2[[#This Row],[Close Price]]-Table2[[#This Row],[20D EMA]])/Table2[[#This Row],[20D EMA]]</f>
        <v>7.3431471274429047E-3</v>
      </c>
      <c r="T382" s="1">
        <f>(Table2[[#This Row],[Close Price]]-Table2[[#This Row],[50D EMA]])/Table2[[#This Row],[50D EMA]]</f>
        <v>2.6917208894571925E-2</v>
      </c>
      <c r="U382" s="1">
        <f>(Table2[[#This Row],[Close Price]]-Table2[[#This Row],[200D EMA]])/Table2[[#This Row],[200D EMA]]</f>
        <v>0.12178681304495387</v>
      </c>
      <c r="V382">
        <v>1.27350094708006</v>
      </c>
      <c r="W382">
        <v>8476</v>
      </c>
      <c r="X382">
        <v>8595.75</v>
      </c>
      <c r="Y382">
        <v>8419</v>
      </c>
      <c r="Z382">
        <v>8658.9</v>
      </c>
      <c r="AA382">
        <v>8250</v>
      </c>
      <c r="AB382">
        <v>8860</v>
      </c>
      <c r="AC382" s="1">
        <f>(Table2[[#This Row],[Close Price]]/Table2[[#This Row],[Day Low]])-1</f>
        <v>1.9938650306747796E-3</v>
      </c>
      <c r="AD382" s="1">
        <f>(Table2[[#This Row],[Day High]]/Table2[[#This Row],[Close Price]])-1</f>
        <v>1.2110115508248143E-2</v>
      </c>
      <c r="AE382" s="1">
        <f>(Table2[[#This Row],[Close Price]]/Table2[[#This Row],[Current Week Low]])-1</f>
        <v>8.7777645801163651E-3</v>
      </c>
      <c r="AF382" s="1">
        <f>(Table2[[#This Row],[Current Week High]]/Table2[[#This Row],[Close Price]])-1</f>
        <v>1.9545738204853391E-2</v>
      </c>
      <c r="AG382" s="1">
        <f>(Table2[[#This Row],[Close Price]]/Table2[[#This Row],[Current Month Low]])-1</f>
        <v>2.944242424242427E-2</v>
      </c>
      <c r="AH382" s="1">
        <f>(Table2[[#This Row],[Current Month High]]/Table2[[#This Row],[Close Price]])-1</f>
        <v>4.3224340331335709E-2</v>
      </c>
      <c r="AI382">
        <v>11.725088014694601</v>
      </c>
      <c r="AJ382">
        <v>54.793496883315697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0.13</v>
      </c>
      <c r="AM382" t="s">
        <v>3193</v>
      </c>
      <c r="AN382">
        <v>4.8499999999999996</v>
      </c>
      <c r="AO382" t="s">
        <v>3193</v>
      </c>
      <c r="AP382">
        <v>1.6441401217036002E-2</v>
      </c>
      <c r="AQ382">
        <f>(Table2[[#This Row],[Sharpe Ratio]]-AVERAGE(Table2[Sharpe Ratio]))/_xlfn.STDEV.P(Table2[Sharpe Ratio])</f>
        <v>-0.59613249486764919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-0.53092505474379903</v>
      </c>
      <c r="AS382">
        <f>_xlfn.RANK.AVG(Table2[[#This Row],[1Y Return vs Nifty Z-Score]],Table2[1Y Return vs Nifty Z-Score])</f>
        <v>454</v>
      </c>
      <c r="AT382">
        <f>_xlfn.RANK.AVG(Table2[[#This Row],[6M Return vs Nifty Z-Score]],Table2[6M Return vs Nifty Z-Score])</f>
        <v>168</v>
      </c>
      <c r="AU382">
        <f>_xlfn.RANK.AVG(Table2[[#This Row],[Sharpe Ratio Z-Score]],Table2[Sharpe Ratio Z-Score])</f>
        <v>493</v>
      </c>
      <c r="AV382">
        <f>(Table2[[#This Row],[Rank 1Y]]+Table2[[#This Row],[Rank 6M]]+Table2[[#This Row],[Rank Sharpe]])/3</f>
        <v>371.66666666666669</v>
      </c>
    </row>
    <row r="383" spans="1:48" x14ac:dyDescent="0.3">
      <c r="A383" t="s">
        <v>75</v>
      </c>
      <c r="B383" t="s">
        <v>76</v>
      </c>
      <c r="C383" t="s">
        <v>3155</v>
      </c>
      <c r="D383" t="s">
        <v>77</v>
      </c>
      <c r="E383">
        <v>326308.23084353999</v>
      </c>
      <c r="F383">
        <v>11322.3</v>
      </c>
      <c r="G383">
        <v>9.9876649448722006</v>
      </c>
      <c r="H383">
        <f>(Table2[[#This Row],[1Y Return vs Nifty]]-AVERAGE(Table2[1Y Return vs Nifty]))/_xlfn.STDEV.P(Table2[1Y Return vs Nifty])</f>
        <v>-0.27095471443766606</v>
      </c>
      <c r="I383">
        <v>-0.79396566930978696</v>
      </c>
      <c r="J383">
        <f>(Table2[[#This Row],[1M Return vs Nifty]]-AVERAGE(Table2[1M Return vs Nifty]))/_xlfn.STDEV.P(Table2[1M Return vs Nifty])</f>
        <v>-0.11150756552156964</v>
      </c>
      <c r="K383">
        <v>6.8900534983104498</v>
      </c>
      <c r="L383">
        <f>(Table2[[#This Row],[6M Return vs Nifty]]-AVERAGE(Table2[6M Return vs Nifty]))/_xlfn.STDEV.P(Table2[6M Return vs Nifty])</f>
        <v>-0.10953669862496095</v>
      </c>
      <c r="M383">
        <v>0.137316956117669</v>
      </c>
      <c r="N383">
        <f>(Table2[[#This Row],[1W Return vs Nifty]]-AVERAGE(Table2[1W Return vs Nifty]))/_xlfn.STDEV.P(Table2[1W Return vs Nifty])</f>
        <v>-0.32903684815522111</v>
      </c>
      <c r="O383">
        <v>11510.72</v>
      </c>
      <c r="P383">
        <v>11478.4642864081</v>
      </c>
      <c r="Q383">
        <v>10600.5858531056</v>
      </c>
      <c r="R383">
        <v>39.018136098996898</v>
      </c>
      <c r="S383" s="1">
        <f>(Table2[[#This Row],[Close Price]]-Table2[[#This Row],[20D EMA]])/Table2[[#This Row],[20D EMA]]</f>
        <v>-1.6369088988351734E-2</v>
      </c>
      <c r="T383" s="1">
        <f>(Table2[[#This Row],[Close Price]]-Table2[[#This Row],[50D EMA]])/Table2[[#This Row],[50D EMA]]</f>
        <v>-1.3604980815510138E-2</v>
      </c>
      <c r="U383" s="1">
        <f>(Table2[[#This Row],[Close Price]]-Table2[[#This Row],[200D EMA]])/Table2[[#This Row],[200D EMA]]</f>
        <v>6.8082477411657599E-2</v>
      </c>
      <c r="V383">
        <v>0.86138989224637297</v>
      </c>
      <c r="W383">
        <v>11233</v>
      </c>
      <c r="X383">
        <v>11412</v>
      </c>
      <c r="Y383">
        <v>11233</v>
      </c>
      <c r="Z383">
        <v>11432.95</v>
      </c>
      <c r="AA383">
        <v>11192.1</v>
      </c>
      <c r="AB383">
        <v>11930</v>
      </c>
      <c r="AC383" s="1">
        <f>(Table2[[#This Row],[Close Price]]/Table2[[#This Row],[Day Low]])-1</f>
        <v>7.9497907949790392E-3</v>
      </c>
      <c r="AD383" s="1">
        <f>(Table2[[#This Row],[Day High]]/Table2[[#This Row],[Close Price]])-1</f>
        <v>7.9224185898625343E-3</v>
      </c>
      <c r="AE383" s="1">
        <f>(Table2[[#This Row],[Close Price]]/Table2[[#This Row],[Current Week Low]])-1</f>
        <v>7.9497907949790392E-3</v>
      </c>
      <c r="AF383" s="1">
        <f>(Table2[[#This Row],[Current Week High]]/Table2[[#This Row],[Close Price]])-1</f>
        <v>9.772749353046839E-3</v>
      </c>
      <c r="AG383" s="1">
        <f>(Table2[[#This Row],[Close Price]]/Table2[[#This Row],[Current Month Low]])-1</f>
        <v>1.1633205564639315E-2</v>
      </c>
      <c r="AH383" s="1">
        <f>(Table2[[#This Row],[Current Month High]]/Table2[[#This Row],[Close Price]])-1</f>
        <v>5.3672840323962578E-2</v>
      </c>
      <c r="AI383">
        <v>7.2043666039585501</v>
      </c>
      <c r="AJ383">
        <v>38.829386123559999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-0.03</v>
      </c>
      <c r="AM383" t="s">
        <v>3192</v>
      </c>
      <c r="AN383">
        <v>-5.27</v>
      </c>
      <c r="AO383" t="s">
        <v>3192</v>
      </c>
      <c r="AP383">
        <v>5.5957222514282E-2</v>
      </c>
      <c r="AQ383">
        <f>(Table2[[#This Row],[Sharpe Ratio]]-AVERAGE(Table2[Sharpe Ratio]))/_xlfn.STDEV.P(Table2[Sharpe Ratio])</f>
        <v>-0.13412278769851277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-0.95515861443793049</v>
      </c>
      <c r="AS383">
        <f>_xlfn.RANK.AVG(Table2[[#This Row],[1Y Return vs Nifty Z-Score]],Table2[1Y Return vs Nifty Z-Score])</f>
        <v>387</v>
      </c>
      <c r="AT383">
        <f>_xlfn.RANK.AVG(Table2[[#This Row],[6M Return vs Nifty Z-Score]],Table2[6M Return vs Nifty Z-Score])</f>
        <v>357</v>
      </c>
      <c r="AU383">
        <f>_xlfn.RANK.AVG(Table2[[#This Row],[Sharpe Ratio Z-Score]],Table2[Sharpe Ratio Z-Score])</f>
        <v>377</v>
      </c>
      <c r="AV383">
        <f>(Table2[[#This Row],[Rank 1Y]]+Table2[[#This Row],[Rank 6M]]+Table2[[#This Row],[Rank Sharpe]])/3</f>
        <v>373.66666666666669</v>
      </c>
    </row>
    <row r="384" spans="1:48" x14ac:dyDescent="0.3">
      <c r="A384" t="s">
        <v>1329</v>
      </c>
      <c r="B384" t="s">
        <v>1330</v>
      </c>
      <c r="C384" t="s">
        <v>3160</v>
      </c>
      <c r="D384" t="s">
        <v>130</v>
      </c>
      <c r="E384">
        <v>8731.3230044949996</v>
      </c>
      <c r="F384">
        <v>596.04999999999995</v>
      </c>
      <c r="G384">
        <v>-1.1225069342301</v>
      </c>
      <c r="H384">
        <f>(Table2[[#This Row],[1Y Return vs Nifty]]-AVERAGE(Table2[1Y Return vs Nifty]))/_xlfn.STDEV.P(Table2[1Y Return vs Nifty])</f>
        <v>-0.45393530234239615</v>
      </c>
      <c r="I384">
        <v>2.8727361821172401</v>
      </c>
      <c r="J384">
        <f>(Table2[[#This Row],[1M Return vs Nifty]]-AVERAGE(Table2[1M Return vs Nifty]))/_xlfn.STDEV.P(Table2[1M Return vs Nifty])</f>
        <v>0.28146984358792454</v>
      </c>
      <c r="K384">
        <v>26.842228464246201</v>
      </c>
      <c r="L384">
        <f>(Table2[[#This Row],[6M Return vs Nifty]]-AVERAGE(Table2[6M Return vs Nifty]))/_xlfn.STDEV.P(Table2[6M Return vs Nifty])</f>
        <v>0.5075658460483421</v>
      </c>
      <c r="M384">
        <v>5.0338279625213396</v>
      </c>
      <c r="N384">
        <f>(Table2[[#This Row],[1W Return vs Nifty]]-AVERAGE(Table2[1W Return vs Nifty]))/_xlfn.STDEV.P(Table2[1W Return vs Nifty])</f>
        <v>0.68672439046442202</v>
      </c>
      <c r="O384">
        <v>574.11</v>
      </c>
      <c r="P384">
        <v>573.27146250460601</v>
      </c>
      <c r="Q384">
        <v>518.59865533924199</v>
      </c>
      <c r="R384">
        <v>65.926804031356497</v>
      </c>
      <c r="S384" s="1">
        <f>(Table2[[#This Row],[Close Price]]-Table2[[#This Row],[20D EMA]])/Table2[[#This Row],[20D EMA]]</f>
        <v>3.8215672954660156E-2</v>
      </c>
      <c r="T384" s="1">
        <f>(Table2[[#This Row],[Close Price]]-Table2[[#This Row],[50D EMA]])/Table2[[#This Row],[50D EMA]]</f>
        <v>3.9734295155518809E-2</v>
      </c>
      <c r="U384" s="1">
        <f>(Table2[[#This Row],[Close Price]]-Table2[[#This Row],[200D EMA]])/Table2[[#This Row],[200D EMA]]</f>
        <v>0.14934736884362546</v>
      </c>
      <c r="V384">
        <v>0.61326015567550096</v>
      </c>
      <c r="W384">
        <v>588.29999999999995</v>
      </c>
      <c r="X384">
        <v>598</v>
      </c>
      <c r="Y384">
        <v>548.79999999999995</v>
      </c>
      <c r="Z384">
        <v>602.75</v>
      </c>
      <c r="AA384">
        <v>540.1</v>
      </c>
      <c r="AB384">
        <v>602.75</v>
      </c>
      <c r="AC384" s="1">
        <f>(Table2[[#This Row],[Close Price]]/Table2[[#This Row],[Day Low]])-1</f>
        <v>1.3173550909399978E-2</v>
      </c>
      <c r="AD384" s="1">
        <f>(Table2[[#This Row],[Day High]]/Table2[[#This Row],[Close Price]])-1</f>
        <v>3.2715376226828408E-3</v>
      </c>
      <c r="AE384" s="1">
        <f>(Table2[[#This Row],[Close Price]]/Table2[[#This Row],[Current Week Low]])-1</f>
        <v>8.6096938775510168E-2</v>
      </c>
      <c r="AF384" s="1">
        <f>(Table2[[#This Row],[Current Week High]]/Table2[[#This Row],[Close Price]])-1</f>
        <v>1.1240667729217391E-2</v>
      </c>
      <c r="AG384" s="1">
        <f>(Table2[[#This Row],[Close Price]]/Table2[[#This Row],[Current Month Low]])-1</f>
        <v>0.10359192742084788</v>
      </c>
      <c r="AH384" s="1">
        <f>(Table2[[#This Row],[Current Month High]]/Table2[[#This Row],[Close Price]])-1</f>
        <v>1.1240667729217391E-2</v>
      </c>
      <c r="AI384">
        <v>17.272040936162998</v>
      </c>
      <c r="AJ384">
        <v>56.834627022760102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</v>
      </c>
      <c r="AM384" t="s">
        <v>3194</v>
      </c>
      <c r="AN384">
        <v>2.5299999999999998</v>
      </c>
      <c r="AO384" t="s">
        <v>3193</v>
      </c>
      <c r="AP384">
        <v>1.7699129332227E-2</v>
      </c>
      <c r="AQ384">
        <f>(Table2[[#This Row],[Sharpe Ratio]]-AVERAGE(Table2[Sharpe Ratio]))/_xlfn.STDEV.P(Table2[Sharpe Ratio])</f>
        <v>-0.58142743296784039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0.44039734479045212</v>
      </c>
      <c r="AS384">
        <f>_xlfn.RANK.AVG(Table2[[#This Row],[1Y Return vs Nifty Z-Score]],Table2[1Y Return vs Nifty Z-Score])</f>
        <v>464</v>
      </c>
      <c r="AT384">
        <f>_xlfn.RANK.AVG(Table2[[#This Row],[6M Return vs Nifty Z-Score]],Table2[6M Return vs Nifty Z-Score])</f>
        <v>167</v>
      </c>
      <c r="AU384">
        <f>_xlfn.RANK.AVG(Table2[[#This Row],[Sharpe Ratio Z-Score]],Table2[Sharpe Ratio Z-Score])</f>
        <v>490</v>
      </c>
      <c r="AV384">
        <f>(Table2[[#This Row],[Rank 1Y]]+Table2[[#This Row],[Rank 6M]]+Table2[[#This Row],[Rank Sharpe]])/3</f>
        <v>373.66666666666669</v>
      </c>
    </row>
    <row r="385" spans="1:48" x14ac:dyDescent="0.3">
      <c r="A385" t="s">
        <v>403</v>
      </c>
      <c r="B385" t="s">
        <v>404</v>
      </c>
      <c r="C385" t="s">
        <v>3147</v>
      </c>
      <c r="D385" t="s">
        <v>405</v>
      </c>
      <c r="E385">
        <v>58889.558274524999</v>
      </c>
      <c r="F385">
        <v>226.05</v>
      </c>
      <c r="G385">
        <v>-1.28374630214028</v>
      </c>
      <c r="H385">
        <f>(Table2[[#This Row],[1Y Return vs Nifty]]-AVERAGE(Table2[1Y Return vs Nifty]))/_xlfn.STDEV.P(Table2[1Y Return vs Nifty])</f>
        <v>-0.4565908575088366</v>
      </c>
      <c r="I385">
        <v>1.0087968170432</v>
      </c>
      <c r="J385">
        <f>(Table2[[#This Row],[1M Return vs Nifty]]-AVERAGE(Table2[1M Return vs Nifty]))/_xlfn.STDEV.P(Table2[1M Return vs Nifty])</f>
        <v>8.1702834405293842E-2</v>
      </c>
      <c r="K385">
        <v>-1.66685438909891</v>
      </c>
      <c r="L385">
        <f>(Table2[[#This Row],[6M Return vs Nifty]]-AVERAGE(Table2[6M Return vs Nifty]))/_xlfn.STDEV.P(Table2[6M Return vs Nifty])</f>
        <v>-0.37419404254213928</v>
      </c>
      <c r="M385">
        <v>6.4774269236736098E-2</v>
      </c>
      <c r="N385">
        <f>(Table2[[#This Row],[1W Return vs Nifty]]-AVERAGE(Table2[1W Return vs Nifty]))/_xlfn.STDEV.P(Table2[1W Return vs Nifty])</f>
        <v>-0.34408553269460157</v>
      </c>
      <c r="O385">
        <v>226.97</v>
      </c>
      <c r="P385">
        <v>225.25307737534601</v>
      </c>
      <c r="Q385">
        <v>210.739334590753</v>
      </c>
      <c r="R385">
        <v>47.3913468237253</v>
      </c>
      <c r="S385" s="1">
        <f>(Table2[[#This Row],[Close Price]]-Table2[[#This Row],[20D EMA]])/Table2[[#This Row],[20D EMA]]</f>
        <v>-4.0533991276379584E-3</v>
      </c>
      <c r="T385" s="1">
        <f>(Table2[[#This Row],[Close Price]]-Table2[[#This Row],[50D EMA]])/Table2[[#This Row],[50D EMA]]</f>
        <v>3.5378989443330248E-3</v>
      </c>
      <c r="U385" s="1">
        <f>(Table2[[#This Row],[Close Price]]-Table2[[#This Row],[200D EMA]])/Table2[[#This Row],[200D EMA]]</f>
        <v>7.2652148394506802E-2</v>
      </c>
      <c r="V385">
        <v>0.80423017127975005</v>
      </c>
      <c r="W385">
        <v>224.67</v>
      </c>
      <c r="X385">
        <v>227.64</v>
      </c>
      <c r="Y385">
        <v>220.51</v>
      </c>
      <c r="Z385">
        <v>228.1</v>
      </c>
      <c r="AA385">
        <v>219.24</v>
      </c>
      <c r="AB385">
        <v>244</v>
      </c>
      <c r="AC385" s="1">
        <f>(Table2[[#This Row],[Close Price]]/Table2[[#This Row],[Day Low]])-1</f>
        <v>6.142342101749243E-3</v>
      </c>
      <c r="AD385" s="1">
        <f>(Table2[[#This Row],[Day High]]/Table2[[#This Row],[Close Price]])-1</f>
        <v>7.0338420703384141E-3</v>
      </c>
      <c r="AE385" s="1">
        <f>(Table2[[#This Row],[Close Price]]/Table2[[#This Row],[Current Week Low]])-1</f>
        <v>2.5123577162033506E-2</v>
      </c>
      <c r="AF385" s="1">
        <f>(Table2[[#This Row],[Current Week High]]/Table2[[#This Row],[Close Price]])-1</f>
        <v>9.0687900906878394E-3</v>
      </c>
      <c r="AG385" s="1">
        <f>(Table2[[#This Row],[Close Price]]/Table2[[#This Row],[Current Month Low]])-1</f>
        <v>3.1061850027367388E-2</v>
      </c>
      <c r="AH385" s="1">
        <f>(Table2[[#This Row],[Current Month High]]/Table2[[#This Row],[Close Price]])-1</f>
        <v>7.9407210794071981E-2</v>
      </c>
      <c r="AI385">
        <v>9.2236230922362292</v>
      </c>
      <c r="AJ385">
        <v>45.838709677419303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-0.01</v>
      </c>
      <c r="AM385" t="s">
        <v>3192</v>
      </c>
      <c r="AN385">
        <v>-4.34</v>
      </c>
      <c r="AO385" t="s">
        <v>3192</v>
      </c>
      <c r="AP385">
        <v>0.108709760559279</v>
      </c>
      <c r="AQ385">
        <f>(Table2[[#This Row],[Sharpe Ratio]]-AVERAGE(Table2[Sharpe Ratio]))/_xlfn.STDEV.P(Table2[Sharpe Ratio])</f>
        <v>0.48264750466781031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-0.61052009367247329</v>
      </c>
      <c r="AS385">
        <f>_xlfn.RANK.AVG(Table2[[#This Row],[1Y Return vs Nifty Z-Score]],Table2[1Y Return vs Nifty Z-Score])</f>
        <v>465</v>
      </c>
      <c r="AT385">
        <f>_xlfn.RANK.AVG(Table2[[#This Row],[6M Return vs Nifty Z-Score]],Table2[6M Return vs Nifty Z-Score])</f>
        <v>444</v>
      </c>
      <c r="AU385">
        <f>_xlfn.RANK.AVG(Table2[[#This Row],[Sharpe Ratio Z-Score]],Table2[Sharpe Ratio Z-Score])</f>
        <v>214</v>
      </c>
      <c r="AV385">
        <f>(Table2[[#This Row],[Rank 1Y]]+Table2[[#This Row],[Rank 6M]]+Table2[[#This Row],[Rank Sharpe]])/3</f>
        <v>374.33333333333331</v>
      </c>
    </row>
    <row r="386" spans="1:48" x14ac:dyDescent="0.3">
      <c r="A386" t="s">
        <v>1028</v>
      </c>
      <c r="B386" t="s">
        <v>1029</v>
      </c>
      <c r="C386" t="s">
        <v>3153</v>
      </c>
      <c r="D386" t="s">
        <v>218</v>
      </c>
      <c r="E386">
        <v>14032.9332012049</v>
      </c>
      <c r="F386">
        <v>1709.65</v>
      </c>
      <c r="G386">
        <v>20.512762426039199</v>
      </c>
      <c r="H386">
        <f>(Table2[[#This Row],[1Y Return vs Nifty]]-AVERAGE(Table2[1Y Return vs Nifty]))/_xlfn.STDEV.P(Table2[1Y Return vs Nifty])</f>
        <v>-9.7610094226971103E-2</v>
      </c>
      <c r="I386">
        <v>7.4531356800525002</v>
      </c>
      <c r="J386">
        <f>(Table2[[#This Row],[1M Return vs Nifty]]-AVERAGE(Table2[1M Return vs Nifty]))/_xlfn.STDEV.P(Table2[1M Return vs Nifty])</f>
        <v>0.7723724586136036</v>
      </c>
      <c r="K386">
        <v>-16.042805089502298</v>
      </c>
      <c r="L386">
        <f>(Table2[[#This Row],[6M Return vs Nifty]]-AVERAGE(Table2[6M Return vs Nifty]))/_xlfn.STDEV.P(Table2[6M Return vs Nifty])</f>
        <v>-0.81882906476217499</v>
      </c>
      <c r="M386">
        <v>3.4438283842131598</v>
      </c>
      <c r="N386">
        <f>(Table2[[#This Row],[1W Return vs Nifty]]-AVERAGE(Table2[1W Return vs Nifty]))/_xlfn.STDEV.P(Table2[1W Return vs Nifty])</f>
        <v>0.35688546251044684</v>
      </c>
      <c r="O386">
        <v>1679.69</v>
      </c>
      <c r="P386">
        <v>1664.77692178642</v>
      </c>
      <c r="Q386">
        <v>1616.8099336364</v>
      </c>
      <c r="R386">
        <v>54.268157534083699</v>
      </c>
      <c r="S386" s="1">
        <f>(Table2[[#This Row],[Close Price]]-Table2[[#This Row],[20D EMA]])/Table2[[#This Row],[20D EMA]]</f>
        <v>1.7836624615256407E-2</v>
      </c>
      <c r="T386" s="1">
        <f>(Table2[[#This Row],[Close Price]]-Table2[[#This Row],[50D EMA]])/Table2[[#This Row],[50D EMA]]</f>
        <v>2.6954409102108549E-2</v>
      </c>
      <c r="U386" s="1">
        <f>(Table2[[#This Row],[Close Price]]-Table2[[#This Row],[200D EMA]])/Table2[[#This Row],[200D EMA]]</f>
        <v>5.7421756529409472E-2</v>
      </c>
      <c r="V386">
        <v>1.36591498644742</v>
      </c>
      <c r="W386">
        <v>1700.55</v>
      </c>
      <c r="X386">
        <v>1747.3</v>
      </c>
      <c r="Y386">
        <v>1700.55</v>
      </c>
      <c r="Z386">
        <v>1787</v>
      </c>
      <c r="AA386">
        <v>1552.7</v>
      </c>
      <c r="AB386">
        <v>1787</v>
      </c>
      <c r="AC386" s="1">
        <f>(Table2[[#This Row],[Close Price]]/Table2[[#This Row],[Day Low]])-1</f>
        <v>5.3512099026786775E-3</v>
      </c>
      <c r="AD386" s="1">
        <f>(Table2[[#This Row],[Day High]]/Table2[[#This Row],[Close Price]])-1</f>
        <v>2.2022051297049039E-2</v>
      </c>
      <c r="AE386" s="1">
        <f>(Table2[[#This Row],[Close Price]]/Table2[[#This Row],[Current Week Low]])-1</f>
        <v>5.3512099026786775E-3</v>
      </c>
      <c r="AF386" s="1">
        <f>(Table2[[#This Row],[Current Week High]]/Table2[[#This Row],[Close Price]])-1</f>
        <v>4.5243178428333142E-2</v>
      </c>
      <c r="AG386" s="1">
        <f>(Table2[[#This Row],[Close Price]]/Table2[[#This Row],[Current Month Low]])-1</f>
        <v>0.10108198621755649</v>
      </c>
      <c r="AH386" s="1">
        <f>(Table2[[#This Row],[Current Month High]]/Table2[[#This Row],[Close Price]])-1</f>
        <v>4.5243178428333142E-2</v>
      </c>
      <c r="AI386">
        <v>29.965197555055099</v>
      </c>
      <c r="AJ386">
        <v>67.942043222003903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0.02</v>
      </c>
      <c r="AM386" t="s">
        <v>3193</v>
      </c>
      <c r="AN386">
        <v>4.4800000000000004</v>
      </c>
      <c r="AO386" t="s">
        <v>3193</v>
      </c>
      <c r="AP386">
        <v>0.111750188445259</v>
      </c>
      <c r="AQ386">
        <f>(Table2[[#This Row],[Sharpe Ratio]]-AVERAGE(Table2[Sharpe Ratio]))/_xlfn.STDEV.P(Table2[Sharpe Ratio])</f>
        <v>0.51819547383955045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0.73101423597445481</v>
      </c>
      <c r="AS386">
        <f>_xlfn.RANK.AVG(Table2[[#This Row],[1Y Return vs Nifty Z-Score]],Table2[1Y Return vs Nifty Z-Score])</f>
        <v>321</v>
      </c>
      <c r="AT386">
        <f>_xlfn.RANK.AVG(Table2[[#This Row],[6M Return vs Nifty Z-Score]],Table2[6M Return vs Nifty Z-Score])</f>
        <v>598</v>
      </c>
      <c r="AU386">
        <f>_xlfn.RANK.AVG(Table2[[#This Row],[Sharpe Ratio Z-Score]],Table2[Sharpe Ratio Z-Score])</f>
        <v>205</v>
      </c>
      <c r="AV386">
        <f>(Table2[[#This Row],[Rank 1Y]]+Table2[[#This Row],[Rank 6M]]+Table2[[#This Row],[Rank Sharpe]])/3</f>
        <v>374.66666666666669</v>
      </c>
    </row>
    <row r="387" spans="1:48" x14ac:dyDescent="0.3">
      <c r="A387" t="s">
        <v>28</v>
      </c>
      <c r="B387" t="s">
        <v>29</v>
      </c>
      <c r="C387" t="s">
        <v>3147</v>
      </c>
      <c r="D387" t="s">
        <v>24</v>
      </c>
      <c r="E387">
        <v>876061.91450386995</v>
      </c>
      <c r="F387">
        <v>1243.1500000000001</v>
      </c>
      <c r="G387">
        <v>4.1114310547268103</v>
      </c>
      <c r="H387">
        <f>(Table2[[#This Row],[1Y Return vs Nifty]]-AVERAGE(Table2[1Y Return vs Nifty]))/_xlfn.STDEV.P(Table2[1Y Return vs Nifty])</f>
        <v>-0.36773420116252681</v>
      </c>
      <c r="I387">
        <v>2.0528070693662701</v>
      </c>
      <c r="J387">
        <f>(Table2[[#This Row],[1M Return vs Nifty]]-AVERAGE(Table2[1M Return vs Nifty]))/_xlfn.STDEV.P(Table2[1M Return vs Nifty])</f>
        <v>0.1935942454514353</v>
      </c>
      <c r="K387">
        <v>3.7555086046056299</v>
      </c>
      <c r="L387">
        <f>(Table2[[#This Row],[6M Return vs Nifty]]-AVERAGE(Table2[6M Return vs Nifty]))/_xlfn.STDEV.P(Table2[6M Return vs Nifty])</f>
        <v>-0.20648530866874984</v>
      </c>
      <c r="M387">
        <v>1.27222158772752</v>
      </c>
      <c r="N387">
        <f>(Table2[[#This Row],[1W Return vs Nifty]]-AVERAGE(Table2[1W Return vs Nifty]))/_xlfn.STDEV.P(Table2[1W Return vs Nifty])</f>
        <v>-9.3605510859835178E-2</v>
      </c>
      <c r="O387">
        <v>1254.26</v>
      </c>
      <c r="P387">
        <v>1241.41170481618</v>
      </c>
      <c r="Q387">
        <v>1148.21918356892</v>
      </c>
      <c r="R387">
        <v>44.6812082449568</v>
      </c>
      <c r="S387" s="1">
        <f>(Table2[[#This Row],[Close Price]]-Table2[[#This Row],[20D EMA]])/Table2[[#This Row],[20D EMA]]</f>
        <v>-8.8578125747451886E-3</v>
      </c>
      <c r="T387" s="1">
        <f>(Table2[[#This Row],[Close Price]]-Table2[[#This Row],[50D EMA]])/Table2[[#This Row],[50D EMA]]</f>
        <v>1.4002568020554658E-3</v>
      </c>
      <c r="U387" s="1">
        <f>(Table2[[#This Row],[Close Price]]-Table2[[#This Row],[200D EMA]])/Table2[[#This Row],[200D EMA]]</f>
        <v>8.2676563664451266E-2</v>
      </c>
      <c r="V387">
        <v>0.89091956407421402</v>
      </c>
      <c r="W387">
        <v>1241.5999999999999</v>
      </c>
      <c r="X387">
        <v>1254.95</v>
      </c>
      <c r="Y387">
        <v>1217.4000000000001</v>
      </c>
      <c r="Z387">
        <v>1258.3</v>
      </c>
      <c r="AA387">
        <v>1217.4000000000001</v>
      </c>
      <c r="AB387">
        <v>1280.25</v>
      </c>
      <c r="AC387" s="1">
        <f>(Table2[[#This Row],[Close Price]]/Table2[[#This Row],[Day Low]])-1</f>
        <v>1.2483891752579357E-3</v>
      </c>
      <c r="AD387" s="1">
        <f>(Table2[[#This Row],[Day High]]/Table2[[#This Row],[Close Price]])-1</f>
        <v>9.4920162490448323E-3</v>
      </c>
      <c r="AE387" s="1">
        <f>(Table2[[#This Row],[Close Price]]/Table2[[#This Row],[Current Week Low]])-1</f>
        <v>2.1151634631181304E-2</v>
      </c>
      <c r="AF387" s="1">
        <f>(Table2[[#This Row],[Current Week High]]/Table2[[#This Row],[Close Price]])-1</f>
        <v>1.2186783573985283E-2</v>
      </c>
      <c r="AG387" s="1">
        <f>(Table2[[#This Row],[Close Price]]/Table2[[#This Row],[Current Month Low]])-1</f>
        <v>2.1151634631181304E-2</v>
      </c>
      <c r="AH387" s="1">
        <f>(Table2[[#This Row],[Current Month High]]/Table2[[#This Row],[Close Price]])-1</f>
        <v>2.9843542613521956E-2</v>
      </c>
      <c r="AI387">
        <v>9.5885452278485896</v>
      </c>
      <c r="AJ387">
        <v>38.281423804226897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0.02</v>
      </c>
      <c r="AM387" t="s">
        <v>3193</v>
      </c>
      <c r="AN387">
        <v>-4.8600000000000003</v>
      </c>
      <c r="AO387" t="s">
        <v>3192</v>
      </c>
      <c r="AP387">
        <v>7.7009342778465995E-2</v>
      </c>
      <c r="AQ387">
        <f>(Table2[[#This Row],[Sharpe Ratio]]-AVERAGE(Table2[Sharpe Ratio]))/_xlfn.STDEV.P(Table2[Sharpe Ratio])</f>
        <v>0.11201366092498959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-0.36221711431468695</v>
      </c>
      <c r="AS387">
        <f>_xlfn.RANK.AVG(Table2[[#This Row],[1Y Return vs Nifty Z-Score]],Table2[1Y Return vs Nifty Z-Score])</f>
        <v>427</v>
      </c>
      <c r="AT387">
        <f>_xlfn.RANK.AVG(Table2[[#This Row],[6M Return vs Nifty Z-Score]],Table2[6M Return vs Nifty Z-Score])</f>
        <v>389</v>
      </c>
      <c r="AU387">
        <f>_xlfn.RANK.AVG(Table2[[#This Row],[Sharpe Ratio Z-Score]],Table2[Sharpe Ratio Z-Score])</f>
        <v>310</v>
      </c>
      <c r="AV387">
        <f>(Table2[[#This Row],[Rank 1Y]]+Table2[[#This Row],[Rank 6M]]+Table2[[#This Row],[Rank Sharpe]])/3</f>
        <v>375.33333333333331</v>
      </c>
    </row>
    <row r="388" spans="1:48" x14ac:dyDescent="0.3">
      <c r="A388" t="s">
        <v>1761</v>
      </c>
      <c r="B388" t="s">
        <v>1762</v>
      </c>
      <c r="C388" t="s">
        <v>3159</v>
      </c>
      <c r="D388" t="s">
        <v>122</v>
      </c>
      <c r="E388">
        <v>4668.9913903500001</v>
      </c>
      <c r="F388">
        <v>987.1</v>
      </c>
      <c r="G388">
        <v>16.307373710020201</v>
      </c>
      <c r="H388">
        <f>(Table2[[#This Row],[1Y Return vs Nifty]]-AVERAGE(Table2[1Y Return vs Nifty]))/_xlfn.STDEV.P(Table2[1Y Return vs Nifty])</f>
        <v>-0.16687135390851351</v>
      </c>
      <c r="I388">
        <v>2.4140525346016002</v>
      </c>
      <c r="J388">
        <f>(Table2[[#This Row],[1M Return vs Nifty]]-AVERAGE(Table2[1M Return vs Nifty]))/_xlfn.STDEV.P(Table2[1M Return vs Nifty])</f>
        <v>0.23231059402105914</v>
      </c>
      <c r="K388">
        <v>28.0451040391624</v>
      </c>
      <c r="L388">
        <f>(Table2[[#This Row],[6M Return vs Nifty]]-AVERAGE(Table2[6M Return vs Nifty]))/_xlfn.STDEV.P(Table2[6M Return vs Nifty])</f>
        <v>0.54476968871078224</v>
      </c>
      <c r="M388">
        <v>12.8058184633711</v>
      </c>
      <c r="N388">
        <f>(Table2[[#This Row],[1W Return vs Nifty]]-AVERAGE(Table2[1W Return vs Nifty]))/_xlfn.STDEV.P(Table2[1W Return vs Nifty])</f>
        <v>2.2989921230108865</v>
      </c>
      <c r="O388">
        <v>945.41</v>
      </c>
      <c r="P388">
        <v>921.95430277677303</v>
      </c>
      <c r="Q388">
        <v>820.79345568751398</v>
      </c>
      <c r="R388">
        <v>61.598420904728897</v>
      </c>
      <c r="S388" s="1">
        <f>(Table2[[#This Row],[Close Price]]-Table2[[#This Row],[20D EMA]])/Table2[[#This Row],[20D EMA]]</f>
        <v>4.4097269967527372E-2</v>
      </c>
      <c r="T388" s="1">
        <f>(Table2[[#This Row],[Close Price]]-Table2[[#This Row],[50D EMA]])/Table2[[#This Row],[50D EMA]]</f>
        <v>7.066044057391889E-2</v>
      </c>
      <c r="U388" s="1">
        <f>(Table2[[#This Row],[Close Price]]-Table2[[#This Row],[200D EMA]])/Table2[[#This Row],[200D EMA]]</f>
        <v>0.20261680104793739</v>
      </c>
      <c r="V388">
        <v>0.50647876475136</v>
      </c>
      <c r="W388">
        <v>981.25</v>
      </c>
      <c r="X388">
        <v>1006</v>
      </c>
      <c r="Y388">
        <v>939</v>
      </c>
      <c r="Z388">
        <v>1006</v>
      </c>
      <c r="AA388">
        <v>837.2</v>
      </c>
      <c r="AB388">
        <v>1006</v>
      </c>
      <c r="AC388" s="1">
        <f>(Table2[[#This Row],[Close Price]]/Table2[[#This Row],[Day Low]])-1</f>
        <v>5.9617834394904978E-3</v>
      </c>
      <c r="AD388" s="1">
        <f>(Table2[[#This Row],[Day High]]/Table2[[#This Row],[Close Price]])-1</f>
        <v>1.9146996251646176E-2</v>
      </c>
      <c r="AE388" s="1">
        <f>(Table2[[#This Row],[Close Price]]/Table2[[#This Row],[Current Week Low]])-1</f>
        <v>5.1224707135250291E-2</v>
      </c>
      <c r="AF388" s="1">
        <f>(Table2[[#This Row],[Current Week High]]/Table2[[#This Row],[Close Price]])-1</f>
        <v>1.9146996251646176E-2</v>
      </c>
      <c r="AG388" s="1">
        <f>(Table2[[#This Row],[Close Price]]/Table2[[#This Row],[Current Month Low]])-1</f>
        <v>0.17904921165790721</v>
      </c>
      <c r="AH388" s="1">
        <f>(Table2[[#This Row],[Current Month High]]/Table2[[#This Row],[Close Price]])-1</f>
        <v>1.9146996251646176E-2</v>
      </c>
      <c r="AI388">
        <v>4.7816837199878304</v>
      </c>
      <c r="AJ388">
        <v>61.290849673202601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7.0000000000000007E-2</v>
      </c>
      <c r="AM388" t="s">
        <v>3193</v>
      </c>
      <c r="AN388">
        <v>0.76</v>
      </c>
      <c r="AO388" t="s">
        <v>3193</v>
      </c>
      <c r="AP388">
        <v>-2.2249792642666001E-2</v>
      </c>
      <c r="AQ388">
        <f>(Table2[[#This Row],[Sharpe Ratio]]-AVERAGE(Table2[Sharpe Ratio]))/_xlfn.STDEV.P(Table2[Sharpe Ratio])</f>
        <v>-1.0485008515995144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1.8607002002347</v>
      </c>
      <c r="AS388">
        <f>_xlfn.RANK.AVG(Table2[[#This Row],[1Y Return vs Nifty Z-Score]],Table2[1Y Return vs Nifty Z-Score])</f>
        <v>345</v>
      </c>
      <c r="AT388">
        <f>_xlfn.RANK.AVG(Table2[[#This Row],[6M Return vs Nifty Z-Score]],Table2[6M Return vs Nifty Z-Score])</f>
        <v>159</v>
      </c>
      <c r="AU388">
        <f>_xlfn.RANK.AVG(Table2[[#This Row],[Sharpe Ratio Z-Score]],Table2[Sharpe Ratio Z-Score])</f>
        <v>626</v>
      </c>
      <c r="AV388">
        <f>(Table2[[#This Row],[Rank 1Y]]+Table2[[#This Row],[Rank 6M]]+Table2[[#This Row],[Rank Sharpe]])/3</f>
        <v>376.66666666666669</v>
      </c>
    </row>
    <row r="389" spans="1:48" x14ac:dyDescent="0.3">
      <c r="A389" t="s">
        <v>658</v>
      </c>
      <c r="B389" t="s">
        <v>659</v>
      </c>
      <c r="C389" t="s">
        <v>3151</v>
      </c>
      <c r="D389" t="s">
        <v>51</v>
      </c>
      <c r="E389">
        <v>29596.713588479899</v>
      </c>
      <c r="F389">
        <v>1905.6</v>
      </c>
      <c r="G389">
        <v>8.9843439189799597</v>
      </c>
      <c r="H389">
        <f>(Table2[[#This Row],[1Y Return vs Nifty]]-AVERAGE(Table2[1Y Return vs Nifty]))/_xlfn.STDEV.P(Table2[1Y Return vs Nifty])</f>
        <v>-0.28747905566052867</v>
      </c>
      <c r="I389">
        <v>-0.82224178891269295</v>
      </c>
      <c r="J389">
        <f>(Table2[[#This Row],[1M Return vs Nifty]]-AVERAGE(Table2[1M Return vs Nifty]))/_xlfn.STDEV.P(Table2[1M Return vs Nifty])</f>
        <v>-0.11453804813822842</v>
      </c>
      <c r="K389">
        <v>-6.5745456774454398</v>
      </c>
      <c r="L389">
        <f>(Table2[[#This Row],[6M Return vs Nifty]]-AVERAGE(Table2[6M Return vs Nifty]))/_xlfn.STDEV.P(Table2[6M Return vs Nifty])</f>
        <v>-0.52598445073975542</v>
      </c>
      <c r="M389">
        <v>6.9815220313722604</v>
      </c>
      <c r="N389">
        <f>(Table2[[#This Row],[1W Return vs Nifty]]-AVERAGE(Table2[1W Return vs Nifty]))/_xlfn.STDEV.P(Table2[1W Return vs Nifty])</f>
        <v>1.0907655816801258</v>
      </c>
      <c r="O389">
        <v>1842.5</v>
      </c>
      <c r="P389">
        <v>1860.6954772323099</v>
      </c>
      <c r="Q389">
        <v>1747.23021590647</v>
      </c>
      <c r="R389">
        <v>67.028839450035406</v>
      </c>
      <c r="S389" s="1">
        <f>(Table2[[#This Row],[Close Price]]-Table2[[#This Row],[20D EMA]])/Table2[[#This Row],[20D EMA]]</f>
        <v>3.4246947082767931E-2</v>
      </c>
      <c r="T389" s="1">
        <f>(Table2[[#This Row],[Close Price]]-Table2[[#This Row],[50D EMA]])/Table2[[#This Row],[50D EMA]]</f>
        <v>2.4133192839530714E-2</v>
      </c>
      <c r="U389" s="1">
        <f>(Table2[[#This Row],[Close Price]]-Table2[[#This Row],[200D EMA]])/Table2[[#This Row],[200D EMA]]</f>
        <v>9.0640479229216531E-2</v>
      </c>
      <c r="V389">
        <v>1.7198509586228301</v>
      </c>
      <c r="W389">
        <v>1853.3</v>
      </c>
      <c r="X389">
        <v>1924.85</v>
      </c>
      <c r="Y389">
        <v>1798</v>
      </c>
      <c r="Z389">
        <v>1924.85</v>
      </c>
      <c r="AA389">
        <v>1666</v>
      </c>
      <c r="AB389">
        <v>1924.85</v>
      </c>
      <c r="AC389" s="1">
        <f>(Table2[[#This Row],[Close Price]]/Table2[[#This Row],[Day Low]])-1</f>
        <v>2.8219932013165749E-2</v>
      </c>
      <c r="AD389" s="1">
        <f>(Table2[[#This Row],[Day High]]/Table2[[#This Row],[Close Price]])-1</f>
        <v>1.010180520570958E-2</v>
      </c>
      <c r="AE389" s="1">
        <f>(Table2[[#This Row],[Close Price]]/Table2[[#This Row],[Current Week Low]])-1</f>
        <v>5.9844271412680783E-2</v>
      </c>
      <c r="AF389" s="1">
        <f>(Table2[[#This Row],[Current Week High]]/Table2[[#This Row],[Close Price]])-1</f>
        <v>1.010180520570958E-2</v>
      </c>
      <c r="AG389" s="1">
        <f>(Table2[[#This Row],[Close Price]]/Table2[[#This Row],[Current Month Low]])-1</f>
        <v>0.14381752701080419</v>
      </c>
      <c r="AH389" s="1">
        <f>(Table2[[#This Row],[Current Month High]]/Table2[[#This Row],[Close Price]])-1</f>
        <v>1.010180520570958E-2</v>
      </c>
      <c r="AI389">
        <v>6.5281276238455099</v>
      </c>
      <c r="AJ389">
        <v>53.127887821929299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-0.08</v>
      </c>
      <c r="AM389" t="s">
        <v>3192</v>
      </c>
      <c r="AN389">
        <v>3.68</v>
      </c>
      <c r="AO389" t="s">
        <v>3193</v>
      </c>
      <c r="AP389">
        <v>9.8386256828487006E-2</v>
      </c>
      <c r="AQ389">
        <f>(Table2[[#This Row],[Sharpe Ratio]]-AVERAGE(Table2[Sharpe Ratio]))/_xlfn.STDEV.P(Table2[Sharpe Ratio])</f>
        <v>0.36194752225456095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394</v>
      </c>
      <c r="AT389">
        <f>_xlfn.RANK.AVG(Table2[[#This Row],[6M Return vs Nifty Z-Score]],Table2[6M Return vs Nifty Z-Score])</f>
        <v>495</v>
      </c>
      <c r="AU389">
        <f>_xlfn.RANK.AVG(Table2[[#This Row],[Sharpe Ratio Z-Score]],Table2[Sharpe Ratio Z-Score])</f>
        <v>247</v>
      </c>
      <c r="AV389">
        <f>(Table2[[#This Row],[Rank 1Y]]+Table2[[#This Row],[Rank 6M]]+Table2[[#This Row],[Rank Sharpe]])/3</f>
        <v>378.66666666666669</v>
      </c>
    </row>
    <row r="390" spans="1:48" x14ac:dyDescent="0.3">
      <c r="A390" t="s">
        <v>38</v>
      </c>
      <c r="B390" t="s">
        <v>39</v>
      </c>
      <c r="C390" t="s">
        <v>3149</v>
      </c>
      <c r="D390" t="s">
        <v>40</v>
      </c>
      <c r="E390">
        <v>616874.76793332002</v>
      </c>
      <c r="F390">
        <v>493.2</v>
      </c>
      <c r="G390">
        <v>-16.6975728006006</v>
      </c>
      <c r="H390">
        <f>(Table2[[#This Row],[1Y Return vs Nifty]]-AVERAGE(Table2[1Y Return vs Nifty]))/_xlfn.STDEV.P(Table2[1Y Return vs Nifty])</f>
        <v>-0.71045110964902825</v>
      </c>
      <c r="I390">
        <v>-1.3621040208514299</v>
      </c>
      <c r="J390">
        <f>(Table2[[#This Row],[1M Return vs Nifty]]-AVERAGE(Table2[1M Return vs Nifty]))/_xlfn.STDEV.P(Table2[1M Return vs Nifty])</f>
        <v>-0.17239758234082156</v>
      </c>
      <c r="K390">
        <v>3.0538959456453001</v>
      </c>
      <c r="L390">
        <f>(Table2[[#This Row],[6M Return vs Nifty]]-AVERAGE(Table2[6M Return vs Nifty]))/_xlfn.STDEV.P(Table2[6M Return vs Nifty])</f>
        <v>-0.22818554726221771</v>
      </c>
      <c r="M390">
        <v>-1.6724998267872</v>
      </c>
      <c r="N390">
        <f>(Table2[[#This Row],[1W Return vs Nifty]]-AVERAGE(Table2[1W Return vs Nifty]))/_xlfn.STDEV.P(Table2[1W Return vs Nifty])</f>
        <v>-0.70447595871248914</v>
      </c>
      <c r="O390">
        <v>503.57</v>
      </c>
      <c r="P390">
        <v>499.26762166881502</v>
      </c>
      <c r="Q390">
        <v>464.71980759275101</v>
      </c>
      <c r="R390">
        <v>36.641819083483099</v>
      </c>
      <c r="S390" s="1">
        <f>(Table2[[#This Row],[Close Price]]-Table2[[#This Row],[20D EMA]])/Table2[[#This Row],[20D EMA]]</f>
        <v>-2.0592966221180779E-2</v>
      </c>
      <c r="T390" s="1">
        <f>(Table2[[#This Row],[Close Price]]-Table2[[#This Row],[50D EMA]])/Table2[[#This Row],[50D EMA]]</f>
        <v>-1.2153044590662325E-2</v>
      </c>
      <c r="U390" s="1">
        <f>(Table2[[#This Row],[Close Price]]-Table2[[#This Row],[200D EMA]])/Table2[[#This Row],[200D EMA]]</f>
        <v>6.1284653552376861E-2</v>
      </c>
      <c r="V390">
        <v>0.89883136154250398</v>
      </c>
      <c r="W390">
        <v>492.35</v>
      </c>
      <c r="X390">
        <v>498.85</v>
      </c>
      <c r="Y390">
        <v>488.65</v>
      </c>
      <c r="Z390">
        <v>499.4</v>
      </c>
      <c r="AA390">
        <v>487.4</v>
      </c>
      <c r="AB390">
        <v>519.75</v>
      </c>
      <c r="AC390" s="1">
        <f>(Table2[[#This Row],[Close Price]]/Table2[[#This Row],[Day Low]])-1</f>
        <v>1.7264141362851593E-3</v>
      </c>
      <c r="AD390" s="1">
        <f>(Table2[[#This Row],[Day High]]/Table2[[#This Row],[Close Price]])-1</f>
        <v>1.1455798864558053E-2</v>
      </c>
      <c r="AE390" s="1">
        <f>(Table2[[#This Row],[Close Price]]/Table2[[#This Row],[Current Week Low]])-1</f>
        <v>9.311368054845115E-3</v>
      </c>
      <c r="AF390" s="1">
        <f>(Table2[[#This Row],[Current Week High]]/Table2[[#This Row],[Close Price]])-1</f>
        <v>1.2570965125709543E-2</v>
      </c>
      <c r="AG390" s="1">
        <f>(Table2[[#This Row],[Close Price]]/Table2[[#This Row],[Current Month Low]])-1</f>
        <v>1.1899876897825123E-2</v>
      </c>
      <c r="AH390" s="1">
        <f>(Table2[[#This Row],[Current Month High]]/Table2[[#This Row],[Close Price]])-1</f>
        <v>5.3832116788321116E-2</v>
      </c>
      <c r="AI390">
        <v>7.1573398215733999</v>
      </c>
      <c r="AJ390">
        <v>23.5006886190058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</v>
      </c>
      <c r="AM390" t="s">
        <v>3194</v>
      </c>
      <c r="AN390">
        <v>-5.64</v>
      </c>
      <c r="AO390" t="s">
        <v>3192</v>
      </c>
      <c r="AP390">
        <v>0.12006516402923301</v>
      </c>
      <c r="AQ390">
        <f>(Table2[[#This Row],[Sharpe Ratio]]-AVERAGE(Table2[Sharpe Ratio]))/_xlfn.STDEV.P(Table2[Sharpe Ratio])</f>
        <v>0.61541221661640089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-1.2000979813481558</v>
      </c>
      <c r="AS390">
        <f>_xlfn.RANK.AVG(Table2[[#This Row],[1Y Return vs Nifty Z-Score]],Table2[1Y Return vs Nifty Z-Score])</f>
        <v>559</v>
      </c>
      <c r="AT390">
        <f>_xlfn.RANK.AVG(Table2[[#This Row],[6M Return vs Nifty Z-Score]],Table2[6M Return vs Nifty Z-Score])</f>
        <v>394</v>
      </c>
      <c r="AU390">
        <f>_xlfn.RANK.AVG(Table2[[#This Row],[Sharpe Ratio Z-Score]],Table2[Sharpe Ratio Z-Score])</f>
        <v>185</v>
      </c>
      <c r="AV390">
        <f>(Table2[[#This Row],[Rank 1Y]]+Table2[[#This Row],[Rank 6M]]+Table2[[#This Row],[Rank Sharpe]])/3</f>
        <v>379.33333333333331</v>
      </c>
    </row>
    <row r="391" spans="1:48" x14ac:dyDescent="0.3">
      <c r="A391" t="s">
        <v>1972</v>
      </c>
      <c r="B391" t="s">
        <v>1973</v>
      </c>
      <c r="C391" t="s">
        <v>3156</v>
      </c>
      <c r="D391" t="s">
        <v>119</v>
      </c>
      <c r="E391">
        <v>3611.0240376000002</v>
      </c>
      <c r="F391">
        <v>825.2</v>
      </c>
      <c r="G391">
        <v>37.518071104834299</v>
      </c>
      <c r="H391">
        <f>(Table2[[#This Row],[1Y Return vs Nifty]]-AVERAGE(Table2[1Y Return vs Nifty]))/_xlfn.STDEV.P(Table2[1Y Return vs Nifty])</f>
        <v>0.18246130461431811</v>
      </c>
      <c r="I391">
        <v>1.00716726878103</v>
      </c>
      <c r="J391">
        <f>(Table2[[#This Row],[1M Return vs Nifty]]-AVERAGE(Table2[1M Return vs Nifty]))/_xlfn.STDEV.P(Table2[1M Return vs Nifty])</f>
        <v>8.1528188175511829E-2</v>
      </c>
      <c r="K391">
        <v>-18.158297689345499</v>
      </c>
      <c r="L391">
        <f>(Table2[[#This Row],[6M Return vs Nifty]]-AVERAGE(Table2[6M Return vs Nifty]))/_xlfn.STDEV.P(Table2[6M Return vs Nifty])</f>
        <v>-0.88425931829742177</v>
      </c>
      <c r="M391">
        <v>-0.13807034092419701</v>
      </c>
      <c r="N391">
        <f>(Table2[[#This Row],[1W Return vs Nifty]]-AVERAGE(Table2[1W Return vs Nifty]))/_xlfn.STDEV.P(Table2[1W Return vs Nifty])</f>
        <v>-0.38616481980228423</v>
      </c>
      <c r="O391">
        <v>831.93</v>
      </c>
      <c r="P391">
        <v>832.52694503956002</v>
      </c>
      <c r="Q391">
        <v>782.14988484141998</v>
      </c>
      <c r="R391">
        <v>43.436456577085103</v>
      </c>
      <c r="S391" s="1">
        <f>(Table2[[#This Row],[Close Price]]-Table2[[#This Row],[20D EMA]])/Table2[[#This Row],[20D EMA]]</f>
        <v>-8.0896229250055959E-3</v>
      </c>
      <c r="T391" s="1">
        <f>(Table2[[#This Row],[Close Price]]-Table2[[#This Row],[50D EMA]])/Table2[[#This Row],[50D EMA]]</f>
        <v>-8.800850330690271E-3</v>
      </c>
      <c r="U391" s="1">
        <f>(Table2[[#This Row],[Close Price]]-Table2[[#This Row],[200D EMA]])/Table2[[#This Row],[200D EMA]]</f>
        <v>5.504074857379597E-2</v>
      </c>
      <c r="V391">
        <v>0.65082897504486104</v>
      </c>
      <c r="W391">
        <v>818</v>
      </c>
      <c r="X391">
        <v>835.75</v>
      </c>
      <c r="Y391">
        <v>816.1</v>
      </c>
      <c r="Z391">
        <v>840.45</v>
      </c>
      <c r="AA391">
        <v>800.1</v>
      </c>
      <c r="AB391">
        <v>902</v>
      </c>
      <c r="AC391" s="1">
        <f>(Table2[[#This Row],[Close Price]]/Table2[[#This Row],[Day Low]])-1</f>
        <v>8.8019559902201561E-3</v>
      </c>
      <c r="AD391" s="1">
        <f>(Table2[[#This Row],[Day High]]/Table2[[#This Row],[Close Price]])-1</f>
        <v>1.2784779447406525E-2</v>
      </c>
      <c r="AE391" s="1">
        <f>(Table2[[#This Row],[Close Price]]/Table2[[#This Row],[Current Week Low]])-1</f>
        <v>1.1150594289915494E-2</v>
      </c>
      <c r="AF391" s="1">
        <f>(Table2[[#This Row],[Current Week High]]/Table2[[#This Row],[Close Price]])-1</f>
        <v>1.848036839554057E-2</v>
      </c>
      <c r="AG391" s="1">
        <f>(Table2[[#This Row],[Close Price]]/Table2[[#This Row],[Current Month Low]])-1</f>
        <v>3.1371078615173076E-2</v>
      </c>
      <c r="AH391" s="1">
        <f>(Table2[[#This Row],[Current Month High]]/Table2[[#This Row],[Close Price]])-1</f>
        <v>9.3068347067377655E-2</v>
      </c>
      <c r="AI391">
        <v>31.240911294231701</v>
      </c>
      <c r="AJ391">
        <v>94.852420306965698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-0.11</v>
      </c>
      <c r="AM391" t="s">
        <v>3192</v>
      </c>
      <c r="AN391">
        <v>-4.0599999999999996</v>
      </c>
      <c r="AO391" t="s">
        <v>3192</v>
      </c>
      <c r="AP391">
        <v>8.7734530862369001E-2</v>
      </c>
      <c r="AQ391">
        <f>(Table2[[#This Row],[Sharpe Ratio]]-AVERAGE(Table2[Sharpe Ratio]))/_xlfn.STDEV.P(Table2[Sharpe Ratio])</f>
        <v>0.23741004250856762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240</v>
      </c>
      <c r="AT391">
        <f>_xlfn.RANK.AVG(Table2[[#This Row],[6M Return vs Nifty Z-Score]],Table2[6M Return vs Nifty Z-Score])</f>
        <v>622</v>
      </c>
      <c r="AU391">
        <f>_xlfn.RANK.AVG(Table2[[#This Row],[Sharpe Ratio Z-Score]],Table2[Sharpe Ratio Z-Score])</f>
        <v>277</v>
      </c>
      <c r="AV391">
        <f>(Table2[[#This Row],[Rank 1Y]]+Table2[[#This Row],[Rank 6M]]+Table2[[#This Row],[Rank Sharpe]])/3</f>
        <v>379.66666666666669</v>
      </c>
    </row>
    <row r="392" spans="1:48" x14ac:dyDescent="0.3">
      <c r="A392" t="s">
        <v>664</v>
      </c>
      <c r="B392" t="s">
        <v>665</v>
      </c>
      <c r="C392" t="s">
        <v>3156</v>
      </c>
      <c r="D392" t="s">
        <v>252</v>
      </c>
      <c r="E392">
        <v>28538.762833279899</v>
      </c>
      <c r="F392">
        <v>1499.6</v>
      </c>
      <c r="G392">
        <v>2.17817576624011</v>
      </c>
      <c r="H392">
        <f>(Table2[[#This Row],[1Y Return vs Nifty]]-AVERAGE(Table2[1Y Return vs Nifty]))/_xlfn.STDEV.P(Table2[1Y Return vs Nifty])</f>
        <v>-0.39957422966133055</v>
      </c>
      <c r="I392">
        <v>1.5552920535745101</v>
      </c>
      <c r="J392">
        <f>(Table2[[#This Row],[1M Return vs Nifty]]-AVERAGE(Table2[1M Return vs Nifty]))/_xlfn.STDEV.P(Table2[1M Return vs Nifty])</f>
        <v>0.14027325841159063</v>
      </c>
      <c r="K392">
        <v>8.2460938988695194</v>
      </c>
      <c r="L392">
        <f>(Table2[[#This Row],[6M Return vs Nifty]]-AVERAGE(Table2[6M Return vs Nifty]))/_xlfn.STDEV.P(Table2[6M Return vs Nifty])</f>
        <v>-6.7595607826915177E-2</v>
      </c>
      <c r="M392">
        <v>5.4407650165213797</v>
      </c>
      <c r="N392">
        <f>(Table2[[#This Row],[1W Return vs Nifty]]-AVERAGE(Table2[1W Return vs Nifty]))/_xlfn.STDEV.P(Table2[1W Return vs Nifty])</f>
        <v>0.77114182268722875</v>
      </c>
      <c r="O392">
        <v>1484.06</v>
      </c>
      <c r="P392">
        <v>1519.0688467462501</v>
      </c>
      <c r="Q392">
        <v>1443.0627871731101</v>
      </c>
      <c r="R392">
        <v>60.4242613229775</v>
      </c>
      <c r="S392" s="1">
        <f>(Table2[[#This Row],[Close Price]]-Table2[[#This Row],[20D EMA]])/Table2[[#This Row],[20D EMA]]</f>
        <v>1.0471274746304033E-2</v>
      </c>
      <c r="T392" s="1">
        <f>(Table2[[#This Row],[Close Price]]-Table2[[#This Row],[50D EMA]])/Table2[[#This Row],[50D EMA]]</f>
        <v>-1.2816303084584488E-2</v>
      </c>
      <c r="U392" s="1">
        <f>(Table2[[#This Row],[Close Price]]-Table2[[#This Row],[200D EMA]])/Table2[[#This Row],[200D EMA]]</f>
        <v>3.9178622946575634E-2</v>
      </c>
      <c r="V392">
        <v>1.1464843338392201</v>
      </c>
      <c r="W392">
        <v>1478.05</v>
      </c>
      <c r="X392">
        <v>1512.45</v>
      </c>
      <c r="Y392">
        <v>1455</v>
      </c>
      <c r="Z392">
        <v>1536.75</v>
      </c>
      <c r="AA392">
        <v>1387.6</v>
      </c>
      <c r="AB392">
        <v>1536.75</v>
      </c>
      <c r="AC392" s="1">
        <f>(Table2[[#This Row],[Close Price]]/Table2[[#This Row],[Day Low]])-1</f>
        <v>1.4580020973580021E-2</v>
      </c>
      <c r="AD392" s="1">
        <f>(Table2[[#This Row],[Day High]]/Table2[[#This Row],[Close Price]])-1</f>
        <v>8.5689517204587951E-3</v>
      </c>
      <c r="AE392" s="1">
        <f>(Table2[[#This Row],[Close Price]]/Table2[[#This Row],[Current Week Low]])-1</f>
        <v>3.0652920962199293E-2</v>
      </c>
      <c r="AF392" s="1">
        <f>(Table2[[#This Row],[Current Week High]]/Table2[[#This Row],[Close Price]])-1</f>
        <v>2.4773272872766094E-2</v>
      </c>
      <c r="AG392" s="1">
        <f>(Table2[[#This Row],[Close Price]]/Table2[[#This Row],[Current Month Low]])-1</f>
        <v>8.0714903430383345E-2</v>
      </c>
      <c r="AH392" s="1">
        <f>(Table2[[#This Row],[Current Month High]]/Table2[[#This Row],[Close Price]])-1</f>
        <v>2.4773272872766094E-2</v>
      </c>
      <c r="AI392">
        <v>22.776073619631902</v>
      </c>
      <c r="AJ392">
        <v>46.216848673946899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-0.13</v>
      </c>
      <c r="AM392" t="s">
        <v>3192</v>
      </c>
      <c r="AN392">
        <v>-0.01</v>
      </c>
      <c r="AO392" t="s">
        <v>3192</v>
      </c>
      <c r="AP392">
        <v>6.1166404999831003E-2</v>
      </c>
      <c r="AQ392">
        <f>(Table2[[#This Row],[Sharpe Ratio]]-AVERAGE(Table2[Sharpe Ratio]))/_xlfn.STDEV.P(Table2[Sharpe Ratio])</f>
        <v>-7.3218248814316017E-2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441</v>
      </c>
      <c r="AT392">
        <f>_xlfn.RANK.AVG(Table2[[#This Row],[6M Return vs Nifty Z-Score]],Table2[6M Return vs Nifty Z-Score])</f>
        <v>343</v>
      </c>
      <c r="AU392">
        <f>_xlfn.RANK.AVG(Table2[[#This Row],[Sharpe Ratio Z-Score]],Table2[Sharpe Ratio Z-Score])</f>
        <v>357</v>
      </c>
      <c r="AV392">
        <f>(Table2[[#This Row],[Rank 1Y]]+Table2[[#This Row],[Rank 6M]]+Table2[[#This Row],[Rank Sharpe]])/3</f>
        <v>380.33333333333331</v>
      </c>
    </row>
    <row r="393" spans="1:48" x14ac:dyDescent="0.3">
      <c r="A393" t="s">
        <v>608</v>
      </c>
      <c r="B393" t="s">
        <v>609</v>
      </c>
      <c r="C393" t="s">
        <v>603</v>
      </c>
      <c r="D393" t="s">
        <v>603</v>
      </c>
      <c r="E393">
        <v>32626.1463</v>
      </c>
      <c r="F393">
        <v>954.5</v>
      </c>
      <c r="G393">
        <v>-2.81783994194967</v>
      </c>
      <c r="H393">
        <f>(Table2[[#This Row],[1Y Return vs Nifty]]-AVERAGE(Table2[1Y Return vs Nifty]))/_xlfn.STDEV.P(Table2[1Y Return vs Nifty])</f>
        <v>-0.48185683531438528</v>
      </c>
      <c r="I393">
        <v>13.511388183036701</v>
      </c>
      <c r="J393">
        <f>(Table2[[#This Row],[1M Return vs Nifty]]-AVERAGE(Table2[1M Return vs Nifty]))/_xlfn.STDEV.P(Table2[1M Return vs Nifty])</f>
        <v>1.4216634205791323</v>
      </c>
      <c r="K393">
        <v>2.0446081257309898</v>
      </c>
      <c r="L393">
        <f>(Table2[[#This Row],[6M Return vs Nifty]]-AVERAGE(Table2[6M Return vs Nifty]))/_xlfn.STDEV.P(Table2[6M Return vs Nifty])</f>
        <v>-0.25940189751176457</v>
      </c>
      <c r="M393">
        <v>1.46241307947007</v>
      </c>
      <c r="N393">
        <f>(Table2[[#This Row],[1W Return vs Nifty]]-AVERAGE(Table2[1W Return vs Nifty]))/_xlfn.STDEV.P(Table2[1W Return vs Nifty])</f>
        <v>-5.4151061564270041E-2</v>
      </c>
      <c r="O393">
        <v>936</v>
      </c>
      <c r="P393">
        <v>908.69129345265901</v>
      </c>
      <c r="Q393">
        <v>843.42078164377597</v>
      </c>
      <c r="R393">
        <v>56.418723686875602</v>
      </c>
      <c r="S393" s="1">
        <f>(Table2[[#This Row],[Close Price]]-Table2[[#This Row],[20D EMA]])/Table2[[#This Row],[20D EMA]]</f>
        <v>1.9764957264957264E-2</v>
      </c>
      <c r="T393" s="1">
        <f>(Table2[[#This Row],[Close Price]]-Table2[[#This Row],[50D EMA]])/Table2[[#This Row],[50D EMA]]</f>
        <v>5.0411737052400325E-2</v>
      </c>
      <c r="U393" s="1">
        <f>(Table2[[#This Row],[Close Price]]-Table2[[#This Row],[200D EMA]])/Table2[[#This Row],[200D EMA]]</f>
        <v>0.13170083162966104</v>
      </c>
      <c r="V393">
        <v>0.39628225348625001</v>
      </c>
      <c r="W393">
        <v>946.4</v>
      </c>
      <c r="X393">
        <v>986.5</v>
      </c>
      <c r="Y393">
        <v>927.1</v>
      </c>
      <c r="Z393">
        <v>986.5</v>
      </c>
      <c r="AA393">
        <v>900</v>
      </c>
      <c r="AB393">
        <v>986.5</v>
      </c>
      <c r="AC393" s="1">
        <f>(Table2[[#This Row],[Close Price]]/Table2[[#This Row],[Day Low]])-1</f>
        <v>8.5587489433642805E-3</v>
      </c>
      <c r="AD393" s="1">
        <f>(Table2[[#This Row],[Day High]]/Table2[[#This Row],[Close Price]])-1</f>
        <v>3.352540597171294E-2</v>
      </c>
      <c r="AE393" s="1">
        <f>(Table2[[#This Row],[Close Price]]/Table2[[#This Row],[Current Week Low]])-1</f>
        <v>2.9554524862474452E-2</v>
      </c>
      <c r="AF393" s="1">
        <f>(Table2[[#This Row],[Current Week High]]/Table2[[#This Row],[Close Price]])-1</f>
        <v>3.352540597171294E-2</v>
      </c>
      <c r="AG393" s="1">
        <f>(Table2[[#This Row],[Close Price]]/Table2[[#This Row],[Current Month Low]])-1</f>
        <v>6.0555555555555474E-2</v>
      </c>
      <c r="AH393" s="1">
        <f>(Table2[[#This Row],[Current Month High]]/Table2[[#This Row],[Close Price]])-1</f>
        <v>3.352540597171294E-2</v>
      </c>
      <c r="AI393">
        <v>10.319539025667799</v>
      </c>
      <c r="AJ393">
        <v>34.4366197183098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0.03</v>
      </c>
      <c r="AM393" t="s">
        <v>3193</v>
      </c>
      <c r="AN393">
        <v>-1.86</v>
      </c>
      <c r="AO393" t="s">
        <v>3192</v>
      </c>
      <c r="AP393">
        <v>9.2801638753260002E-2</v>
      </c>
      <c r="AQ393">
        <f>(Table2[[#This Row],[Sharpe Ratio]]-AVERAGE(Table2[Sharpe Ratio]))/_xlfn.STDEV.P(Table2[Sharpe Ratio])</f>
        <v>0.29665347858079544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0.92290710476950788</v>
      </c>
      <c r="AS393">
        <f>_xlfn.RANK.AVG(Table2[[#This Row],[1Y Return vs Nifty Z-Score]],Table2[1Y Return vs Nifty Z-Score])</f>
        <v>476</v>
      </c>
      <c r="AT393">
        <f>_xlfn.RANK.AVG(Table2[[#This Row],[6M Return vs Nifty Z-Score]],Table2[6M Return vs Nifty Z-Score])</f>
        <v>402</v>
      </c>
      <c r="AU393">
        <f>_xlfn.RANK.AVG(Table2[[#This Row],[Sharpe Ratio Z-Score]],Table2[Sharpe Ratio Z-Score])</f>
        <v>265</v>
      </c>
      <c r="AV393">
        <f>(Table2[[#This Row],[Rank 1Y]]+Table2[[#This Row],[Rank 6M]]+Table2[[#This Row],[Rank Sharpe]])/3</f>
        <v>381</v>
      </c>
    </row>
    <row r="394" spans="1:48" x14ac:dyDescent="0.3">
      <c r="A394" t="s">
        <v>601</v>
      </c>
      <c r="B394" t="s">
        <v>602</v>
      </c>
      <c r="C394" t="s">
        <v>3159</v>
      </c>
      <c r="D394" t="s">
        <v>603</v>
      </c>
      <c r="E394">
        <v>32894.650923720001</v>
      </c>
      <c r="F394">
        <v>1354.2</v>
      </c>
      <c r="G394">
        <v>-20.362961288265101</v>
      </c>
      <c r="H394">
        <f>(Table2[[#This Row],[1Y Return vs Nifty]]-AVERAGE(Table2[1Y Return vs Nifty]))/_xlfn.STDEV.P(Table2[1Y Return vs Nifty])</f>
        <v>-0.77081875721293547</v>
      </c>
      <c r="I394">
        <v>4.1921286235667097</v>
      </c>
      <c r="J394">
        <f>(Table2[[#This Row],[1M Return vs Nifty]]-AVERAGE(Table2[1M Return vs Nifty]))/_xlfn.STDEV.P(Table2[1M Return vs Nifty])</f>
        <v>0.42287523847643266</v>
      </c>
      <c r="K394">
        <v>36.837837201862399</v>
      </c>
      <c r="L394">
        <f>(Table2[[#This Row],[6M Return vs Nifty]]-AVERAGE(Table2[6M Return vs Nifty]))/_xlfn.STDEV.P(Table2[6M Return vs Nifty])</f>
        <v>0.81672089295790418</v>
      </c>
      <c r="M394">
        <v>0.58378498945113799</v>
      </c>
      <c r="N394">
        <f>(Table2[[#This Row],[1W Return vs Nifty]]-AVERAGE(Table2[1W Return vs Nifty]))/_xlfn.STDEV.P(Table2[1W Return vs Nifty])</f>
        <v>-0.23641887549064716</v>
      </c>
      <c r="O394">
        <v>1310.49</v>
      </c>
      <c r="P394">
        <v>1256.15792266331</v>
      </c>
      <c r="Q394">
        <v>1159.8572767917501</v>
      </c>
      <c r="R394">
        <v>62.948338037902701</v>
      </c>
      <c r="S394" s="1">
        <f>(Table2[[#This Row],[Close Price]]-Table2[[#This Row],[20D EMA]])/Table2[[#This Row],[20D EMA]]</f>
        <v>3.3353936313897881E-2</v>
      </c>
      <c r="T394" s="1">
        <f>(Table2[[#This Row],[Close Price]]-Table2[[#This Row],[50D EMA]])/Table2[[#This Row],[50D EMA]]</f>
        <v>7.8049165290317066E-2</v>
      </c>
      <c r="U394" s="1">
        <f>(Table2[[#This Row],[Close Price]]-Table2[[#This Row],[200D EMA]])/Table2[[#This Row],[200D EMA]]</f>
        <v>0.16755744615907925</v>
      </c>
      <c r="V394">
        <v>1.62963778704981</v>
      </c>
      <c r="W394">
        <v>1320.4</v>
      </c>
      <c r="X394">
        <v>1364</v>
      </c>
      <c r="Y394">
        <v>1302.55</v>
      </c>
      <c r="Z394">
        <v>1364</v>
      </c>
      <c r="AA394">
        <v>1242.9000000000001</v>
      </c>
      <c r="AB394">
        <v>1370</v>
      </c>
      <c r="AC394" s="1">
        <f>(Table2[[#This Row],[Close Price]]/Table2[[#This Row],[Day Low]])-1</f>
        <v>2.559830354438053E-2</v>
      </c>
      <c r="AD394" s="1">
        <f>(Table2[[#This Row],[Day High]]/Table2[[#This Row],[Close Price]])-1</f>
        <v>7.2367449416630425E-3</v>
      </c>
      <c r="AE394" s="1">
        <f>(Table2[[#This Row],[Close Price]]/Table2[[#This Row],[Current Week Low]])-1</f>
        <v>3.9652988368968689E-2</v>
      </c>
      <c r="AF394" s="1">
        <f>(Table2[[#This Row],[Current Week High]]/Table2[[#This Row],[Close Price]])-1</f>
        <v>7.2367449416630425E-3</v>
      </c>
      <c r="AG394" s="1">
        <f>(Table2[[#This Row],[Close Price]]/Table2[[#This Row],[Current Month Low]])-1</f>
        <v>8.9548636253922176E-2</v>
      </c>
      <c r="AH394" s="1">
        <f>(Table2[[#This Row],[Current Month High]]/Table2[[#This Row],[Close Price]])-1</f>
        <v>1.1667405110028062E-2</v>
      </c>
      <c r="AI394">
        <v>9.8729877418402001</v>
      </c>
      <c r="AJ394">
        <v>52.835618757406401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0.18</v>
      </c>
      <c r="AM394" t="s">
        <v>3193</v>
      </c>
      <c r="AN394">
        <v>0.26</v>
      </c>
      <c r="AO394" t="s">
        <v>3193</v>
      </c>
      <c r="AP394">
        <v>2.8311684761019001E-2</v>
      </c>
      <c r="AQ394">
        <f>(Table2[[#This Row],[Sharpe Ratio]]-AVERAGE(Table2[Sharpe Ratio]))/_xlfn.STDEV.P(Table2[Sharpe Ratio])</f>
        <v>-0.457347925949872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-0.2249894272191178</v>
      </c>
      <c r="AS394">
        <f>_xlfn.RANK.AVG(Table2[[#This Row],[1Y Return vs Nifty Z-Score]],Table2[1Y Return vs Nifty Z-Score])</f>
        <v>586</v>
      </c>
      <c r="AT394">
        <f>_xlfn.RANK.AVG(Table2[[#This Row],[6M Return vs Nifty Z-Score]],Table2[6M Return vs Nifty Z-Score])</f>
        <v>105</v>
      </c>
      <c r="AU394">
        <f>_xlfn.RANK.AVG(Table2[[#This Row],[Sharpe Ratio Z-Score]],Table2[Sharpe Ratio Z-Score])</f>
        <v>453</v>
      </c>
      <c r="AV394">
        <f>(Table2[[#This Row],[Rank 1Y]]+Table2[[#This Row],[Rank 6M]]+Table2[[#This Row],[Rank Sharpe]])/3</f>
        <v>381.33333333333331</v>
      </c>
    </row>
    <row r="395" spans="1:48" x14ac:dyDescent="0.3">
      <c r="A395" t="s">
        <v>686</v>
      </c>
      <c r="B395" t="s">
        <v>687</v>
      </c>
      <c r="C395" t="s">
        <v>3157</v>
      </c>
      <c r="D395" t="s">
        <v>305</v>
      </c>
      <c r="E395">
        <v>27200.641942579899</v>
      </c>
      <c r="F395">
        <v>422.6</v>
      </c>
      <c r="G395">
        <v>14.1017789013263</v>
      </c>
      <c r="H395">
        <f>(Table2[[#This Row],[1Y Return vs Nifty]]-AVERAGE(Table2[1Y Return vs Nifty]))/_xlfn.STDEV.P(Table2[1Y Return vs Nifty])</f>
        <v>-0.20319671765320474</v>
      </c>
      <c r="I395">
        <v>-3.4413667423590799</v>
      </c>
      <c r="J395">
        <f>(Table2[[#This Row],[1M Return vs Nifty]]-AVERAGE(Table2[1M Return vs Nifty]))/_xlfn.STDEV.P(Table2[1M Return vs Nifty])</f>
        <v>-0.3952417922778873</v>
      </c>
      <c r="K395">
        <v>33.227884909785402</v>
      </c>
      <c r="L395">
        <f>(Table2[[#This Row],[6M Return vs Nifty]]-AVERAGE(Table2[6M Return vs Nifty]))/_xlfn.STDEV.P(Table2[6M Return vs Nifty])</f>
        <v>0.70506836638406967</v>
      </c>
      <c r="M395">
        <v>-0.51234667461817496</v>
      </c>
      <c r="N395">
        <f>(Table2[[#This Row],[1W Return vs Nifty]]-AVERAGE(Table2[1W Return vs Nifty]))/_xlfn.STDEV.P(Table2[1W Return vs Nifty])</f>
        <v>-0.46380691879926783</v>
      </c>
      <c r="O395">
        <v>434.23</v>
      </c>
      <c r="P395">
        <v>437.179152353088</v>
      </c>
      <c r="Q395">
        <v>387.80079435268402</v>
      </c>
      <c r="R395">
        <v>36.995129859124098</v>
      </c>
      <c r="S395" s="1">
        <f>(Table2[[#This Row],[Close Price]]-Table2[[#This Row],[20D EMA]])/Table2[[#This Row],[20D EMA]]</f>
        <v>-2.6783041245422922E-2</v>
      </c>
      <c r="T395" s="1">
        <f>(Table2[[#This Row],[Close Price]]-Table2[[#This Row],[50D EMA]])/Table2[[#This Row],[50D EMA]]</f>
        <v>-3.3348233269168144E-2</v>
      </c>
      <c r="U395" s="1">
        <f>(Table2[[#This Row],[Close Price]]-Table2[[#This Row],[200D EMA]])/Table2[[#This Row],[200D EMA]]</f>
        <v>8.9734745658277298E-2</v>
      </c>
      <c r="V395">
        <v>0.87103055742815105</v>
      </c>
      <c r="W395">
        <v>417.6</v>
      </c>
      <c r="X395">
        <v>430.8</v>
      </c>
      <c r="Y395">
        <v>417.6</v>
      </c>
      <c r="Z395">
        <v>432.8</v>
      </c>
      <c r="AA395">
        <v>415.2</v>
      </c>
      <c r="AB395">
        <v>446.65</v>
      </c>
      <c r="AC395" s="1">
        <f>(Table2[[#This Row],[Close Price]]/Table2[[#This Row],[Day Low]])-1</f>
        <v>1.1973180076628287E-2</v>
      </c>
      <c r="AD395" s="1">
        <f>(Table2[[#This Row],[Day High]]/Table2[[#This Row],[Close Price]])-1</f>
        <v>1.940369143398013E-2</v>
      </c>
      <c r="AE395" s="1">
        <f>(Table2[[#This Row],[Close Price]]/Table2[[#This Row],[Current Week Low]])-1</f>
        <v>1.1973180076628287E-2</v>
      </c>
      <c r="AF395" s="1">
        <f>(Table2[[#This Row],[Current Week High]]/Table2[[#This Row],[Close Price]])-1</f>
        <v>2.4136299100804504E-2</v>
      </c>
      <c r="AG395" s="1">
        <f>(Table2[[#This Row],[Close Price]]/Table2[[#This Row],[Current Month Low]])-1</f>
        <v>1.7822736030828512E-2</v>
      </c>
      <c r="AH395" s="1">
        <f>(Table2[[#This Row],[Current Month High]]/Table2[[#This Row],[Close Price]])-1</f>
        <v>5.6909607193563527E-2</v>
      </c>
      <c r="AI395">
        <v>14.529105537150899</v>
      </c>
      <c r="AJ395">
        <v>61.760765550239199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-7.0000000000000007E-2</v>
      </c>
      <c r="AM395" t="s">
        <v>3192</v>
      </c>
      <c r="AN395">
        <v>-0.05</v>
      </c>
      <c r="AO395" t="s">
        <v>3192</v>
      </c>
      <c r="AP395">
        <v>-4.834137049995E-2</v>
      </c>
      <c r="AQ395">
        <f>(Table2[[#This Row],[Sharpe Ratio]]-AVERAGE(Table2[Sharpe Ratio]))/_xlfn.STDEV.P(Table2[Sharpe Ratio])</f>
        <v>-1.3535574555037493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357</v>
      </c>
      <c r="AT395">
        <f>_xlfn.RANK.AVG(Table2[[#This Row],[6M Return vs Nifty Z-Score]],Table2[6M Return vs Nifty Z-Score])</f>
        <v>121</v>
      </c>
      <c r="AU395">
        <f>_xlfn.RANK.AVG(Table2[[#This Row],[Sharpe Ratio Z-Score]],Table2[Sharpe Ratio Z-Score])</f>
        <v>667</v>
      </c>
      <c r="AV395">
        <f>(Table2[[#This Row],[Rank 1Y]]+Table2[[#This Row],[Rank 6M]]+Table2[[#This Row],[Rank Sharpe]])/3</f>
        <v>381.66666666666669</v>
      </c>
    </row>
    <row r="396" spans="1:48" x14ac:dyDescent="0.3">
      <c r="A396" t="s">
        <v>168</v>
      </c>
      <c r="B396" t="s">
        <v>169</v>
      </c>
      <c r="C396" t="s">
        <v>3146</v>
      </c>
      <c r="D396" t="s">
        <v>21</v>
      </c>
      <c r="E396">
        <v>162435.375454439</v>
      </c>
      <c r="F396">
        <v>1660.3</v>
      </c>
      <c r="G396">
        <v>13.6031107855417</v>
      </c>
      <c r="H396">
        <f>(Table2[[#This Row],[1Y Return vs Nifty]]-AVERAGE(Table2[1Y Return vs Nifty]))/_xlfn.STDEV.P(Table2[1Y Return vs Nifty])</f>
        <v>-0.2114096045453725</v>
      </c>
      <c r="I396">
        <v>2.8789379590433</v>
      </c>
      <c r="J396">
        <f>(Table2[[#This Row],[1M Return vs Nifty]]-AVERAGE(Table2[1M Return vs Nifty]))/_xlfn.STDEV.P(Table2[1M Return vs Nifty])</f>
        <v>0.28213451672662809</v>
      </c>
      <c r="K396">
        <v>26.096352872352099</v>
      </c>
      <c r="L396">
        <f>(Table2[[#This Row],[6M Return vs Nifty]]-AVERAGE(Table2[6M Return vs Nifty]))/_xlfn.STDEV.P(Table2[6M Return vs Nifty])</f>
        <v>0.48449659537499984</v>
      </c>
      <c r="M396">
        <v>2.4416283957053699</v>
      </c>
      <c r="N396">
        <f>(Table2[[#This Row],[1W Return vs Nifty]]-AVERAGE(Table2[1W Return vs Nifty]))/_xlfn.STDEV.P(Table2[1W Return vs Nifty])</f>
        <v>0.1489831622113304</v>
      </c>
      <c r="O396">
        <v>1635.11</v>
      </c>
      <c r="P396">
        <v>1598.09948745427</v>
      </c>
      <c r="Q396">
        <v>1432.8510313126999</v>
      </c>
      <c r="R396">
        <v>56.038743891993903</v>
      </c>
      <c r="S396" s="1">
        <f>(Table2[[#This Row],[Close Price]]-Table2[[#This Row],[20D EMA]])/Table2[[#This Row],[20D EMA]]</f>
        <v>1.5405691360214331E-2</v>
      </c>
      <c r="T396" s="1">
        <f>(Table2[[#This Row],[Close Price]]-Table2[[#This Row],[50D EMA]])/Table2[[#This Row],[50D EMA]]</f>
        <v>3.8921552152434306E-2</v>
      </c>
      <c r="U396" s="1">
        <f>(Table2[[#This Row],[Close Price]]-Table2[[#This Row],[200D EMA]])/Table2[[#This Row],[200D EMA]]</f>
        <v>0.15873874095545282</v>
      </c>
      <c r="V396">
        <v>0.97915026790094695</v>
      </c>
      <c r="W396">
        <v>1652.8</v>
      </c>
      <c r="X396">
        <v>1677.45</v>
      </c>
      <c r="Y396">
        <v>1648</v>
      </c>
      <c r="Z396">
        <v>1703.45</v>
      </c>
      <c r="AA396">
        <v>1580</v>
      </c>
      <c r="AB396">
        <v>1703.45</v>
      </c>
      <c r="AC396" s="1">
        <f>(Table2[[#This Row],[Close Price]]/Table2[[#This Row],[Day Low]])-1</f>
        <v>4.5377541142304079E-3</v>
      </c>
      <c r="AD396" s="1">
        <f>(Table2[[#This Row],[Day High]]/Table2[[#This Row],[Close Price]])-1</f>
        <v>1.0329458531590729E-2</v>
      </c>
      <c r="AE396" s="1">
        <f>(Table2[[#This Row],[Close Price]]/Table2[[#This Row],[Current Week Low]])-1</f>
        <v>7.4635922330097415E-3</v>
      </c>
      <c r="AF396" s="1">
        <f>(Table2[[#This Row],[Current Week High]]/Table2[[#This Row],[Close Price]])-1</f>
        <v>2.5989279045955715E-2</v>
      </c>
      <c r="AG396" s="1">
        <f>(Table2[[#This Row],[Close Price]]/Table2[[#This Row],[Current Month Low]])-1</f>
        <v>5.0822784810126587E-2</v>
      </c>
      <c r="AH396" s="1">
        <f>(Table2[[#This Row],[Current Month High]]/Table2[[#This Row],[Close Price]])-1</f>
        <v>2.5989279045955715E-2</v>
      </c>
      <c r="AI396">
        <v>2.5989279045955702</v>
      </c>
      <c r="AJ396">
        <v>51.1906388016208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0.05</v>
      </c>
      <c r="AM396" t="s">
        <v>3193</v>
      </c>
      <c r="AN396">
        <v>3.17</v>
      </c>
      <c r="AO396" t="s">
        <v>3193</v>
      </c>
      <c r="AP396">
        <v>-1.3946329333039E-2</v>
      </c>
      <c r="AQ396">
        <f>(Table2[[#This Row],[Sharpe Ratio]]-AVERAGE(Table2[Sharpe Ratio]))/_xlfn.STDEV.P(Table2[Sharpe Ratio])</f>
        <v>-0.95141870763208514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-0.24721403786449936</v>
      </c>
      <c r="AS396">
        <f>_xlfn.RANK.AVG(Table2[[#This Row],[1Y Return vs Nifty Z-Score]],Table2[1Y Return vs Nifty Z-Score])</f>
        <v>364</v>
      </c>
      <c r="AT396">
        <f>_xlfn.RANK.AVG(Table2[[#This Row],[6M Return vs Nifty Z-Score]],Table2[6M Return vs Nifty Z-Score])</f>
        <v>173</v>
      </c>
      <c r="AU396">
        <f>_xlfn.RANK.AVG(Table2[[#This Row],[Sharpe Ratio Z-Score]],Table2[Sharpe Ratio Z-Score])</f>
        <v>609</v>
      </c>
      <c r="AV396">
        <f>(Table2[[#This Row],[Rank 1Y]]+Table2[[#This Row],[Rank 6M]]+Table2[[#This Row],[Rank Sharpe]])/3</f>
        <v>382</v>
      </c>
    </row>
    <row r="397" spans="1:48" x14ac:dyDescent="0.3">
      <c r="A397" t="s">
        <v>1323</v>
      </c>
      <c r="B397" t="s">
        <v>1324</v>
      </c>
      <c r="C397" t="s">
        <v>3149</v>
      </c>
      <c r="D397" t="s">
        <v>384</v>
      </c>
      <c r="E397">
        <v>8748.3319023000004</v>
      </c>
      <c r="F397">
        <v>642.1</v>
      </c>
      <c r="G397">
        <v>22.997743599130299</v>
      </c>
      <c r="H397">
        <f>(Table2[[#This Row],[1Y Return vs Nifty]]-AVERAGE(Table2[1Y Return vs Nifty]))/_xlfn.STDEV.P(Table2[1Y Return vs Nifty])</f>
        <v>-5.668333621347265E-2</v>
      </c>
      <c r="I397">
        <v>-4.3412182729613704</v>
      </c>
      <c r="J397">
        <f>(Table2[[#This Row],[1M Return vs Nifty]]-AVERAGE(Table2[1M Return vs Nifty]))/_xlfn.STDEV.P(Table2[1M Return vs Nifty])</f>
        <v>-0.49168304586431583</v>
      </c>
      <c r="K397">
        <v>15.6977536676475</v>
      </c>
      <c r="L397">
        <f>(Table2[[#This Row],[6M Return vs Nifty]]-AVERAGE(Table2[6M Return vs Nifty]))/_xlfn.STDEV.P(Table2[6M Return vs Nifty])</f>
        <v>0.16287742146455103</v>
      </c>
      <c r="M397">
        <v>5.5623262445005199</v>
      </c>
      <c r="N397">
        <f>(Table2[[#This Row],[1W Return vs Nifty]]-AVERAGE(Table2[1W Return vs Nifty]))/_xlfn.STDEV.P(Table2[1W Return vs Nifty])</f>
        <v>0.79635920366293422</v>
      </c>
      <c r="O397">
        <v>632.5</v>
      </c>
      <c r="P397">
        <v>644.93286095287101</v>
      </c>
      <c r="Q397">
        <v>581.85527073924595</v>
      </c>
      <c r="R397">
        <v>61.850370591194199</v>
      </c>
      <c r="S397" s="1">
        <f>(Table2[[#This Row],[Close Price]]-Table2[[#This Row],[20D EMA]])/Table2[[#This Row],[20D EMA]]</f>
        <v>1.5177865612648257E-2</v>
      </c>
      <c r="T397" s="1">
        <f>(Table2[[#This Row],[Close Price]]-Table2[[#This Row],[50D EMA]])/Table2[[#This Row],[50D EMA]]</f>
        <v>-4.3924897061153175E-3</v>
      </c>
      <c r="U397" s="1">
        <f>(Table2[[#This Row],[Close Price]]-Table2[[#This Row],[200D EMA]])/Table2[[#This Row],[200D EMA]]</f>
        <v>0.1035390281576607</v>
      </c>
      <c r="V397">
        <v>0.15776367730280499</v>
      </c>
      <c r="W397">
        <v>627.9</v>
      </c>
      <c r="X397">
        <v>645</v>
      </c>
      <c r="Y397">
        <v>606</v>
      </c>
      <c r="Z397">
        <v>645</v>
      </c>
      <c r="AA397">
        <v>576.1</v>
      </c>
      <c r="AB397">
        <v>645</v>
      </c>
      <c r="AC397" s="1">
        <f>(Table2[[#This Row],[Close Price]]/Table2[[#This Row],[Day Low]])-1</f>
        <v>2.2615066093327085E-2</v>
      </c>
      <c r="AD397" s="1">
        <f>(Table2[[#This Row],[Day High]]/Table2[[#This Row],[Close Price]])-1</f>
        <v>4.5164304625446849E-3</v>
      </c>
      <c r="AE397" s="1">
        <f>(Table2[[#This Row],[Close Price]]/Table2[[#This Row],[Current Week Low]])-1</f>
        <v>5.9570957095709698E-2</v>
      </c>
      <c r="AF397" s="1">
        <f>(Table2[[#This Row],[Current Week High]]/Table2[[#This Row],[Close Price]])-1</f>
        <v>4.5164304625446849E-3</v>
      </c>
      <c r="AG397" s="1">
        <f>(Table2[[#This Row],[Close Price]]/Table2[[#This Row],[Current Month Low]])-1</f>
        <v>0.11456344384655437</v>
      </c>
      <c r="AH397" s="1">
        <f>(Table2[[#This Row],[Current Month High]]/Table2[[#This Row],[Close Price]])-1</f>
        <v>4.5164304625446849E-3</v>
      </c>
      <c r="AI397">
        <v>23.5010123033795</v>
      </c>
      <c r="AJ397">
        <v>66.390256543145895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-0.09</v>
      </c>
      <c r="AM397" t="s">
        <v>3192</v>
      </c>
      <c r="AN397">
        <v>3.82</v>
      </c>
      <c r="AO397" t="s">
        <v>3193</v>
      </c>
      <c r="AP397">
        <v>-4.0902410980500002E-4</v>
      </c>
      <c r="AQ397">
        <f>(Table2[[#This Row],[Sharpe Ratio]]-AVERAGE(Table2[Sharpe Ratio]))/_xlfn.STDEV.P(Table2[Sharpe Ratio])</f>
        <v>-0.79314371253584381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306</v>
      </c>
      <c r="AT397">
        <f>_xlfn.RANK.AVG(Table2[[#This Row],[6M Return vs Nifty Z-Score]],Table2[6M Return vs Nifty Z-Score])</f>
        <v>260</v>
      </c>
      <c r="AU397">
        <f>_xlfn.RANK.AVG(Table2[[#This Row],[Sharpe Ratio Z-Score]],Table2[Sharpe Ratio Z-Score])</f>
        <v>580</v>
      </c>
      <c r="AV397">
        <f>(Table2[[#This Row],[Rank 1Y]]+Table2[[#This Row],[Rank 6M]]+Table2[[#This Row],[Rank Sharpe]])/3</f>
        <v>382</v>
      </c>
    </row>
    <row r="398" spans="1:48" x14ac:dyDescent="0.3">
      <c r="A398" t="s">
        <v>1458</v>
      </c>
      <c r="B398" t="s">
        <v>1459</v>
      </c>
      <c r="C398" t="s">
        <v>3149</v>
      </c>
      <c r="D398" t="s">
        <v>127</v>
      </c>
      <c r="E398">
        <v>7415.7602729250002</v>
      </c>
      <c r="F398">
        <v>647.25</v>
      </c>
      <c r="G398">
        <v>-6.3589181682040099</v>
      </c>
      <c r="H398">
        <f>(Table2[[#This Row],[1Y Return vs Nifty]]-AVERAGE(Table2[1Y Return vs Nifty]))/_xlfn.STDEV.P(Table2[1Y Return vs Nifty])</f>
        <v>-0.54017713698995318</v>
      </c>
      <c r="I398">
        <v>12.5415894068244</v>
      </c>
      <c r="J398">
        <f>(Table2[[#This Row],[1M Return vs Nifty]]-AVERAGE(Table2[1M Return vs Nifty]))/_xlfn.STDEV.P(Table2[1M Return vs Nifty])</f>
        <v>1.3177255969229367</v>
      </c>
      <c r="K398">
        <v>15.015586045808901</v>
      </c>
      <c r="L398">
        <f>(Table2[[#This Row],[6M Return vs Nifty]]-AVERAGE(Table2[6M Return vs Nifty]))/_xlfn.STDEV.P(Table2[6M Return vs Nifty])</f>
        <v>0.14177860010552371</v>
      </c>
      <c r="M398">
        <v>4.1559689425073598</v>
      </c>
      <c r="N398">
        <f>(Table2[[#This Row],[1W Return vs Nifty]]-AVERAGE(Table2[1W Return vs Nifty]))/_xlfn.STDEV.P(Table2[1W Return vs Nifty])</f>
        <v>0.50461611697403985</v>
      </c>
      <c r="O398">
        <v>631.76</v>
      </c>
      <c r="P398">
        <v>608.36331538616901</v>
      </c>
      <c r="Q398">
        <v>560.59795069101494</v>
      </c>
      <c r="R398">
        <v>60.496468487019399</v>
      </c>
      <c r="S398" s="1">
        <f>(Table2[[#This Row],[Close Price]]-Table2[[#This Row],[20D EMA]])/Table2[[#This Row],[20D EMA]]</f>
        <v>2.4518804609345336E-2</v>
      </c>
      <c r="T398" s="1">
        <f>(Table2[[#This Row],[Close Price]]-Table2[[#This Row],[50D EMA]])/Table2[[#This Row],[50D EMA]]</f>
        <v>6.3920166831800185E-2</v>
      </c>
      <c r="U398" s="1">
        <f>(Table2[[#This Row],[Close Price]]-Table2[[#This Row],[200D EMA]])/Table2[[#This Row],[200D EMA]]</f>
        <v>0.15457075646133625</v>
      </c>
      <c r="V398">
        <v>0.66972002446790302</v>
      </c>
      <c r="W398">
        <v>626</v>
      </c>
      <c r="X398">
        <v>650</v>
      </c>
      <c r="Y398">
        <v>625</v>
      </c>
      <c r="Z398">
        <v>651.9</v>
      </c>
      <c r="AA398">
        <v>595.5</v>
      </c>
      <c r="AB398">
        <v>677.05</v>
      </c>
      <c r="AC398" s="1">
        <f>(Table2[[#This Row],[Close Price]]/Table2[[#This Row],[Day Low]])-1</f>
        <v>3.3945686900958449E-2</v>
      </c>
      <c r="AD398" s="1">
        <f>(Table2[[#This Row],[Day High]]/Table2[[#This Row],[Close Price]])-1</f>
        <v>4.2487446890691061E-3</v>
      </c>
      <c r="AE398" s="1">
        <f>(Table2[[#This Row],[Close Price]]/Table2[[#This Row],[Current Week Low]])-1</f>
        <v>3.5600000000000076E-2</v>
      </c>
      <c r="AF398" s="1">
        <f>(Table2[[#This Row],[Current Week High]]/Table2[[#This Row],[Close Price]])-1</f>
        <v>7.1842410196987228E-3</v>
      </c>
      <c r="AG398" s="1">
        <f>(Table2[[#This Row],[Close Price]]/Table2[[#This Row],[Current Month Low]])-1</f>
        <v>8.6901763224181305E-2</v>
      </c>
      <c r="AH398" s="1">
        <f>(Table2[[#This Row],[Current Month High]]/Table2[[#This Row],[Close Price]])-1</f>
        <v>4.6040942448821953E-2</v>
      </c>
      <c r="AI398">
        <v>6.0486674391657003</v>
      </c>
      <c r="AJ398">
        <v>38.597430406852197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0.09</v>
      </c>
      <c r="AM398" t="s">
        <v>3193</v>
      </c>
      <c r="AN398">
        <v>-4.17</v>
      </c>
      <c r="AO398" t="s">
        <v>3192</v>
      </c>
      <c r="AP398">
        <v>5.4662753189529997E-2</v>
      </c>
      <c r="AQ398">
        <f>(Table2[[#This Row],[Sharpe Ratio]]-AVERAGE(Table2[Sharpe Ratio]))/_xlfn.STDEV.P(Table2[Sharpe Ratio])</f>
        <v>-0.14925741919634736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1.2746857578161996</v>
      </c>
      <c r="AS398">
        <f>_xlfn.RANK.AVG(Table2[[#This Row],[1Y Return vs Nifty Z-Score]],Table2[1Y Return vs Nifty Z-Score])</f>
        <v>500</v>
      </c>
      <c r="AT398">
        <f>_xlfn.RANK.AVG(Table2[[#This Row],[6M Return vs Nifty Z-Score]],Table2[6M Return vs Nifty Z-Score])</f>
        <v>267</v>
      </c>
      <c r="AU398">
        <f>_xlfn.RANK.AVG(Table2[[#This Row],[Sharpe Ratio Z-Score]],Table2[Sharpe Ratio Z-Score])</f>
        <v>379</v>
      </c>
      <c r="AV398">
        <f>(Table2[[#This Row],[Rank 1Y]]+Table2[[#This Row],[Rank 6M]]+Table2[[#This Row],[Rank Sharpe]])/3</f>
        <v>382</v>
      </c>
    </row>
    <row r="399" spans="1:48" x14ac:dyDescent="0.3">
      <c r="A399" t="s">
        <v>109</v>
      </c>
      <c r="B399" t="s">
        <v>110</v>
      </c>
      <c r="C399" t="s">
        <v>3152</v>
      </c>
      <c r="D399" t="s">
        <v>111</v>
      </c>
      <c r="E399">
        <v>277372.00706018897</v>
      </c>
      <c r="F399">
        <v>1751.05</v>
      </c>
      <c r="G399">
        <v>59.966121323922998</v>
      </c>
      <c r="H399">
        <f>(Table2[[#This Row],[1Y Return vs Nifty]]-AVERAGE(Table2[1Y Return vs Nifty]))/_xlfn.STDEV.P(Table2[1Y Return vs Nifty])</f>
        <v>0.55217272502266235</v>
      </c>
      <c r="I399">
        <v>-2.94888988532121</v>
      </c>
      <c r="J399">
        <f>(Table2[[#This Row],[1M Return vs Nifty]]-AVERAGE(Table2[1M Return vs Nifty]))/_xlfn.STDEV.P(Table2[1M Return vs Nifty])</f>
        <v>-0.34246076803131298</v>
      </c>
      <c r="K399">
        <v>-16.0929524436572</v>
      </c>
      <c r="L399">
        <f>(Table2[[#This Row],[6M Return vs Nifty]]-AVERAGE(Table2[6M Return vs Nifty]))/_xlfn.STDEV.P(Table2[6M Return vs Nifty])</f>
        <v>-0.8203800766147904</v>
      </c>
      <c r="M399">
        <v>-3.1796341379621098</v>
      </c>
      <c r="N399">
        <f>(Table2[[#This Row],[1W Return vs Nifty]]-AVERAGE(Table2[1W Return vs Nifty]))/_xlfn.STDEV.P(Table2[1W Return vs Nifty])</f>
        <v>-1.0171248249527751</v>
      </c>
      <c r="O399">
        <v>1838.28</v>
      </c>
      <c r="P399">
        <v>1855.52819611478</v>
      </c>
      <c r="Q399">
        <v>1742.8812406700899</v>
      </c>
      <c r="R399">
        <v>29.467735027614701</v>
      </c>
      <c r="S399" s="1">
        <f>(Table2[[#This Row],[Close Price]]-Table2[[#This Row],[20D EMA]])/Table2[[#This Row],[20D EMA]]</f>
        <v>-4.7451965968187668E-2</v>
      </c>
      <c r="T399" s="1">
        <f>(Table2[[#This Row],[Close Price]]-Table2[[#This Row],[50D EMA]])/Table2[[#This Row],[50D EMA]]</f>
        <v>-5.6306444889138843E-2</v>
      </c>
      <c r="U399" s="1">
        <f>(Table2[[#This Row],[Close Price]]-Table2[[#This Row],[200D EMA]])/Table2[[#This Row],[200D EMA]]</f>
        <v>4.6869282537973468E-3</v>
      </c>
      <c r="V399">
        <v>0.35445308444403201</v>
      </c>
      <c r="W399">
        <v>1740.55</v>
      </c>
      <c r="X399">
        <v>1774.2</v>
      </c>
      <c r="Y399">
        <v>1740.55</v>
      </c>
      <c r="Z399">
        <v>1804.35</v>
      </c>
      <c r="AA399">
        <v>1725.55</v>
      </c>
      <c r="AB399">
        <v>1929.55</v>
      </c>
      <c r="AC399" s="1">
        <f>(Table2[[#This Row],[Close Price]]/Table2[[#This Row],[Day Low]])-1</f>
        <v>6.0325759099135734E-3</v>
      </c>
      <c r="AD399" s="1">
        <f>(Table2[[#This Row],[Day High]]/Table2[[#This Row],[Close Price]])-1</f>
        <v>1.3220639045144367E-2</v>
      </c>
      <c r="AE399" s="1">
        <f>(Table2[[#This Row],[Close Price]]/Table2[[#This Row],[Current Week Low]])-1</f>
        <v>6.0325759099135734E-3</v>
      </c>
      <c r="AF399" s="1">
        <f>(Table2[[#This Row],[Current Week High]]/Table2[[#This Row],[Close Price]])-1</f>
        <v>3.0438879529425256E-2</v>
      </c>
      <c r="AG399" s="1">
        <f>(Table2[[#This Row],[Close Price]]/Table2[[#This Row],[Current Month Low]])-1</f>
        <v>1.4777896902436805E-2</v>
      </c>
      <c r="AH399" s="1">
        <f>(Table2[[#This Row],[Current Month High]]/Table2[[#This Row],[Close Price]])-1</f>
        <v>0.10193883669798121</v>
      </c>
      <c r="AI399">
        <v>24.1597898403814</v>
      </c>
      <c r="AJ399">
        <v>114.707865857396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0</v>
      </c>
      <c r="AM399" t="s">
        <v>3194</v>
      </c>
      <c r="AN399">
        <v>-11.65</v>
      </c>
      <c r="AO399" t="s">
        <v>3192</v>
      </c>
      <c r="AP399">
        <v>4.8990659744042001E-2</v>
      </c>
      <c r="AQ399">
        <f>(Table2[[#This Row],[Sharpe Ratio]]-AVERAGE(Table2[Sharpe Ratio]))/_xlfn.STDEV.P(Table2[Sharpe Ratio])</f>
        <v>-0.2155742043663553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153</v>
      </c>
      <c r="AT399">
        <f>_xlfn.RANK.AVG(Table2[[#This Row],[6M Return vs Nifty Z-Score]],Table2[6M Return vs Nifty Z-Score])</f>
        <v>599</v>
      </c>
      <c r="AU399">
        <f>_xlfn.RANK.AVG(Table2[[#This Row],[Sharpe Ratio Z-Score]],Table2[Sharpe Ratio Z-Score])</f>
        <v>397</v>
      </c>
      <c r="AV399">
        <f>(Table2[[#This Row],[Rank 1Y]]+Table2[[#This Row],[Rank 6M]]+Table2[[#This Row],[Rank Sharpe]])/3</f>
        <v>383</v>
      </c>
    </row>
    <row r="400" spans="1:48" x14ac:dyDescent="0.3">
      <c r="A400" t="s">
        <v>274</v>
      </c>
      <c r="B400" t="s">
        <v>275</v>
      </c>
      <c r="C400" t="s">
        <v>3151</v>
      </c>
      <c r="D400" t="s">
        <v>276</v>
      </c>
      <c r="E400">
        <v>101674.44450441</v>
      </c>
      <c r="F400">
        <v>7071.3</v>
      </c>
      <c r="G400">
        <v>14.260959251815301</v>
      </c>
      <c r="H400">
        <f>(Table2[[#This Row],[1Y Return vs Nifty]]-AVERAGE(Table2[1Y Return vs Nifty]))/_xlfn.STDEV.P(Table2[1Y Return vs Nifty])</f>
        <v>-0.20057507377295616</v>
      </c>
      <c r="I400">
        <v>3.1159212852200899</v>
      </c>
      <c r="J400">
        <f>(Table2[[#This Row],[1M Return vs Nifty]]-AVERAGE(Table2[1M Return vs Nifty]))/_xlfn.STDEV.P(Table2[1M Return vs Nifty])</f>
        <v>0.30753311669375127</v>
      </c>
      <c r="K400">
        <v>-1.1207994348194901</v>
      </c>
      <c r="L400">
        <f>(Table2[[#This Row],[6M Return vs Nifty]]-AVERAGE(Table2[6M Return vs Nifty]))/_xlfn.STDEV.P(Table2[6M Return vs Nifty])</f>
        <v>-0.35730506164694342</v>
      </c>
      <c r="M400">
        <v>2.7209839337677901</v>
      </c>
      <c r="N400">
        <f>(Table2[[#This Row],[1W Return vs Nifty]]-AVERAGE(Table2[1W Return vs Nifty]))/_xlfn.STDEV.P(Table2[1W Return vs Nifty])</f>
        <v>0.20693432927425351</v>
      </c>
      <c r="O400">
        <v>7013.12</v>
      </c>
      <c r="P400">
        <v>6884.7390112691801</v>
      </c>
      <c r="Q400">
        <v>6331.0540345905601</v>
      </c>
      <c r="R400">
        <v>54.9374882357506</v>
      </c>
      <c r="S400" s="1">
        <f>(Table2[[#This Row],[Close Price]]-Table2[[#This Row],[20D EMA]])/Table2[[#This Row],[20D EMA]]</f>
        <v>8.2958797225771534E-3</v>
      </c>
      <c r="T400" s="1">
        <f>(Table2[[#This Row],[Close Price]]-Table2[[#This Row],[50D EMA]])/Table2[[#This Row],[50D EMA]]</f>
        <v>2.7097757580272917E-2</v>
      </c>
      <c r="U400" s="1">
        <f>(Table2[[#This Row],[Close Price]]-Table2[[#This Row],[200D EMA]])/Table2[[#This Row],[200D EMA]]</f>
        <v>0.11692302124812191</v>
      </c>
      <c r="V400">
        <v>0.80682588989318305</v>
      </c>
      <c r="W400">
        <v>7056</v>
      </c>
      <c r="X400">
        <v>7135.2</v>
      </c>
      <c r="Y400">
        <v>6961.75</v>
      </c>
      <c r="Z400">
        <v>7150.35</v>
      </c>
      <c r="AA400">
        <v>6727.35</v>
      </c>
      <c r="AB400">
        <v>7243.95</v>
      </c>
      <c r="AC400" s="1">
        <f>(Table2[[#This Row],[Close Price]]/Table2[[#This Row],[Day Low]])-1</f>
        <v>2.1683673469388154E-3</v>
      </c>
      <c r="AD400" s="1">
        <f>(Table2[[#This Row],[Day High]]/Table2[[#This Row],[Close Price]])-1</f>
        <v>9.0365279368715967E-3</v>
      </c>
      <c r="AE400" s="1">
        <f>(Table2[[#This Row],[Close Price]]/Table2[[#This Row],[Current Week Low]])-1</f>
        <v>1.5735985923079676E-2</v>
      </c>
      <c r="AF400" s="1">
        <f>(Table2[[#This Row],[Current Week High]]/Table2[[#This Row],[Close Price]])-1</f>
        <v>1.1178991133172111E-2</v>
      </c>
      <c r="AG400" s="1">
        <f>(Table2[[#This Row],[Close Price]]/Table2[[#This Row],[Current Month Low]])-1</f>
        <v>5.1127115431782277E-2</v>
      </c>
      <c r="AH400" s="1">
        <f>(Table2[[#This Row],[Current Month High]]/Table2[[#This Row],[Close Price]])-1</f>
        <v>2.4415595435068438E-2</v>
      </c>
      <c r="AI400">
        <v>3.47390154568465</v>
      </c>
      <c r="AJ400">
        <v>49.6254760897164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-0.02</v>
      </c>
      <c r="AM400" t="s">
        <v>3192</v>
      </c>
      <c r="AN400">
        <v>-2.25</v>
      </c>
      <c r="AO400" t="s">
        <v>3192</v>
      </c>
      <c r="AP400">
        <v>6.0577686891653999E-2</v>
      </c>
      <c r="AQ400">
        <f>(Table2[[#This Row],[Sharpe Ratio]]-AVERAGE(Table2[Sharpe Ratio]))/_xlfn.STDEV.P(Table2[Sharpe Ratio])</f>
        <v>-8.0101402746965811E-2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-0.12351409219886064</v>
      </c>
      <c r="AS400">
        <f>_xlfn.RANK.AVG(Table2[[#This Row],[1Y Return vs Nifty Z-Score]],Table2[1Y Return vs Nifty Z-Score])</f>
        <v>355</v>
      </c>
      <c r="AT400">
        <f>_xlfn.RANK.AVG(Table2[[#This Row],[6M Return vs Nifty Z-Score]],Table2[6M Return vs Nifty Z-Score])</f>
        <v>437</v>
      </c>
      <c r="AU400">
        <f>_xlfn.RANK.AVG(Table2[[#This Row],[Sharpe Ratio Z-Score]],Table2[Sharpe Ratio Z-Score])</f>
        <v>358</v>
      </c>
      <c r="AV400">
        <f>(Table2[[#This Row],[Rank 1Y]]+Table2[[#This Row],[Rank 6M]]+Table2[[#This Row],[Rank Sharpe]])/3</f>
        <v>383.33333333333331</v>
      </c>
    </row>
    <row r="401" spans="1:48" x14ac:dyDescent="0.3">
      <c r="A401" t="s">
        <v>702</v>
      </c>
      <c r="B401" t="s">
        <v>703</v>
      </c>
      <c r="C401" t="s">
        <v>3151</v>
      </c>
      <c r="D401" t="s">
        <v>51</v>
      </c>
      <c r="E401">
        <v>26025.6559961399</v>
      </c>
      <c r="F401">
        <v>5688.95</v>
      </c>
      <c r="G401">
        <v>17.8466846366982</v>
      </c>
      <c r="H401">
        <f>(Table2[[#This Row],[1Y Return vs Nifty]]-AVERAGE(Table2[1Y Return vs Nifty]))/_xlfn.STDEV.P(Table2[1Y Return vs Nifty])</f>
        <v>-0.14151944923982773</v>
      </c>
      <c r="I401">
        <v>-4.3465934528157497</v>
      </c>
      <c r="J401">
        <f>(Table2[[#This Row],[1M Return vs Nifty]]-AVERAGE(Table2[1M Return vs Nifty]))/_xlfn.STDEV.P(Table2[1M Return vs Nifty])</f>
        <v>-0.49225912876886108</v>
      </c>
      <c r="K401">
        <v>25.522994324319701</v>
      </c>
      <c r="L401">
        <f>(Table2[[#This Row],[6M Return vs Nifty]]-AVERAGE(Table2[6M Return vs Nifty]))/_xlfn.STDEV.P(Table2[6M Return vs Nifty])</f>
        <v>0.46676313926783053</v>
      </c>
      <c r="M401">
        <v>1.60913680139611</v>
      </c>
      <c r="N401">
        <f>(Table2[[#This Row],[1W Return vs Nifty]]-AVERAGE(Table2[1W Return vs Nifty]))/_xlfn.STDEV.P(Table2[1W Return vs Nifty])</f>
        <v>-2.3713823840599366E-2</v>
      </c>
      <c r="O401">
        <v>5720.71</v>
      </c>
      <c r="P401">
        <v>5668.8801328721202</v>
      </c>
      <c r="Q401">
        <v>5018.2086607726897</v>
      </c>
      <c r="R401">
        <v>47.812846448203302</v>
      </c>
      <c r="S401" s="1">
        <f>(Table2[[#This Row],[Close Price]]-Table2[[#This Row],[20D EMA]])/Table2[[#This Row],[20D EMA]]</f>
        <v>-5.551758435578839E-3</v>
      </c>
      <c r="T401" s="1">
        <f>(Table2[[#This Row],[Close Price]]-Table2[[#This Row],[50D EMA]])/Table2[[#This Row],[50D EMA]]</f>
        <v>3.540358352525497E-3</v>
      </c>
      <c r="U401" s="1">
        <f>(Table2[[#This Row],[Close Price]]-Table2[[#This Row],[200D EMA]])/Table2[[#This Row],[200D EMA]]</f>
        <v>0.13366150843237978</v>
      </c>
      <c r="V401">
        <v>1.0823910442525999</v>
      </c>
      <c r="W401">
        <v>5650</v>
      </c>
      <c r="X401">
        <v>5933.9</v>
      </c>
      <c r="Y401">
        <v>5650</v>
      </c>
      <c r="Z401">
        <v>6020</v>
      </c>
      <c r="AA401">
        <v>5424.6</v>
      </c>
      <c r="AB401">
        <v>6020</v>
      </c>
      <c r="AC401" s="1">
        <f>(Table2[[#This Row],[Close Price]]/Table2[[#This Row],[Day Low]])-1</f>
        <v>6.8938053097344909E-3</v>
      </c>
      <c r="AD401" s="1">
        <f>(Table2[[#This Row],[Day High]]/Table2[[#This Row],[Close Price]])-1</f>
        <v>4.3057154659471353E-2</v>
      </c>
      <c r="AE401" s="1">
        <f>(Table2[[#This Row],[Close Price]]/Table2[[#This Row],[Current Week Low]])-1</f>
        <v>6.8938053097344909E-3</v>
      </c>
      <c r="AF401" s="1">
        <f>(Table2[[#This Row],[Current Week High]]/Table2[[#This Row],[Close Price]])-1</f>
        <v>5.819175770572782E-2</v>
      </c>
      <c r="AG401" s="1">
        <f>(Table2[[#This Row],[Close Price]]/Table2[[#This Row],[Current Month Low]])-1</f>
        <v>4.8731703720089836E-2</v>
      </c>
      <c r="AH401" s="1">
        <f>(Table2[[#This Row],[Current Month High]]/Table2[[#This Row],[Close Price]])-1</f>
        <v>5.819175770572782E-2</v>
      </c>
      <c r="AI401">
        <v>13.3979029522143</v>
      </c>
      <c r="AJ401">
        <v>48.226941115164102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-0.02</v>
      </c>
      <c r="AM401" t="s">
        <v>3192</v>
      </c>
      <c r="AN401">
        <v>-2.42</v>
      </c>
      <c r="AO401" t="s">
        <v>3192</v>
      </c>
      <c r="AP401">
        <v>-3.4925114556717998E-2</v>
      </c>
      <c r="AQ401">
        <f>(Table2[[#This Row],[Sharpe Ratio]]-AVERAGE(Table2[Sharpe Ratio]))/_xlfn.STDEV.P(Table2[Sharpe Ratio])</f>
        <v>-1.1966977401757322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-1.38742700275719</v>
      </c>
      <c r="AS401">
        <f>_xlfn.RANK.AVG(Table2[[#This Row],[1Y Return vs Nifty Z-Score]],Table2[1Y Return vs Nifty Z-Score])</f>
        <v>332</v>
      </c>
      <c r="AT401">
        <f>_xlfn.RANK.AVG(Table2[[#This Row],[6M Return vs Nifty Z-Score]],Table2[6M Return vs Nifty Z-Score])</f>
        <v>179</v>
      </c>
      <c r="AU401">
        <f>_xlfn.RANK.AVG(Table2[[#This Row],[Sharpe Ratio Z-Score]],Table2[Sharpe Ratio Z-Score])</f>
        <v>645</v>
      </c>
      <c r="AV401">
        <f>(Table2[[#This Row],[Rank 1Y]]+Table2[[#This Row],[Rank 6M]]+Table2[[#This Row],[Rank Sharpe]])/3</f>
        <v>385.33333333333331</v>
      </c>
    </row>
    <row r="402" spans="1:48" x14ac:dyDescent="0.3">
      <c r="A402" t="s">
        <v>648</v>
      </c>
      <c r="B402" t="s">
        <v>649</v>
      </c>
      <c r="C402" t="s">
        <v>3145</v>
      </c>
      <c r="D402" t="s">
        <v>18</v>
      </c>
      <c r="E402">
        <v>29787.168813892</v>
      </c>
      <c r="F402">
        <v>169.96</v>
      </c>
      <c r="G402">
        <v>37.738024227231399</v>
      </c>
      <c r="H402">
        <f>(Table2[[#This Row],[1Y Return vs Nifty]]-AVERAGE(Table2[1Y Return vs Nifty]))/_xlfn.STDEV.P(Table2[1Y Return vs Nifty])</f>
        <v>0.18608385447994222</v>
      </c>
      <c r="I402">
        <v>-9.8959749101295102</v>
      </c>
      <c r="J402">
        <f>(Table2[[#This Row],[1M Return vs Nifty]]-AVERAGE(Table2[1M Return vs Nifty]))/_xlfn.STDEV.P(Table2[1M Return vs Nifty])</f>
        <v>-1.0870120254099398</v>
      </c>
      <c r="K402">
        <v>-37.344208762105403</v>
      </c>
      <c r="L402">
        <f>(Table2[[#This Row],[6M Return vs Nifty]]-AVERAGE(Table2[6M Return vs Nifty]))/_xlfn.STDEV.P(Table2[6M Return vs Nifty])</f>
        <v>-1.4776620207641782</v>
      </c>
      <c r="M402">
        <v>-3.5168355844716599</v>
      </c>
      <c r="N402">
        <f>(Table2[[#This Row],[1W Return vs Nifty]]-AVERAGE(Table2[1W Return vs Nifty]))/_xlfn.STDEV.P(Table2[1W Return vs Nifty])</f>
        <v>-1.0870758898075119</v>
      </c>
      <c r="O402">
        <v>178.82</v>
      </c>
      <c r="P402">
        <v>190.12272252216101</v>
      </c>
      <c r="Q402">
        <v>189.28970385519699</v>
      </c>
      <c r="R402">
        <v>28.1045624682985</v>
      </c>
      <c r="S402" s="1">
        <f>(Table2[[#This Row],[Close Price]]-Table2[[#This Row],[20D EMA]])/Table2[[#This Row],[20D EMA]]</f>
        <v>-4.9547030533497294E-2</v>
      </c>
      <c r="T402" s="1">
        <f>(Table2[[#This Row],[Close Price]]-Table2[[#This Row],[50D EMA]])/Table2[[#This Row],[50D EMA]]</f>
        <v>-0.1060510929713349</v>
      </c>
      <c r="U402" s="1">
        <f>(Table2[[#This Row],[Close Price]]-Table2[[#This Row],[200D EMA]])/Table2[[#This Row],[200D EMA]]</f>
        <v>-0.10211703786056867</v>
      </c>
      <c r="V402">
        <v>0.37804380961822698</v>
      </c>
      <c r="W402">
        <v>168.8</v>
      </c>
      <c r="X402">
        <v>172.77</v>
      </c>
      <c r="Y402">
        <v>168.8</v>
      </c>
      <c r="Z402">
        <v>175.39</v>
      </c>
      <c r="AA402">
        <v>167.77</v>
      </c>
      <c r="AB402">
        <v>186.45</v>
      </c>
      <c r="AC402" s="1">
        <f>(Table2[[#This Row],[Close Price]]/Table2[[#This Row],[Day Low]])-1</f>
        <v>6.8720379146918198E-3</v>
      </c>
      <c r="AD402" s="1">
        <f>(Table2[[#This Row],[Day High]]/Table2[[#This Row],[Close Price]])-1</f>
        <v>1.6533301953400859E-2</v>
      </c>
      <c r="AE402" s="1">
        <f>(Table2[[#This Row],[Close Price]]/Table2[[#This Row],[Current Week Low]])-1</f>
        <v>6.8720379146918198E-3</v>
      </c>
      <c r="AF402" s="1">
        <f>(Table2[[#This Row],[Current Week High]]/Table2[[#This Row],[Close Price]])-1</f>
        <v>3.1948693810308182E-2</v>
      </c>
      <c r="AG402" s="1">
        <f>(Table2[[#This Row],[Close Price]]/Table2[[#This Row],[Current Month Low]])-1</f>
        <v>1.3053585265542011E-2</v>
      </c>
      <c r="AH402" s="1">
        <f>(Table2[[#This Row],[Current Month High]]/Table2[[#This Row],[Close Price]])-1</f>
        <v>9.7022828900917846E-2</v>
      </c>
      <c r="AI402">
        <v>70.187102847728795</v>
      </c>
      <c r="AJ402">
        <v>83.740540540540493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-0.19</v>
      </c>
      <c r="AM402" t="s">
        <v>3192</v>
      </c>
      <c r="AN402">
        <v>-5.45</v>
      </c>
      <c r="AO402" t="s">
        <v>3192</v>
      </c>
      <c r="AP402">
        <v>0.109688204312393</v>
      </c>
      <c r="AQ402">
        <f>(Table2[[#This Row],[Sharpe Ratio]]-AVERAGE(Table2[Sharpe Ratio]))/_xlfn.STDEV.P(Table2[Sharpe Ratio])</f>
        <v>0.49408723936185234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239</v>
      </c>
      <c r="AT402">
        <f>_xlfn.RANK.AVG(Table2[[#This Row],[6M Return vs Nifty Z-Score]],Table2[6M Return vs Nifty Z-Score])</f>
        <v>718</v>
      </c>
      <c r="AU402">
        <f>_xlfn.RANK.AVG(Table2[[#This Row],[Sharpe Ratio Z-Score]],Table2[Sharpe Ratio Z-Score])</f>
        <v>210</v>
      </c>
      <c r="AV402">
        <f>(Table2[[#This Row],[Rank 1Y]]+Table2[[#This Row],[Rank 6M]]+Table2[[#This Row],[Rank Sharpe]])/3</f>
        <v>389</v>
      </c>
    </row>
    <row r="403" spans="1:48" x14ac:dyDescent="0.3">
      <c r="A403" t="s">
        <v>1315</v>
      </c>
      <c r="B403" t="s">
        <v>1316</v>
      </c>
      <c r="C403" t="s">
        <v>3146</v>
      </c>
      <c r="D403" t="s">
        <v>279</v>
      </c>
      <c r="E403">
        <v>8922.0167461000001</v>
      </c>
      <c r="F403">
        <v>756.95</v>
      </c>
      <c r="G403">
        <v>-0.72064017280260695</v>
      </c>
      <c r="H403">
        <f>(Table2[[#This Row],[1Y Return vs Nifty]]-AVERAGE(Table2[1Y Return vs Nifty]))/_xlfn.STDEV.P(Table2[1Y Return vs Nifty])</f>
        <v>-0.44731669940217644</v>
      </c>
      <c r="I403">
        <v>-1.7791150867299499</v>
      </c>
      <c r="J403">
        <f>(Table2[[#This Row],[1M Return vs Nifty]]-AVERAGE(Table2[1M Return vs Nifty]))/_xlfn.STDEV.P(Table2[1M Return vs Nifty])</f>
        <v>-0.21709058844797238</v>
      </c>
      <c r="K403">
        <v>1.0363561495118401</v>
      </c>
      <c r="L403">
        <f>(Table2[[#This Row],[6M Return vs Nifty]]-AVERAGE(Table2[6M Return vs Nifty]))/_xlfn.STDEV.P(Table2[6M Return vs Nifty])</f>
        <v>-0.29058621006210023</v>
      </c>
      <c r="M403">
        <v>-2.1959751187005798</v>
      </c>
      <c r="N403">
        <f>(Table2[[#This Row],[1W Return vs Nifty]]-AVERAGE(Table2[1W Return vs Nifty]))/_xlfn.STDEV.P(Table2[1W Return vs Nifty])</f>
        <v>-0.81306877310733505</v>
      </c>
      <c r="O403">
        <v>739.37</v>
      </c>
      <c r="P403">
        <v>745.56135279000705</v>
      </c>
      <c r="Q403">
        <v>721.52825231201496</v>
      </c>
      <c r="R403">
        <v>66.181986688472094</v>
      </c>
      <c r="S403" s="1">
        <f>(Table2[[#This Row],[Close Price]]-Table2[[#This Row],[20D EMA]])/Table2[[#This Row],[20D EMA]]</f>
        <v>2.3776999337273681E-2</v>
      </c>
      <c r="T403" s="1">
        <f>(Table2[[#This Row],[Close Price]]-Table2[[#This Row],[50D EMA]])/Table2[[#This Row],[50D EMA]]</f>
        <v>1.5275264962936852E-2</v>
      </c>
      <c r="U403" s="1">
        <f>(Table2[[#This Row],[Close Price]]-Table2[[#This Row],[200D EMA]])/Table2[[#This Row],[200D EMA]]</f>
        <v>4.9092669031991616E-2</v>
      </c>
      <c r="V403">
        <v>0.87559435887133596</v>
      </c>
      <c r="W403">
        <v>727.95</v>
      </c>
      <c r="X403">
        <v>765</v>
      </c>
      <c r="Y403">
        <v>721.8</v>
      </c>
      <c r="Z403">
        <v>765</v>
      </c>
      <c r="AA403">
        <v>711.7</v>
      </c>
      <c r="AB403">
        <v>765</v>
      </c>
      <c r="AC403" s="1">
        <f>(Table2[[#This Row],[Close Price]]/Table2[[#This Row],[Day Low]])-1</f>
        <v>3.9837900954735828E-2</v>
      </c>
      <c r="AD403" s="1">
        <f>(Table2[[#This Row],[Day High]]/Table2[[#This Row],[Close Price]])-1</f>
        <v>1.063478433185816E-2</v>
      </c>
      <c r="AE403" s="1">
        <f>(Table2[[#This Row],[Close Price]]/Table2[[#This Row],[Current Week Low]])-1</f>
        <v>4.8697700193959692E-2</v>
      </c>
      <c r="AF403" s="1">
        <f>(Table2[[#This Row],[Current Week High]]/Table2[[#This Row],[Close Price]])-1</f>
        <v>1.063478433185816E-2</v>
      </c>
      <c r="AG403" s="1">
        <f>(Table2[[#This Row],[Close Price]]/Table2[[#This Row],[Current Month Low]])-1</f>
        <v>6.3580160179851131E-2</v>
      </c>
      <c r="AH403" s="1">
        <f>(Table2[[#This Row],[Current Month High]]/Table2[[#This Row],[Close Price]])-1</f>
        <v>1.063478433185816E-2</v>
      </c>
      <c r="AI403">
        <v>21.764977871721999</v>
      </c>
      <c r="AJ403">
        <v>30.858328291122799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-0.1</v>
      </c>
      <c r="AM403" t="s">
        <v>3192</v>
      </c>
      <c r="AN403">
        <v>4.1500000000000004</v>
      </c>
      <c r="AO403" t="s">
        <v>3193</v>
      </c>
      <c r="AP403">
        <v>8.2563717720324004E-2</v>
      </c>
      <c r="AQ403">
        <f>(Table2[[#This Row],[Sharpe Ratio]]-AVERAGE(Table2[Sharpe Ratio]))/_xlfn.STDEV.P(Table2[Sharpe Ratio])</f>
        <v>0.17695410898229097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461</v>
      </c>
      <c r="AT403">
        <f>_xlfn.RANK.AVG(Table2[[#This Row],[6M Return vs Nifty Z-Score]],Table2[6M Return vs Nifty Z-Score])</f>
        <v>415</v>
      </c>
      <c r="AU403">
        <f>_xlfn.RANK.AVG(Table2[[#This Row],[Sharpe Ratio Z-Score]],Table2[Sharpe Ratio Z-Score])</f>
        <v>293</v>
      </c>
      <c r="AV403">
        <f>(Table2[[#This Row],[Rank 1Y]]+Table2[[#This Row],[Rank 6M]]+Table2[[#This Row],[Rank Sharpe]])/3</f>
        <v>389.66666666666669</v>
      </c>
    </row>
    <row r="404" spans="1:48" x14ac:dyDescent="0.3">
      <c r="A404" t="s">
        <v>1594</v>
      </c>
      <c r="B404" t="s">
        <v>1595</v>
      </c>
      <c r="C404" t="s">
        <v>3151</v>
      </c>
      <c r="D404" t="s">
        <v>276</v>
      </c>
      <c r="E404">
        <v>6115.5929103750004</v>
      </c>
      <c r="F404">
        <v>438.75</v>
      </c>
      <c r="G404">
        <v>-4.9828319214254</v>
      </c>
      <c r="H404">
        <f>(Table2[[#This Row],[1Y Return vs Nifty]]-AVERAGE(Table2[1Y Return vs Nifty]))/_xlfn.STDEV.P(Table2[1Y Return vs Nifty])</f>
        <v>-0.51751348487159299</v>
      </c>
      <c r="I404">
        <v>7.5106875214191504</v>
      </c>
      <c r="J404">
        <f>(Table2[[#This Row],[1M Return vs Nifty]]-AVERAGE(Table2[1M Return vs Nifty]))/_xlfn.STDEV.P(Table2[1M Return vs Nifty])</f>
        <v>0.77854055583725568</v>
      </c>
      <c r="K404">
        <v>7.1127393010261102</v>
      </c>
      <c r="L404">
        <f>(Table2[[#This Row],[6M Return vs Nifty]]-AVERAGE(Table2[6M Return vs Nifty]))/_xlfn.STDEV.P(Table2[6M Return vs Nifty])</f>
        <v>-0.10264923017838469</v>
      </c>
      <c r="M404">
        <v>0.243950542312801</v>
      </c>
      <c r="N404">
        <f>(Table2[[#This Row],[1W Return vs Nifty]]-AVERAGE(Table2[1W Return vs Nifty]))/_xlfn.STDEV.P(Table2[1W Return vs Nifty])</f>
        <v>-0.30691614558754216</v>
      </c>
      <c r="O404">
        <v>429.96</v>
      </c>
      <c r="P404">
        <v>409.74506991853502</v>
      </c>
      <c r="Q404">
        <v>376.20952556481899</v>
      </c>
      <c r="R404">
        <v>54.041449684271797</v>
      </c>
      <c r="S404" s="1">
        <f>(Table2[[#This Row],[Close Price]]-Table2[[#This Row],[20D EMA]])/Table2[[#This Row],[20D EMA]]</f>
        <v>2.044376221043823E-2</v>
      </c>
      <c r="T404" s="1">
        <f>(Table2[[#This Row],[Close Price]]-Table2[[#This Row],[50D EMA]])/Table2[[#This Row],[50D EMA]]</f>
        <v>7.0787746359539355E-2</v>
      </c>
      <c r="U404" s="1">
        <f>(Table2[[#This Row],[Close Price]]-Table2[[#This Row],[200D EMA]])/Table2[[#This Row],[200D EMA]]</f>
        <v>0.16623841286657057</v>
      </c>
      <c r="V404">
        <v>1.3292401968029699</v>
      </c>
      <c r="W404">
        <v>433.8</v>
      </c>
      <c r="X404">
        <v>448</v>
      </c>
      <c r="Y404">
        <v>433.8</v>
      </c>
      <c r="Z404">
        <v>461.7</v>
      </c>
      <c r="AA404">
        <v>404.7</v>
      </c>
      <c r="AB404">
        <v>461.7</v>
      </c>
      <c r="AC404" s="1">
        <f>(Table2[[#This Row],[Close Price]]/Table2[[#This Row],[Day Low]])-1</f>
        <v>1.1410788381742698E-2</v>
      </c>
      <c r="AD404" s="1">
        <f>(Table2[[#This Row],[Day High]]/Table2[[#This Row],[Close Price]])-1</f>
        <v>2.1082621082621156E-2</v>
      </c>
      <c r="AE404" s="1">
        <f>(Table2[[#This Row],[Close Price]]/Table2[[#This Row],[Current Week Low]])-1</f>
        <v>1.1410788381742698E-2</v>
      </c>
      <c r="AF404" s="1">
        <f>(Table2[[#This Row],[Current Week High]]/Table2[[#This Row],[Close Price]])-1</f>
        <v>5.2307692307692388E-2</v>
      </c>
      <c r="AG404" s="1">
        <f>(Table2[[#This Row],[Close Price]]/Table2[[#This Row],[Current Month Low]])-1</f>
        <v>8.4136397331356694E-2</v>
      </c>
      <c r="AH404" s="1">
        <f>(Table2[[#This Row],[Current Month High]]/Table2[[#This Row],[Close Price]])-1</f>
        <v>5.2307692307692388E-2</v>
      </c>
      <c r="AI404">
        <v>5.2307692307692299</v>
      </c>
      <c r="AJ404">
        <v>39.729299363057301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0.14000000000000001</v>
      </c>
      <c r="AM404" t="s">
        <v>3193</v>
      </c>
      <c r="AN404">
        <v>2.6</v>
      </c>
      <c r="AO404" t="s">
        <v>3193</v>
      </c>
      <c r="AP404">
        <v>7.3496965112281001E-2</v>
      </c>
      <c r="AQ404">
        <f>(Table2[[#This Row],[Sharpe Ratio]]-AVERAGE(Table2[Sharpe Ratio]))/_xlfn.STDEV.P(Table2[Sharpe Ratio])</f>
        <v>7.0947765702545129E-2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-7.7590539097719013E-2</v>
      </c>
      <c r="AS404">
        <f>_xlfn.RANK.AVG(Table2[[#This Row],[1Y Return vs Nifty Z-Score]],Table2[1Y Return vs Nifty Z-Score])</f>
        <v>490</v>
      </c>
      <c r="AT404">
        <f>_xlfn.RANK.AVG(Table2[[#This Row],[6M Return vs Nifty Z-Score]],Table2[6M Return vs Nifty Z-Score])</f>
        <v>355</v>
      </c>
      <c r="AU404">
        <f>_xlfn.RANK.AVG(Table2[[#This Row],[Sharpe Ratio Z-Score]],Table2[Sharpe Ratio Z-Score])</f>
        <v>325</v>
      </c>
      <c r="AV404">
        <f>(Table2[[#This Row],[Rank 1Y]]+Table2[[#This Row],[Rank 6M]]+Table2[[#This Row],[Rank Sharpe]])/3</f>
        <v>390</v>
      </c>
    </row>
    <row r="405" spans="1:48" x14ac:dyDescent="0.3">
      <c r="A405" t="s">
        <v>1554</v>
      </c>
      <c r="B405" t="s">
        <v>1555</v>
      </c>
      <c r="C405" t="s">
        <v>603</v>
      </c>
      <c r="D405" t="s">
        <v>448</v>
      </c>
      <c r="E405">
        <v>6475.2890470399998</v>
      </c>
      <c r="F405">
        <v>906.8</v>
      </c>
      <c r="G405">
        <v>-30.626685368311701</v>
      </c>
      <c r="H405">
        <f>(Table2[[#This Row],[1Y Return vs Nifty]]-AVERAGE(Table2[1Y Return vs Nifty]))/_xlfn.STDEV.P(Table2[1Y Return vs Nifty])</f>
        <v>-0.93985865026728199</v>
      </c>
      <c r="I405">
        <v>-0.61233834229482798</v>
      </c>
      <c r="J405">
        <f>(Table2[[#This Row],[1M Return vs Nifty]]-AVERAGE(Table2[1M Return vs Nifty]))/_xlfn.STDEV.P(Table2[1M Return vs Nifty])</f>
        <v>-9.204172420533524E-2</v>
      </c>
      <c r="K405">
        <v>0.53834099930589596</v>
      </c>
      <c r="L405">
        <f>(Table2[[#This Row],[6M Return vs Nifty]]-AVERAGE(Table2[6M Return vs Nifty]))/_xlfn.STDEV.P(Table2[6M Return vs Nifty])</f>
        <v>-0.30598936370337704</v>
      </c>
      <c r="M405">
        <v>-0.31451207772010797</v>
      </c>
      <c r="N405">
        <f>(Table2[[#This Row],[1W Return vs Nifty]]-AVERAGE(Table2[1W Return vs Nifty]))/_xlfn.STDEV.P(Table2[1W Return vs Nifty])</f>
        <v>-0.42276693851040675</v>
      </c>
      <c r="O405">
        <v>930.37</v>
      </c>
      <c r="P405">
        <v>932.05050349328201</v>
      </c>
      <c r="Q405">
        <v>868.25351428929105</v>
      </c>
      <c r="R405">
        <v>38.136944561622101</v>
      </c>
      <c r="S405" s="1">
        <f>(Table2[[#This Row],[Close Price]]-Table2[[#This Row],[20D EMA]])/Table2[[#This Row],[20D EMA]]</f>
        <v>-2.5334006900480509E-2</v>
      </c>
      <c r="T405" s="1">
        <f>(Table2[[#This Row],[Close Price]]-Table2[[#This Row],[50D EMA]])/Table2[[#This Row],[50D EMA]]</f>
        <v>-2.7091346872990616E-2</v>
      </c>
      <c r="U405" s="1">
        <f>(Table2[[#This Row],[Close Price]]-Table2[[#This Row],[200D EMA]])/Table2[[#This Row],[200D EMA]]</f>
        <v>4.4395427229869763E-2</v>
      </c>
      <c r="V405">
        <v>0.406200208356779</v>
      </c>
      <c r="W405">
        <v>899.5</v>
      </c>
      <c r="X405">
        <v>914.7</v>
      </c>
      <c r="Y405">
        <v>899.5</v>
      </c>
      <c r="Z405">
        <v>935.95</v>
      </c>
      <c r="AA405">
        <v>871</v>
      </c>
      <c r="AB405">
        <v>979</v>
      </c>
      <c r="AC405" s="1">
        <f>(Table2[[#This Row],[Close Price]]/Table2[[#This Row],[Day Low]])-1</f>
        <v>8.1156197887715109E-3</v>
      </c>
      <c r="AD405" s="1">
        <f>(Table2[[#This Row],[Day High]]/Table2[[#This Row],[Close Price]])-1</f>
        <v>8.7119541243936283E-3</v>
      </c>
      <c r="AE405" s="1">
        <f>(Table2[[#This Row],[Close Price]]/Table2[[#This Row],[Current Week Low]])-1</f>
        <v>8.1156197887715109E-3</v>
      </c>
      <c r="AF405" s="1">
        <f>(Table2[[#This Row],[Current Week High]]/Table2[[#This Row],[Close Price]])-1</f>
        <v>3.2146007940008881E-2</v>
      </c>
      <c r="AG405" s="1">
        <f>(Table2[[#This Row],[Close Price]]/Table2[[#This Row],[Current Month Low]])-1</f>
        <v>4.1102181400688886E-2</v>
      </c>
      <c r="AH405" s="1">
        <f>(Table2[[#This Row],[Current Month High]]/Table2[[#This Row],[Close Price]])-1</f>
        <v>7.9620644022937892E-2</v>
      </c>
      <c r="AI405">
        <v>24.393471548301701</v>
      </c>
      <c r="AJ405">
        <v>32.051842143585198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-0.13</v>
      </c>
      <c r="AM405" t="s">
        <v>3192</v>
      </c>
      <c r="AN405">
        <v>-7.37</v>
      </c>
      <c r="AO405" t="s">
        <v>3192</v>
      </c>
      <c r="AP405">
        <v>0.15728372944806501</v>
      </c>
      <c r="AQ405">
        <f>(Table2[[#This Row],[Sharpe Ratio]]-AVERAGE(Table2[Sharpe Ratio]))/_xlfn.STDEV.P(Table2[Sharpe Ratio])</f>
        <v>1.0505629472835711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644</v>
      </c>
      <c r="AT405">
        <f>_xlfn.RANK.AVG(Table2[[#This Row],[6M Return vs Nifty Z-Score]],Table2[6M Return vs Nifty Z-Score])</f>
        <v>424</v>
      </c>
      <c r="AU405">
        <f>_xlfn.RANK.AVG(Table2[[#This Row],[Sharpe Ratio Z-Score]],Table2[Sharpe Ratio Z-Score])</f>
        <v>104</v>
      </c>
      <c r="AV405">
        <f>(Table2[[#This Row],[Rank 1Y]]+Table2[[#This Row],[Rank 6M]]+Table2[[#This Row],[Rank Sharpe]])/3</f>
        <v>390.66666666666669</v>
      </c>
    </row>
    <row r="406" spans="1:48" x14ac:dyDescent="0.3">
      <c r="A406" t="s">
        <v>356</v>
      </c>
      <c r="B406" t="s">
        <v>357</v>
      </c>
      <c r="C406" t="s">
        <v>3161</v>
      </c>
      <c r="D406" t="s">
        <v>172</v>
      </c>
      <c r="E406">
        <v>69601.156199969904</v>
      </c>
      <c r="F406">
        <v>4588.05</v>
      </c>
      <c r="G406">
        <v>4.5313659697981503</v>
      </c>
      <c r="H406">
        <f>(Table2[[#This Row],[1Y Return vs Nifty]]-AVERAGE(Table2[1Y Return vs Nifty]))/_xlfn.STDEV.P(Table2[1Y Return vs Nifty])</f>
        <v>-0.36081802214408981</v>
      </c>
      <c r="I406">
        <v>-0.68143243522507602</v>
      </c>
      <c r="J406">
        <f>(Table2[[#This Row],[1M Return vs Nifty]]-AVERAGE(Table2[1M Return vs Nifty]))/_xlfn.STDEV.P(Table2[1M Return vs Nifty])</f>
        <v>-9.9446857953510645E-2</v>
      </c>
      <c r="K406">
        <v>9.8534407072533607</v>
      </c>
      <c r="L406">
        <f>(Table2[[#This Row],[6M Return vs Nifty]]-AVERAGE(Table2[6M Return vs Nifty]))/_xlfn.STDEV.P(Table2[6M Return vs Nifty])</f>
        <v>-1.7881839412211387E-2</v>
      </c>
      <c r="M406">
        <v>-0.85858352259820403</v>
      </c>
      <c r="N406">
        <f>(Table2[[#This Row],[1W Return vs Nifty]]-AVERAGE(Table2[1W Return vs Nifty]))/_xlfn.STDEV.P(Table2[1W Return vs Nifty])</f>
        <v>-0.53563234083957556</v>
      </c>
      <c r="O406">
        <v>4588.78</v>
      </c>
      <c r="P406">
        <v>4489.2282845999798</v>
      </c>
      <c r="Q406">
        <v>4031.2238447487798</v>
      </c>
      <c r="R406">
        <v>50.115804623784399</v>
      </c>
      <c r="S406" s="1">
        <f>(Table2[[#This Row],[Close Price]]-Table2[[#This Row],[20D EMA]])/Table2[[#This Row],[20D EMA]]</f>
        <v>-1.5908367801454058E-4</v>
      </c>
      <c r="T406" s="1">
        <f>(Table2[[#This Row],[Close Price]]-Table2[[#This Row],[50D EMA]])/Table2[[#This Row],[50D EMA]]</f>
        <v>2.2013074215678038E-2</v>
      </c>
      <c r="U406" s="1">
        <f>(Table2[[#This Row],[Close Price]]-Table2[[#This Row],[200D EMA]])/Table2[[#This Row],[200D EMA]]</f>
        <v>0.13812831455057067</v>
      </c>
      <c r="V406">
        <v>0.43462034454075998</v>
      </c>
      <c r="W406">
        <v>4528</v>
      </c>
      <c r="X406">
        <v>4612.3500000000004</v>
      </c>
      <c r="Y406">
        <v>4480.1499999999996</v>
      </c>
      <c r="Z406">
        <v>4612.3500000000004</v>
      </c>
      <c r="AA406">
        <v>4472.8</v>
      </c>
      <c r="AB406">
        <v>4759</v>
      </c>
      <c r="AC406" s="1">
        <f>(Table2[[#This Row],[Close Price]]/Table2[[#This Row],[Day Low]])-1</f>
        <v>1.3261925795053031E-2</v>
      </c>
      <c r="AD406" s="1">
        <f>(Table2[[#This Row],[Day High]]/Table2[[#This Row],[Close Price]])-1</f>
        <v>5.296367737927854E-3</v>
      </c>
      <c r="AE406" s="1">
        <f>(Table2[[#This Row],[Close Price]]/Table2[[#This Row],[Current Week Low]])-1</f>
        <v>2.4084015044139262E-2</v>
      </c>
      <c r="AF406" s="1">
        <f>(Table2[[#This Row],[Current Week High]]/Table2[[#This Row],[Close Price]])-1</f>
        <v>5.296367737927854E-3</v>
      </c>
      <c r="AG406" s="1">
        <f>(Table2[[#This Row],[Close Price]]/Table2[[#This Row],[Current Month Low]])-1</f>
        <v>2.5766857449472269E-2</v>
      </c>
      <c r="AH406" s="1">
        <f>(Table2[[#This Row],[Current Month High]]/Table2[[#This Row],[Close Price]])-1</f>
        <v>3.7259838057562611E-2</v>
      </c>
      <c r="AI406">
        <v>4.70788243371367</v>
      </c>
      <c r="AJ406">
        <v>42.486024844720497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0.06</v>
      </c>
      <c r="AM406" t="s">
        <v>3193</v>
      </c>
      <c r="AN406">
        <v>-1.39</v>
      </c>
      <c r="AO406" t="s">
        <v>3192</v>
      </c>
      <c r="AP406">
        <v>3.8871888444305003E-2</v>
      </c>
      <c r="AQ406">
        <f>(Table2[[#This Row],[Sharpe Ratio]]-AVERAGE(Table2[Sharpe Ratio]))/_xlfn.STDEV.P(Table2[Sharpe Ratio])</f>
        <v>-0.33388050325198082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-1.3476595636013682</v>
      </c>
      <c r="AS406">
        <f>_xlfn.RANK.AVG(Table2[[#This Row],[1Y Return vs Nifty Z-Score]],Table2[1Y Return vs Nifty Z-Score])</f>
        <v>423</v>
      </c>
      <c r="AT406">
        <f>_xlfn.RANK.AVG(Table2[[#This Row],[6M Return vs Nifty Z-Score]],Table2[6M Return vs Nifty Z-Score])</f>
        <v>327</v>
      </c>
      <c r="AU406">
        <f>_xlfn.RANK.AVG(Table2[[#This Row],[Sharpe Ratio Z-Score]],Table2[Sharpe Ratio Z-Score])</f>
        <v>425</v>
      </c>
      <c r="AV406">
        <f>(Table2[[#This Row],[Rank 1Y]]+Table2[[#This Row],[Rank 6M]]+Table2[[#This Row],[Rank Sharpe]])/3</f>
        <v>391.66666666666669</v>
      </c>
    </row>
    <row r="407" spans="1:48" x14ac:dyDescent="0.3">
      <c r="A407" t="s">
        <v>207</v>
      </c>
      <c r="B407" t="s">
        <v>208</v>
      </c>
      <c r="C407" t="s">
        <v>3151</v>
      </c>
      <c r="D407" t="s">
        <v>51</v>
      </c>
      <c r="E407">
        <v>126162.56026168</v>
      </c>
      <c r="F407">
        <v>1562.2</v>
      </c>
      <c r="G407">
        <v>7.6096134508875197</v>
      </c>
      <c r="H407">
        <f>(Table2[[#This Row],[1Y Return vs Nifty]]-AVERAGE(Table2[1Y Return vs Nifty]))/_xlfn.STDEV.P(Table2[1Y Return vs Nifty])</f>
        <v>-0.31012037858508679</v>
      </c>
      <c r="I407">
        <v>-3.88778097082665</v>
      </c>
      <c r="J407">
        <f>(Table2[[#This Row],[1M Return vs Nifty]]-AVERAGE(Table2[1M Return vs Nifty]))/_xlfn.STDEV.P(Table2[1M Return vs Nifty])</f>
        <v>-0.44308607141515194</v>
      </c>
      <c r="K407">
        <v>0.85008663569550202</v>
      </c>
      <c r="L407">
        <f>(Table2[[#This Row],[6M Return vs Nifty]]-AVERAGE(Table2[6M Return vs Nifty]))/_xlfn.STDEV.P(Table2[6M Return vs Nifty])</f>
        <v>-0.29634735596059852</v>
      </c>
      <c r="M407">
        <v>-3.8435063208034999</v>
      </c>
      <c r="N407">
        <f>(Table2[[#This Row],[1W Return vs Nifty]]-AVERAGE(Table2[1W Return vs Nifty]))/_xlfn.STDEV.P(Table2[1W Return vs Nifty])</f>
        <v>-1.1548424017837469</v>
      </c>
      <c r="O407">
        <v>1621.13</v>
      </c>
      <c r="P407">
        <v>1607.9325098642601</v>
      </c>
      <c r="Q407">
        <v>1480.37122221767</v>
      </c>
      <c r="R407">
        <v>30.0957281153328</v>
      </c>
      <c r="S407" s="1">
        <f>(Table2[[#This Row],[Close Price]]-Table2[[#This Row],[20D EMA]])/Table2[[#This Row],[20D EMA]]</f>
        <v>-3.6351187134899765E-2</v>
      </c>
      <c r="T407" s="1">
        <f>(Table2[[#This Row],[Close Price]]-Table2[[#This Row],[50D EMA]])/Table2[[#This Row],[50D EMA]]</f>
        <v>-2.8441809331985396E-2</v>
      </c>
      <c r="U407" s="1">
        <f>(Table2[[#This Row],[Close Price]]-Table2[[#This Row],[200D EMA]])/Table2[[#This Row],[200D EMA]]</f>
        <v>5.5275850107209201E-2</v>
      </c>
      <c r="V407">
        <v>1.11048379658426</v>
      </c>
      <c r="W407">
        <v>1550.4</v>
      </c>
      <c r="X407">
        <v>1573</v>
      </c>
      <c r="Y407">
        <v>1550.4</v>
      </c>
      <c r="Z407">
        <v>1605.95</v>
      </c>
      <c r="AA407">
        <v>1550.4</v>
      </c>
      <c r="AB407">
        <v>1702.05</v>
      </c>
      <c r="AC407" s="1">
        <f>(Table2[[#This Row],[Close Price]]/Table2[[#This Row],[Day Low]])-1</f>
        <v>7.6109391124870029E-3</v>
      </c>
      <c r="AD407" s="1">
        <f>(Table2[[#This Row],[Day High]]/Table2[[#This Row],[Close Price]])-1</f>
        <v>6.913327358852861E-3</v>
      </c>
      <c r="AE407" s="1">
        <f>(Table2[[#This Row],[Close Price]]/Table2[[#This Row],[Current Week Low]])-1</f>
        <v>7.6109391124870029E-3</v>
      </c>
      <c r="AF407" s="1">
        <f>(Table2[[#This Row],[Current Week High]]/Table2[[#This Row],[Close Price]])-1</f>
        <v>2.8005377032390255E-2</v>
      </c>
      <c r="AG407" s="1">
        <f>(Table2[[#This Row],[Close Price]]/Table2[[#This Row],[Current Month Low]])-1</f>
        <v>7.6109391124870029E-3</v>
      </c>
      <c r="AH407" s="1">
        <f>(Table2[[#This Row],[Current Month High]]/Table2[[#This Row],[Close Price]])-1</f>
        <v>8.9521188068109048E-2</v>
      </c>
      <c r="AI407">
        <v>8.9521188068108994</v>
      </c>
      <c r="AJ407">
        <v>38.003533568904601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-7.0000000000000007E-2</v>
      </c>
      <c r="AM407" t="s">
        <v>3192</v>
      </c>
      <c r="AN407">
        <v>-6.59</v>
      </c>
      <c r="AO407" t="s">
        <v>3192</v>
      </c>
      <c r="AP407">
        <v>6.0469222764243998E-2</v>
      </c>
      <c r="AQ407">
        <f>(Table2[[#This Row],[Sharpe Ratio]]-AVERAGE(Table2[Sharpe Ratio]))/_xlfn.STDEV.P(Table2[Sharpe Ratio])</f>
        <v>-8.1369539865162155E-2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-2.2857657476097462</v>
      </c>
      <c r="AS407">
        <f>_xlfn.RANK.AVG(Table2[[#This Row],[1Y Return vs Nifty Z-Score]],Table2[1Y Return vs Nifty Z-Score])</f>
        <v>399</v>
      </c>
      <c r="AT407">
        <f>_xlfn.RANK.AVG(Table2[[#This Row],[6M Return vs Nifty Z-Score]],Table2[6M Return vs Nifty Z-Score])</f>
        <v>419</v>
      </c>
      <c r="AU407">
        <f>_xlfn.RANK.AVG(Table2[[#This Row],[Sharpe Ratio Z-Score]],Table2[Sharpe Ratio Z-Score])</f>
        <v>359</v>
      </c>
      <c r="AV407">
        <f>(Table2[[#This Row],[Rank 1Y]]+Table2[[#This Row],[Rank 6M]]+Table2[[#This Row],[Rank Sharpe]])/3</f>
        <v>392.33333333333331</v>
      </c>
    </row>
    <row r="408" spans="1:48" x14ac:dyDescent="0.3">
      <c r="A408" t="s">
        <v>592</v>
      </c>
      <c r="B408" t="s">
        <v>593</v>
      </c>
      <c r="C408" t="s">
        <v>3157</v>
      </c>
      <c r="D408" t="s">
        <v>594</v>
      </c>
      <c r="E408">
        <v>34285.980765300003</v>
      </c>
      <c r="F408">
        <v>1260.75</v>
      </c>
      <c r="G408">
        <v>-20.4569590247728</v>
      </c>
      <c r="H408">
        <f>(Table2[[#This Row],[1Y Return vs Nifty]]-AVERAGE(Table2[1Y Return vs Nifty]))/_xlfn.STDEV.P(Table2[1Y Return vs Nifty])</f>
        <v>-0.77236686657389353</v>
      </c>
      <c r="I408">
        <v>-3.8531980031284698</v>
      </c>
      <c r="J408">
        <f>(Table2[[#This Row],[1M Return vs Nifty]]-AVERAGE(Table2[1M Return vs Nifty]))/_xlfn.STDEV.P(Table2[1M Return vs Nifty])</f>
        <v>-0.43937965469625256</v>
      </c>
      <c r="K408">
        <v>4.17763837633054</v>
      </c>
      <c r="L408">
        <f>(Table2[[#This Row],[6M Return vs Nifty]]-AVERAGE(Table2[6M Return vs Nifty]))/_xlfn.STDEV.P(Table2[6M Return vs Nifty])</f>
        <v>-0.19342922045989303</v>
      </c>
      <c r="M408">
        <v>-1.14935709588959</v>
      </c>
      <c r="N408">
        <f>(Table2[[#This Row],[1W Return vs Nifty]]-AVERAGE(Table2[1W Return vs Nifty]))/_xlfn.STDEV.P(Table2[1W Return vs Nifty])</f>
        <v>-0.59595213274406633</v>
      </c>
      <c r="O408">
        <v>1240.8900000000001</v>
      </c>
      <c r="P408">
        <v>1256.83169726918</v>
      </c>
      <c r="Q408">
        <v>1206.29318766351</v>
      </c>
      <c r="R408">
        <v>59.849875889320501</v>
      </c>
      <c r="S408" s="1">
        <f>(Table2[[#This Row],[Close Price]]-Table2[[#This Row],[20D EMA]])/Table2[[#This Row],[20D EMA]]</f>
        <v>1.6004641829654439E-2</v>
      </c>
      <c r="T408" s="1">
        <f>(Table2[[#This Row],[Close Price]]-Table2[[#This Row],[50D EMA]])/Table2[[#This Row],[50D EMA]]</f>
        <v>3.1176033667304646E-3</v>
      </c>
      <c r="U408" s="1">
        <f>(Table2[[#This Row],[Close Price]]-Table2[[#This Row],[200D EMA]])/Table2[[#This Row],[200D EMA]]</f>
        <v>4.5143927606826915E-2</v>
      </c>
      <c r="V408">
        <v>0.67332087351907499</v>
      </c>
      <c r="W408">
        <v>1206.95</v>
      </c>
      <c r="X408">
        <v>1272</v>
      </c>
      <c r="Y408">
        <v>1200</v>
      </c>
      <c r="Z408">
        <v>1272</v>
      </c>
      <c r="AA408">
        <v>1200</v>
      </c>
      <c r="AB408">
        <v>1300.05</v>
      </c>
      <c r="AC408" s="1">
        <f>(Table2[[#This Row],[Close Price]]/Table2[[#This Row],[Day Low]])-1</f>
        <v>4.4575168813952404E-2</v>
      </c>
      <c r="AD408" s="1">
        <f>(Table2[[#This Row],[Day High]]/Table2[[#This Row],[Close Price]])-1</f>
        <v>8.9232599643069843E-3</v>
      </c>
      <c r="AE408" s="1">
        <f>(Table2[[#This Row],[Close Price]]/Table2[[#This Row],[Current Week Low]])-1</f>
        <v>5.062499999999992E-2</v>
      </c>
      <c r="AF408" s="1">
        <f>(Table2[[#This Row],[Current Week High]]/Table2[[#This Row],[Close Price]])-1</f>
        <v>8.9232599643069843E-3</v>
      </c>
      <c r="AG408" s="1">
        <f>(Table2[[#This Row],[Close Price]]/Table2[[#This Row],[Current Month Low]])-1</f>
        <v>5.062499999999992E-2</v>
      </c>
      <c r="AH408" s="1">
        <f>(Table2[[#This Row],[Current Month High]]/Table2[[#This Row],[Close Price]])-1</f>
        <v>3.1171921475312336E-2</v>
      </c>
      <c r="AI408">
        <v>14.312908982748301</v>
      </c>
      <c r="AJ408">
        <v>27.3420534316448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-0.11</v>
      </c>
      <c r="AM408" t="s">
        <v>3192</v>
      </c>
      <c r="AN408">
        <v>-1.18</v>
      </c>
      <c r="AO408" t="s">
        <v>3192</v>
      </c>
      <c r="AP408">
        <v>0.110155549369214</v>
      </c>
      <c r="AQ408">
        <f>(Table2[[#This Row],[Sharpe Ratio]]-AVERAGE(Table2[Sharpe Ratio]))/_xlfn.STDEV.P(Table2[Sharpe Ratio])</f>
        <v>0.49955132806760477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587</v>
      </c>
      <c r="AT408">
        <f>_xlfn.RANK.AVG(Table2[[#This Row],[6M Return vs Nifty Z-Score]],Table2[6M Return vs Nifty Z-Score])</f>
        <v>384</v>
      </c>
      <c r="AU408">
        <f>_xlfn.RANK.AVG(Table2[[#This Row],[Sharpe Ratio Z-Score]],Table2[Sharpe Ratio Z-Score])</f>
        <v>209</v>
      </c>
      <c r="AV408">
        <f>(Table2[[#This Row],[Rank 1Y]]+Table2[[#This Row],[Rank 6M]]+Table2[[#This Row],[Rank Sharpe]])/3</f>
        <v>393.33333333333331</v>
      </c>
    </row>
    <row r="409" spans="1:48" x14ac:dyDescent="0.3">
      <c r="A409" t="s">
        <v>65</v>
      </c>
      <c r="B409" t="s">
        <v>66</v>
      </c>
      <c r="C409" t="s">
        <v>3145</v>
      </c>
      <c r="D409" t="s">
        <v>67</v>
      </c>
      <c r="E409">
        <v>359041.16853923898</v>
      </c>
      <c r="F409">
        <v>285.39999999999998</v>
      </c>
      <c r="G409">
        <v>26.434570699066999</v>
      </c>
      <c r="H409">
        <f>(Table2[[#This Row],[1Y Return vs Nifty]]-AVERAGE(Table2[1Y Return vs Nifty]))/_xlfn.STDEV.P(Table2[1Y Return vs Nifty])</f>
        <v>-8.0013590156159111E-5</v>
      </c>
      <c r="I409">
        <v>-2.0096524463613799</v>
      </c>
      <c r="J409">
        <f>(Table2[[#This Row],[1M Return vs Nifty]]-AVERAGE(Table2[1M Return vs Nifty]))/_xlfn.STDEV.P(Table2[1M Return vs Nifty])</f>
        <v>-0.24179834434463587</v>
      </c>
      <c r="K409">
        <v>-11.9533036495902</v>
      </c>
      <c r="L409">
        <f>(Table2[[#This Row],[6M Return vs Nifty]]-AVERAGE(Table2[6M Return vs Nifty]))/_xlfn.STDEV.P(Table2[6M Return vs Nifty])</f>
        <v>-0.69234452113104239</v>
      </c>
      <c r="M409">
        <v>-1.9100217175532399</v>
      </c>
      <c r="N409">
        <f>(Table2[[#This Row],[1W Return vs Nifty]]-AVERAGE(Table2[1W Return vs Nifty]))/_xlfn.STDEV.P(Table2[1W Return vs Nifty])</f>
        <v>-0.75374890625580404</v>
      </c>
      <c r="O409">
        <v>292.62</v>
      </c>
      <c r="P409">
        <v>299.34938045902902</v>
      </c>
      <c r="Q409">
        <v>275.85409505811901</v>
      </c>
      <c r="R409">
        <v>38.473718031184802</v>
      </c>
      <c r="S409" s="1">
        <f>(Table2[[#This Row],[Close Price]]-Table2[[#This Row],[20D EMA]])/Table2[[#This Row],[20D EMA]]</f>
        <v>-2.4673638165539018E-2</v>
      </c>
      <c r="T409" s="1">
        <f>(Table2[[#This Row],[Close Price]]-Table2[[#This Row],[50D EMA]])/Table2[[#This Row],[50D EMA]]</f>
        <v>-4.6598995587158902E-2</v>
      </c>
      <c r="U409" s="1">
        <f>(Table2[[#This Row],[Close Price]]-Table2[[#This Row],[200D EMA]])/Table2[[#This Row],[200D EMA]]</f>
        <v>3.4604905683454729E-2</v>
      </c>
      <c r="V409">
        <v>0.68754034150448096</v>
      </c>
      <c r="W409">
        <v>280.64999999999998</v>
      </c>
      <c r="X409">
        <v>287.25</v>
      </c>
      <c r="Y409">
        <v>280.64999999999998</v>
      </c>
      <c r="Z409">
        <v>292.89999999999998</v>
      </c>
      <c r="AA409">
        <v>280.55</v>
      </c>
      <c r="AB409">
        <v>299.7</v>
      </c>
      <c r="AC409" s="1">
        <f>(Table2[[#This Row],[Close Price]]/Table2[[#This Row],[Day Low]])-1</f>
        <v>1.6924995546053756E-2</v>
      </c>
      <c r="AD409" s="1">
        <f>(Table2[[#This Row],[Day High]]/Table2[[#This Row],[Close Price]])-1</f>
        <v>6.4821303433777455E-3</v>
      </c>
      <c r="AE409" s="1">
        <f>(Table2[[#This Row],[Close Price]]/Table2[[#This Row],[Current Week Low]])-1</f>
        <v>1.6924995546053756E-2</v>
      </c>
      <c r="AF409" s="1">
        <f>(Table2[[#This Row],[Current Week High]]/Table2[[#This Row],[Close Price]])-1</f>
        <v>2.6278906797477131E-2</v>
      </c>
      <c r="AG409" s="1">
        <f>(Table2[[#This Row],[Close Price]]/Table2[[#This Row],[Current Month Low]])-1</f>
        <v>1.7287471039030278E-2</v>
      </c>
      <c r="AH409" s="1">
        <f>(Table2[[#This Row],[Current Month High]]/Table2[[#This Row],[Close Price]])-1</f>
        <v>5.0105115627189889E-2</v>
      </c>
      <c r="AI409">
        <v>20.882971268395199</v>
      </c>
      <c r="AJ409">
        <v>58.643690939410703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-0.1</v>
      </c>
      <c r="AM409" t="s">
        <v>3192</v>
      </c>
      <c r="AN409">
        <v>-3.97</v>
      </c>
      <c r="AO409" t="s">
        <v>3192</v>
      </c>
      <c r="AP409">
        <v>6.7482033565486002E-2</v>
      </c>
      <c r="AQ409">
        <f>(Table2[[#This Row],[Sharpe Ratio]]-AVERAGE(Table2[Sharpe Ratio]))/_xlfn.STDEV.P(Table2[Sharpe Ratio])</f>
        <v>6.2259792548480253E-4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288</v>
      </c>
      <c r="AT409">
        <f>_xlfn.RANK.AVG(Table2[[#This Row],[6M Return vs Nifty Z-Score]],Table2[6M Return vs Nifty Z-Score])</f>
        <v>553</v>
      </c>
      <c r="AU409">
        <f>_xlfn.RANK.AVG(Table2[[#This Row],[Sharpe Ratio Z-Score]],Table2[Sharpe Ratio Z-Score])</f>
        <v>343</v>
      </c>
      <c r="AV409">
        <f>(Table2[[#This Row],[Rank 1Y]]+Table2[[#This Row],[Rank 6M]]+Table2[[#This Row],[Rank Sharpe]])/3</f>
        <v>394.66666666666669</v>
      </c>
    </row>
    <row r="410" spans="1:48" x14ac:dyDescent="0.3">
      <c r="A410" t="s">
        <v>1956</v>
      </c>
      <c r="B410" t="s">
        <v>1957</v>
      </c>
      <c r="C410" t="s">
        <v>3147</v>
      </c>
      <c r="D410" t="s">
        <v>533</v>
      </c>
      <c r="E410">
        <v>3638.0871853980002</v>
      </c>
      <c r="F410">
        <v>63.43</v>
      </c>
      <c r="G410">
        <v>23.045152363146101</v>
      </c>
      <c r="H410">
        <f>(Table2[[#This Row],[1Y Return vs Nifty]]-AVERAGE(Table2[1Y Return vs Nifty]))/_xlfn.STDEV.P(Table2[1Y Return vs Nifty])</f>
        <v>-5.590253069526413E-2</v>
      </c>
      <c r="I410">
        <v>24.394147236635199</v>
      </c>
      <c r="J410">
        <f>(Table2[[#This Row],[1M Return vs Nifty]]-AVERAGE(Table2[1M Return vs Nifty]))/_xlfn.STDEV.P(Table2[1M Return vs Nifty])</f>
        <v>2.5880190802795813</v>
      </c>
      <c r="K410">
        <v>19.3978978631533</v>
      </c>
      <c r="L410">
        <f>(Table2[[#This Row],[6M Return vs Nifty]]-AVERAGE(Table2[6M Return vs Nifty]))/_xlfn.STDEV.P(Table2[6M Return vs Nifty])</f>
        <v>0.27731950121791948</v>
      </c>
      <c r="M410">
        <v>19.193125103846</v>
      </c>
      <c r="N410">
        <f>(Table2[[#This Row],[1W Return vs Nifty]]-AVERAGE(Table2[1W Return vs Nifty]))/_xlfn.STDEV.P(Table2[1W Return vs Nifty])</f>
        <v>3.6240128359404116</v>
      </c>
      <c r="O410">
        <v>57.83</v>
      </c>
      <c r="P410">
        <v>55.3351444946775</v>
      </c>
      <c r="Q410">
        <v>49.659135576411998</v>
      </c>
      <c r="R410">
        <v>63.8513972680311</v>
      </c>
      <c r="S410" s="1">
        <f>(Table2[[#This Row],[Close Price]]-Table2[[#This Row],[20D EMA]])/Table2[[#This Row],[20D EMA]]</f>
        <v>9.6835552481411055E-2</v>
      </c>
      <c r="T410" s="1">
        <f>(Table2[[#This Row],[Close Price]]-Table2[[#This Row],[50D EMA]])/Table2[[#This Row],[50D EMA]]</f>
        <v>0.14628778110629342</v>
      </c>
      <c r="U410" s="1">
        <f>(Table2[[#This Row],[Close Price]]-Table2[[#This Row],[200D EMA]])/Table2[[#This Row],[200D EMA]]</f>
        <v>0.27730777557330533</v>
      </c>
      <c r="V410">
        <v>2.06473949281499</v>
      </c>
      <c r="W410">
        <v>62.8</v>
      </c>
      <c r="X410">
        <v>65</v>
      </c>
      <c r="Y410">
        <v>62.8</v>
      </c>
      <c r="Z410">
        <v>67.8</v>
      </c>
      <c r="AA410">
        <v>47.05</v>
      </c>
      <c r="AB410">
        <v>68.400000000000006</v>
      </c>
      <c r="AC410" s="1">
        <f>(Table2[[#This Row],[Close Price]]/Table2[[#This Row],[Day Low]])-1</f>
        <v>1.0031847133757932E-2</v>
      </c>
      <c r="AD410" s="1">
        <f>(Table2[[#This Row],[Day High]]/Table2[[#This Row],[Close Price]])-1</f>
        <v>2.475169478164907E-2</v>
      </c>
      <c r="AE410" s="1">
        <f>(Table2[[#This Row],[Close Price]]/Table2[[#This Row],[Current Week Low]])-1</f>
        <v>1.0031847133757932E-2</v>
      </c>
      <c r="AF410" s="1">
        <f>(Table2[[#This Row],[Current Week High]]/Table2[[#This Row],[Close Price]])-1</f>
        <v>6.8894844710704728E-2</v>
      </c>
      <c r="AG410" s="1">
        <f>(Table2[[#This Row],[Close Price]]/Table2[[#This Row],[Current Month Low]])-1</f>
        <v>0.34814027630180666</v>
      </c>
      <c r="AH410" s="1">
        <f>(Table2[[#This Row],[Current Month High]]/Table2[[#This Row],[Close Price]])-1</f>
        <v>7.8354091124073877E-2</v>
      </c>
      <c r="AI410">
        <v>7.8354091124073797</v>
      </c>
      <c r="AJ410">
        <v>90.766917293233007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0.08</v>
      </c>
      <c r="AM410" t="s">
        <v>3193</v>
      </c>
      <c r="AN410">
        <v>23.09</v>
      </c>
      <c r="AO410" t="s">
        <v>3193</v>
      </c>
      <c r="AP410">
        <v>-4.3245844341839999E-2</v>
      </c>
      <c r="AQ410">
        <f>(Table2[[#This Row],[Sharpe Ratio]]-AVERAGE(Table2[Sharpe Ratio]))/_xlfn.STDEV.P(Table2[Sharpe Ratio])</f>
        <v>-1.2939817597217371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5.1394671270209109</v>
      </c>
      <c r="AS410">
        <f>_xlfn.RANK.AVG(Table2[[#This Row],[1Y Return vs Nifty Z-Score]],Table2[1Y Return vs Nifty Z-Score])</f>
        <v>305</v>
      </c>
      <c r="AT410">
        <f>_xlfn.RANK.AVG(Table2[[#This Row],[6M Return vs Nifty Z-Score]],Table2[6M Return vs Nifty Z-Score])</f>
        <v>225</v>
      </c>
      <c r="AU410">
        <f>_xlfn.RANK.AVG(Table2[[#This Row],[Sharpe Ratio Z-Score]],Table2[Sharpe Ratio Z-Score])</f>
        <v>659</v>
      </c>
      <c r="AV410">
        <f>(Table2[[#This Row],[Rank 1Y]]+Table2[[#This Row],[Rank 6M]]+Table2[[#This Row],[Rank Sharpe]])/3</f>
        <v>396.33333333333331</v>
      </c>
    </row>
    <row r="411" spans="1:48" x14ac:dyDescent="0.3">
      <c r="A411" t="s">
        <v>291</v>
      </c>
      <c r="B411" t="s">
        <v>292</v>
      </c>
      <c r="C411" t="s">
        <v>3147</v>
      </c>
      <c r="D411" t="s">
        <v>34</v>
      </c>
      <c r="E411">
        <v>94670.387200619996</v>
      </c>
      <c r="F411">
        <v>104.37</v>
      </c>
      <c r="G411">
        <v>13.973899717902199</v>
      </c>
      <c r="H411">
        <f>(Table2[[#This Row],[1Y Return vs Nifty]]-AVERAGE(Table2[1Y Return vs Nifty]))/_xlfn.STDEV.P(Table2[1Y Return vs Nifty])</f>
        <v>-0.20530284242052105</v>
      </c>
      <c r="I411">
        <v>-0.68571220355014995</v>
      </c>
      <c r="J411">
        <f>(Table2[[#This Row],[1M Return vs Nifty]]-AVERAGE(Table2[1M Return vs Nifty]))/_xlfn.STDEV.P(Table2[1M Return vs Nifty])</f>
        <v>-9.9905540534239667E-2</v>
      </c>
      <c r="K411">
        <v>-23.397708606041601</v>
      </c>
      <c r="L411">
        <f>(Table2[[#This Row],[6M Return vs Nifty]]-AVERAGE(Table2[6M Return vs Nifty]))/_xlfn.STDEV.P(Table2[6M Return vs Nifty])</f>
        <v>-1.0463095115621845</v>
      </c>
      <c r="M411">
        <v>-1.2895687670625</v>
      </c>
      <c r="N411">
        <f>(Table2[[#This Row],[1W Return vs Nifty]]-AVERAGE(Table2[1W Return vs Nifty]))/_xlfn.STDEV.P(Table2[1W Return vs Nifty])</f>
        <v>-0.62503847209738661</v>
      </c>
      <c r="O411">
        <v>106.17</v>
      </c>
      <c r="P411">
        <v>108.126881131857</v>
      </c>
      <c r="Q411">
        <v>105.725349586844</v>
      </c>
      <c r="R411">
        <v>38.304909263202099</v>
      </c>
      <c r="S411" s="1">
        <f>(Table2[[#This Row],[Close Price]]-Table2[[#This Row],[20D EMA]])/Table2[[#This Row],[20D EMA]]</f>
        <v>-1.695394179146649E-2</v>
      </c>
      <c r="T411" s="1">
        <f>(Table2[[#This Row],[Close Price]]-Table2[[#This Row],[50D EMA]])/Table2[[#This Row],[50D EMA]]</f>
        <v>-3.4745116963797493E-2</v>
      </c>
      <c r="U411" s="1">
        <f>(Table2[[#This Row],[Close Price]]-Table2[[#This Row],[200D EMA]])/Table2[[#This Row],[200D EMA]]</f>
        <v>-1.2819532800226874E-2</v>
      </c>
      <c r="V411">
        <v>0.70712028026188001</v>
      </c>
      <c r="W411">
        <v>103.62</v>
      </c>
      <c r="X411">
        <v>104.92</v>
      </c>
      <c r="Y411">
        <v>103.62</v>
      </c>
      <c r="Z411">
        <v>105.44</v>
      </c>
      <c r="AA411">
        <v>102.34</v>
      </c>
      <c r="AB411">
        <v>112.46</v>
      </c>
      <c r="AC411" s="1">
        <f>(Table2[[#This Row],[Close Price]]/Table2[[#This Row],[Day Low]])-1</f>
        <v>7.2379849449912825E-3</v>
      </c>
      <c r="AD411" s="1">
        <f>(Table2[[#This Row],[Day High]]/Table2[[#This Row],[Close Price]])-1</f>
        <v>5.2697135192105726E-3</v>
      </c>
      <c r="AE411" s="1">
        <f>(Table2[[#This Row],[Close Price]]/Table2[[#This Row],[Current Week Low]])-1</f>
        <v>7.2379849449912825E-3</v>
      </c>
      <c r="AF411" s="1">
        <f>(Table2[[#This Row],[Current Week High]]/Table2[[#This Row],[Close Price]])-1</f>
        <v>1.0251988119191369E-2</v>
      </c>
      <c r="AG411" s="1">
        <f>(Table2[[#This Row],[Close Price]]/Table2[[#This Row],[Current Month Low]])-1</f>
        <v>1.9835841313269542E-2</v>
      </c>
      <c r="AH411" s="1">
        <f>(Table2[[#This Row],[Current Month High]]/Table2[[#This Row],[Close Price]])-1</f>
        <v>7.7512695218932448E-2</v>
      </c>
      <c r="AI411">
        <v>23.5029222956788</v>
      </c>
      <c r="AJ411">
        <v>52.543116047939201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-0.11</v>
      </c>
      <c r="AM411" t="s">
        <v>3192</v>
      </c>
      <c r="AN411">
        <v>-7.72</v>
      </c>
      <c r="AO411" t="s">
        <v>3192</v>
      </c>
      <c r="AP411">
        <v>0.12553031422344599</v>
      </c>
      <c r="AQ411">
        <f>(Table2[[#This Row],[Sharpe Ratio]]-AVERAGE(Table2[Sharpe Ratio]))/_xlfn.STDEV.P(Table2[Sharpe Ratio])</f>
        <v>0.67930946986771223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359</v>
      </c>
      <c r="AT411">
        <f>_xlfn.RANK.AVG(Table2[[#This Row],[6M Return vs Nifty Z-Score]],Table2[6M Return vs Nifty Z-Score])</f>
        <v>665</v>
      </c>
      <c r="AU411">
        <f>_xlfn.RANK.AVG(Table2[[#This Row],[Sharpe Ratio Z-Score]],Table2[Sharpe Ratio Z-Score])</f>
        <v>168</v>
      </c>
      <c r="AV411">
        <f>(Table2[[#This Row],[Rank 1Y]]+Table2[[#This Row],[Rank 6M]]+Table2[[#This Row],[Rank Sharpe]])/3</f>
        <v>397.33333333333331</v>
      </c>
    </row>
    <row r="412" spans="1:48" x14ac:dyDescent="0.3">
      <c r="A412" t="s">
        <v>1873</v>
      </c>
      <c r="B412" t="s">
        <v>1874</v>
      </c>
      <c r="C412" t="s">
        <v>3156</v>
      </c>
      <c r="D412" t="s">
        <v>481</v>
      </c>
      <c r="E412">
        <v>4043.9649599999998</v>
      </c>
      <c r="F412">
        <v>467.1</v>
      </c>
      <c r="G412">
        <v>12.3812534036319</v>
      </c>
      <c r="H412">
        <f>(Table2[[#This Row],[1Y Return vs Nifty]]-AVERAGE(Table2[1Y Return vs Nifty]))/_xlfn.STDEV.P(Table2[1Y Return vs Nifty])</f>
        <v>-0.23153316199439139</v>
      </c>
      <c r="I412">
        <v>-44.462881961411497</v>
      </c>
      <c r="J412">
        <f>(Table2[[#This Row],[1M Return vs Nifty]]-AVERAGE(Table2[1M Return vs Nifty]))/_xlfn.STDEV.P(Table2[1M Return vs Nifty])</f>
        <v>-4.7917074504428747</v>
      </c>
      <c r="K412">
        <v>-42.165033426434</v>
      </c>
      <c r="L412">
        <f>(Table2[[#This Row],[6M Return vs Nifty]]-AVERAGE(Table2[6M Return vs Nifty]))/_xlfn.STDEV.P(Table2[6M Return vs Nifty])</f>
        <v>-1.6267657236366775</v>
      </c>
      <c r="M412">
        <v>19.353709380300501</v>
      </c>
      <c r="N412">
        <f>(Table2[[#This Row],[1W Return vs Nifty]]-AVERAGE(Table2[1W Return vs Nifty]))/_xlfn.STDEV.P(Table2[1W Return vs Nifty])</f>
        <v>3.6573253891728945</v>
      </c>
      <c r="O412">
        <v>408.51</v>
      </c>
      <c r="P412">
        <v>429.65458561314699</v>
      </c>
      <c r="Q412">
        <v>468.43790849327598</v>
      </c>
      <c r="R412">
        <v>77.185510938630301</v>
      </c>
      <c r="S412" s="1">
        <f>(Table2[[#This Row],[Close Price]]-Table2[[#This Row],[20D EMA]])/Table2[[#This Row],[20D EMA]]</f>
        <v>0.14342366159947134</v>
      </c>
      <c r="T412" s="1">
        <f>(Table2[[#This Row],[Close Price]]-Table2[[#This Row],[50D EMA]])/Table2[[#This Row],[50D EMA]]</f>
        <v>8.7152367601094766E-2</v>
      </c>
      <c r="U412" s="1">
        <f>(Table2[[#This Row],[Close Price]]-Table2[[#This Row],[200D EMA]])/Table2[[#This Row],[200D EMA]]</f>
        <v>-2.8561063676065951E-3</v>
      </c>
      <c r="V412">
        <v>0.77127821057380896</v>
      </c>
      <c r="W412">
        <v>433</v>
      </c>
      <c r="X412">
        <v>472.9</v>
      </c>
      <c r="Y412">
        <v>383.1</v>
      </c>
      <c r="Z412">
        <v>472.9</v>
      </c>
      <c r="AA412">
        <v>357.55</v>
      </c>
      <c r="AB412">
        <v>472.9</v>
      </c>
      <c r="AC412" s="1">
        <f>(Table2[[#This Row],[Close Price]]/Table2[[#This Row],[Day Low]])-1</f>
        <v>7.8752886836027658E-2</v>
      </c>
      <c r="AD412" s="1">
        <f>(Table2[[#This Row],[Day High]]/Table2[[#This Row],[Close Price]])-1</f>
        <v>1.2417041318775413E-2</v>
      </c>
      <c r="AE412" s="1">
        <f>(Table2[[#This Row],[Close Price]]/Table2[[#This Row],[Current Week Low]])-1</f>
        <v>0.21926389976507443</v>
      </c>
      <c r="AF412" s="1">
        <f>(Table2[[#This Row],[Current Week High]]/Table2[[#This Row],[Close Price]])-1</f>
        <v>1.2417041318775413E-2</v>
      </c>
      <c r="AG412" s="1">
        <f>(Table2[[#This Row],[Close Price]]/Table2[[#This Row],[Current Month Low]])-1</f>
        <v>0.30639071458537259</v>
      </c>
      <c r="AH412" s="1">
        <f>(Table2[[#This Row],[Current Month High]]/Table2[[#This Row],[Close Price]])-1</f>
        <v>1.2417041318775413E-2</v>
      </c>
      <c r="AI412">
        <v>60.024619995718197</v>
      </c>
      <c r="AJ412">
        <v>50.677419354838698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-0.15</v>
      </c>
      <c r="AM412" t="s">
        <v>3192</v>
      </c>
      <c r="AN412">
        <v>14.71</v>
      </c>
      <c r="AO412" t="s">
        <v>3193</v>
      </c>
      <c r="AP412">
        <v>0.162924622060858</v>
      </c>
      <c r="AQ412">
        <f>(Table2[[#This Row],[Sharpe Ratio]]-AVERAGE(Table2[Sharpe Ratio]))/_xlfn.STDEV.P(Table2[Sharpe Ratio])</f>
        <v>1.1165149396413934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372</v>
      </c>
      <c r="AT412">
        <f>_xlfn.RANK.AVG(Table2[[#This Row],[6M Return vs Nifty Z-Score]],Table2[6M Return vs Nifty Z-Score])</f>
        <v>727</v>
      </c>
      <c r="AU412">
        <f>_xlfn.RANK.AVG(Table2[[#This Row],[Sharpe Ratio Z-Score]],Table2[Sharpe Ratio Z-Score])</f>
        <v>94</v>
      </c>
      <c r="AV412">
        <f>(Table2[[#This Row],[Rank 1Y]]+Table2[[#This Row],[Rank 6M]]+Table2[[#This Row],[Rank Sharpe]])/3</f>
        <v>397.66666666666669</v>
      </c>
    </row>
    <row r="413" spans="1:48" x14ac:dyDescent="0.3">
      <c r="A413" t="s">
        <v>682</v>
      </c>
      <c r="B413" t="s">
        <v>683</v>
      </c>
      <c r="C413" t="s">
        <v>3151</v>
      </c>
      <c r="D413" t="s">
        <v>276</v>
      </c>
      <c r="E413">
        <v>27713.92531875</v>
      </c>
      <c r="F413">
        <v>3329.85</v>
      </c>
      <c r="G413">
        <v>3.8086216960284101</v>
      </c>
      <c r="H413">
        <f>(Table2[[#This Row],[1Y Return vs Nifty]]-AVERAGE(Table2[1Y Return vs Nifty]))/_xlfn.STDEV.P(Table2[1Y Return vs Nifty])</f>
        <v>-0.37272136383477206</v>
      </c>
      <c r="I413">
        <v>1.56739223984248</v>
      </c>
      <c r="J413">
        <f>(Table2[[#This Row],[1M Return vs Nifty]]-AVERAGE(Table2[1M Return vs Nifty]))/_xlfn.STDEV.P(Table2[1M Return vs Nifty])</f>
        <v>0.14157009138083751</v>
      </c>
      <c r="K413">
        <v>30.323732485478601</v>
      </c>
      <c r="L413">
        <f>(Table2[[#This Row],[6M Return vs Nifty]]-AVERAGE(Table2[6M Return vs Nifty]))/_xlfn.STDEV.P(Table2[6M Return vs Nifty])</f>
        <v>0.61524558494702752</v>
      </c>
      <c r="M413">
        <v>-5.2639532380006004</v>
      </c>
      <c r="N413">
        <f>(Table2[[#This Row],[1W Return vs Nifty]]-AVERAGE(Table2[1W Return vs Nifty]))/_xlfn.STDEV.P(Table2[1W Return vs Nifty])</f>
        <v>-1.449508321684394</v>
      </c>
      <c r="O413">
        <v>3409.92</v>
      </c>
      <c r="P413">
        <v>3310.62554969855</v>
      </c>
      <c r="Q413">
        <v>2879.0262837262599</v>
      </c>
      <c r="R413">
        <v>35.902795648284801</v>
      </c>
      <c r="S413" s="1">
        <f>(Table2[[#This Row],[Close Price]]-Table2[[#This Row],[20D EMA]])/Table2[[#This Row],[20D EMA]]</f>
        <v>-2.3481489301801849E-2</v>
      </c>
      <c r="T413" s="1">
        <f>(Table2[[#This Row],[Close Price]]-Table2[[#This Row],[50D EMA]])/Table2[[#This Row],[50D EMA]]</f>
        <v>5.806893595441621E-3</v>
      </c>
      <c r="U413" s="1">
        <f>(Table2[[#This Row],[Close Price]]-Table2[[#This Row],[200D EMA]])/Table2[[#This Row],[200D EMA]]</f>
        <v>0.15658895468305656</v>
      </c>
      <c r="V413">
        <v>0.99492446011682401</v>
      </c>
      <c r="W413">
        <v>3288.15</v>
      </c>
      <c r="X413">
        <v>3390.8</v>
      </c>
      <c r="Y413">
        <v>3288.15</v>
      </c>
      <c r="Z413">
        <v>3519.3</v>
      </c>
      <c r="AA413">
        <v>3288.15</v>
      </c>
      <c r="AB413">
        <v>3653.95</v>
      </c>
      <c r="AC413" s="1">
        <f>(Table2[[#This Row],[Close Price]]/Table2[[#This Row],[Day Low]])-1</f>
        <v>1.2681903197846678E-2</v>
      </c>
      <c r="AD413" s="1">
        <f>(Table2[[#This Row],[Day High]]/Table2[[#This Row],[Close Price]])-1</f>
        <v>1.8304127813565163E-2</v>
      </c>
      <c r="AE413" s="1">
        <f>(Table2[[#This Row],[Close Price]]/Table2[[#This Row],[Current Week Low]])-1</f>
        <v>1.2681903197846678E-2</v>
      </c>
      <c r="AF413" s="1">
        <f>(Table2[[#This Row],[Current Week High]]/Table2[[#This Row],[Close Price]])-1</f>
        <v>5.6894454705167075E-2</v>
      </c>
      <c r="AG413" s="1">
        <f>(Table2[[#This Row],[Close Price]]/Table2[[#This Row],[Current Month Low]])-1</f>
        <v>1.2681903197846678E-2</v>
      </c>
      <c r="AH413" s="1">
        <f>(Table2[[#This Row],[Current Month High]]/Table2[[#This Row],[Close Price]])-1</f>
        <v>9.7331711638662277E-2</v>
      </c>
      <c r="AI413">
        <v>9.7331711638662206</v>
      </c>
      <c r="AJ413">
        <v>71.315017749652696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</v>
      </c>
      <c r="AM413" t="s">
        <v>3194</v>
      </c>
      <c r="AN413">
        <v>1.77</v>
      </c>
      <c r="AO413" t="s">
        <v>3193</v>
      </c>
      <c r="AP413">
        <v>-2.0432471959280999E-2</v>
      </c>
      <c r="AQ413">
        <f>(Table2[[#This Row],[Sharpe Ratio]]-AVERAGE(Table2[Sharpe Ratio]))/_xlfn.STDEV.P(Table2[Sharpe Ratio])</f>
        <v>-1.0272531647439804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-2.0926671739352818</v>
      </c>
      <c r="AS413">
        <f>_xlfn.RANK.AVG(Table2[[#This Row],[1Y Return vs Nifty Z-Score]],Table2[1Y Return vs Nifty Z-Score])</f>
        <v>430</v>
      </c>
      <c r="AT413">
        <f>_xlfn.RANK.AVG(Table2[[#This Row],[6M Return vs Nifty Z-Score]],Table2[6M Return vs Nifty Z-Score])</f>
        <v>146</v>
      </c>
      <c r="AU413">
        <f>_xlfn.RANK.AVG(Table2[[#This Row],[Sharpe Ratio Z-Score]],Table2[Sharpe Ratio Z-Score])</f>
        <v>621</v>
      </c>
      <c r="AV413">
        <f>(Table2[[#This Row],[Rank 1Y]]+Table2[[#This Row],[Rank 6M]]+Table2[[#This Row],[Rank Sharpe]])/3</f>
        <v>399</v>
      </c>
    </row>
    <row r="414" spans="1:48" x14ac:dyDescent="0.3">
      <c r="A414" t="s">
        <v>764</v>
      </c>
      <c r="B414" t="s">
        <v>765</v>
      </c>
      <c r="C414" t="s">
        <v>3145</v>
      </c>
      <c r="D414" t="s">
        <v>257</v>
      </c>
      <c r="E414">
        <v>22127.656852463999</v>
      </c>
      <c r="F414">
        <v>223.71</v>
      </c>
      <c r="G414">
        <v>26.7246158004825</v>
      </c>
      <c r="H414">
        <f>(Table2[[#This Row],[1Y Return vs Nifty]]-AVERAGE(Table2[1Y Return vs Nifty]))/_xlfn.STDEV.P(Table2[1Y Return vs Nifty])</f>
        <v>4.6969262946103844E-3</v>
      </c>
      <c r="I414">
        <v>-9.41535812745356</v>
      </c>
      <c r="J414">
        <f>(Table2[[#This Row],[1M Return vs Nifty]]-AVERAGE(Table2[1M Return vs Nifty]))/_xlfn.STDEV.P(Table2[1M Return vs Nifty])</f>
        <v>-1.0355021002282592</v>
      </c>
      <c r="K414">
        <v>-6.8497106181089897</v>
      </c>
      <c r="L414">
        <f>(Table2[[#This Row],[6M Return vs Nifty]]-AVERAGE(Table2[6M Return vs Nifty]))/_xlfn.STDEV.P(Table2[6M Return vs Nifty])</f>
        <v>-0.53449505098149652</v>
      </c>
      <c r="M414">
        <v>1.1635099003018701</v>
      </c>
      <c r="N414">
        <f>(Table2[[#This Row],[1W Return vs Nifty]]-AVERAGE(Table2[1W Return vs Nifty]))/_xlfn.STDEV.P(Table2[1W Return vs Nifty])</f>
        <v>-0.1161573070525723</v>
      </c>
      <c r="O414">
        <v>236.44</v>
      </c>
      <c r="P414">
        <v>243.456202559281</v>
      </c>
      <c r="Q414">
        <v>217.562940993658</v>
      </c>
      <c r="R414">
        <v>30.502239079240201</v>
      </c>
      <c r="S414" s="1">
        <f>(Table2[[#This Row],[Close Price]]-Table2[[#This Row],[20D EMA]])/Table2[[#This Row],[20D EMA]]</f>
        <v>-5.3840297749957661E-2</v>
      </c>
      <c r="T414" s="1">
        <f>(Table2[[#This Row],[Close Price]]-Table2[[#This Row],[50D EMA]])/Table2[[#This Row],[50D EMA]]</f>
        <v>-8.1107822892591275E-2</v>
      </c>
      <c r="U414" s="1">
        <f>(Table2[[#This Row],[Close Price]]-Table2[[#This Row],[200D EMA]])/Table2[[#This Row],[200D EMA]]</f>
        <v>2.8254163959482385E-2</v>
      </c>
      <c r="V414">
        <v>0.51188050805127305</v>
      </c>
      <c r="W414">
        <v>222.26</v>
      </c>
      <c r="X414">
        <v>229.79</v>
      </c>
      <c r="Y414">
        <v>222.26</v>
      </c>
      <c r="Z414">
        <v>232.58</v>
      </c>
      <c r="AA414">
        <v>218.37</v>
      </c>
      <c r="AB414">
        <v>247.48</v>
      </c>
      <c r="AC414" s="1">
        <f>(Table2[[#This Row],[Close Price]]/Table2[[#This Row],[Day Low]])-1</f>
        <v>6.5238909385405552E-3</v>
      </c>
      <c r="AD414" s="1">
        <f>(Table2[[#This Row],[Day High]]/Table2[[#This Row],[Close Price]])-1</f>
        <v>2.7178043002100916E-2</v>
      </c>
      <c r="AE414" s="1">
        <f>(Table2[[#This Row],[Close Price]]/Table2[[#This Row],[Current Week Low]])-1</f>
        <v>6.5238909385405552E-3</v>
      </c>
      <c r="AF414" s="1">
        <f>(Table2[[#This Row],[Current Week High]]/Table2[[#This Row],[Close Price]])-1</f>
        <v>3.9649546287604531E-2</v>
      </c>
      <c r="AG414" s="1">
        <f>(Table2[[#This Row],[Close Price]]/Table2[[#This Row],[Current Month Low]])-1</f>
        <v>2.4453908503915489E-2</v>
      </c>
      <c r="AH414" s="1">
        <f>(Table2[[#This Row],[Current Month High]]/Table2[[#This Row],[Close Price]])-1</f>
        <v>0.10625363193420045</v>
      </c>
      <c r="AI414">
        <v>27.128872200616801</v>
      </c>
      <c r="AJ414">
        <v>68.965256797582995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-0.15</v>
      </c>
      <c r="AM414" t="s">
        <v>3192</v>
      </c>
      <c r="AN414">
        <v>-8.41</v>
      </c>
      <c r="AO414" t="s">
        <v>3192</v>
      </c>
      <c r="AP414">
        <v>4.2929354384297E-2</v>
      </c>
      <c r="AQ414">
        <f>(Table2[[#This Row],[Sharpe Ratio]]-AVERAGE(Table2[Sharpe Ratio]))/_xlfn.STDEV.P(Table2[Sharpe Ratio])</f>
        <v>-0.28644156387923159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287</v>
      </c>
      <c r="AT414">
        <f>_xlfn.RANK.AVG(Table2[[#This Row],[6M Return vs Nifty Z-Score]],Table2[6M Return vs Nifty Z-Score])</f>
        <v>498</v>
      </c>
      <c r="AU414">
        <f>_xlfn.RANK.AVG(Table2[[#This Row],[Sharpe Ratio Z-Score]],Table2[Sharpe Ratio Z-Score])</f>
        <v>412</v>
      </c>
      <c r="AV414">
        <f>(Table2[[#This Row],[Rank 1Y]]+Table2[[#This Row],[Rank 6M]]+Table2[[#This Row],[Rank Sharpe]])/3</f>
        <v>399</v>
      </c>
    </row>
    <row r="415" spans="1:48" x14ac:dyDescent="0.3">
      <c r="A415" t="s">
        <v>546</v>
      </c>
      <c r="B415" t="s">
        <v>547</v>
      </c>
      <c r="C415" t="s">
        <v>3156</v>
      </c>
      <c r="D415" t="s">
        <v>252</v>
      </c>
      <c r="E415">
        <v>39355.533038250003</v>
      </c>
      <c r="F415">
        <v>4217.25</v>
      </c>
      <c r="G415">
        <v>-4.9527393376545898</v>
      </c>
      <c r="H415">
        <f>(Table2[[#This Row],[1Y Return vs Nifty]]-AVERAGE(Table2[1Y Return vs Nifty]))/_xlfn.STDEV.P(Table2[1Y Return vs Nifty])</f>
        <v>-0.51701787069659422</v>
      </c>
      <c r="I415">
        <v>-2.9582689548610599</v>
      </c>
      <c r="J415">
        <f>(Table2[[#This Row],[1M Return vs Nifty]]-AVERAGE(Table2[1M Return vs Nifty]))/_xlfn.STDEV.P(Table2[1M Return vs Nifty])</f>
        <v>-0.34346596632584941</v>
      </c>
      <c r="K415">
        <v>-2.2054786216459101</v>
      </c>
      <c r="L415">
        <f>(Table2[[#This Row],[6M Return vs Nifty]]-AVERAGE(Table2[6M Return vs Nifty]))/_xlfn.STDEV.P(Table2[6M Return vs Nifty])</f>
        <v>-0.39085319800238061</v>
      </c>
      <c r="M415">
        <v>2.4563061616410801E-2</v>
      </c>
      <c r="N415">
        <f>(Table2[[#This Row],[1W Return vs Nifty]]-AVERAGE(Table2[1W Return vs Nifty]))/_xlfn.STDEV.P(Table2[1W Return vs Nifty])</f>
        <v>-0.35242718372028009</v>
      </c>
      <c r="O415">
        <v>4216.3100000000004</v>
      </c>
      <c r="P415">
        <v>4271.9121257227798</v>
      </c>
      <c r="Q415">
        <v>4035.1299918802201</v>
      </c>
      <c r="R415">
        <v>55.206840851703099</v>
      </c>
      <c r="S415" s="1">
        <f>(Table2[[#This Row],[Close Price]]-Table2[[#This Row],[20D EMA]])/Table2[[#This Row],[20D EMA]]</f>
        <v>2.229437588791146E-4</v>
      </c>
      <c r="T415" s="1">
        <f>(Table2[[#This Row],[Close Price]]-Table2[[#This Row],[50D EMA]])/Table2[[#This Row],[50D EMA]]</f>
        <v>-1.27957046198677E-2</v>
      </c>
      <c r="U415" s="1">
        <f>(Table2[[#This Row],[Close Price]]-Table2[[#This Row],[200D EMA]])/Table2[[#This Row],[200D EMA]]</f>
        <v>4.5133616137833205E-2</v>
      </c>
      <c r="V415">
        <v>1.0088078778908001</v>
      </c>
      <c r="W415">
        <v>4148.05</v>
      </c>
      <c r="X415">
        <v>4225</v>
      </c>
      <c r="Y415">
        <v>3996.15</v>
      </c>
      <c r="Z415">
        <v>4225</v>
      </c>
      <c r="AA415">
        <v>3996.15</v>
      </c>
      <c r="AB415">
        <v>4397.95</v>
      </c>
      <c r="AC415" s="1">
        <f>(Table2[[#This Row],[Close Price]]/Table2[[#This Row],[Day Low]])-1</f>
        <v>1.668253757789806E-2</v>
      </c>
      <c r="AD415" s="1">
        <f>(Table2[[#This Row],[Day High]]/Table2[[#This Row],[Close Price]])-1</f>
        <v>1.837690438081685E-3</v>
      </c>
      <c r="AE415" s="1">
        <f>(Table2[[#This Row],[Close Price]]/Table2[[#This Row],[Current Week Low]])-1</f>
        <v>5.5328253443939879E-2</v>
      </c>
      <c r="AF415" s="1">
        <f>(Table2[[#This Row],[Current Week High]]/Table2[[#This Row],[Close Price]])-1</f>
        <v>1.837690438081685E-3</v>
      </c>
      <c r="AG415" s="1">
        <f>(Table2[[#This Row],[Close Price]]/Table2[[#This Row],[Current Month Low]])-1</f>
        <v>5.5328253443939879E-2</v>
      </c>
      <c r="AH415" s="1">
        <f>(Table2[[#This Row],[Current Month High]]/Table2[[#This Row],[Close Price]])-1</f>
        <v>4.2847827375659397E-2</v>
      </c>
      <c r="AI415">
        <v>17.373881083644498</v>
      </c>
      <c r="AJ415">
        <v>26.263079894013501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-0.05</v>
      </c>
      <c r="AM415" t="s">
        <v>3192</v>
      </c>
      <c r="AN415">
        <v>-1.7</v>
      </c>
      <c r="AO415" t="s">
        <v>3192</v>
      </c>
      <c r="AP415">
        <v>9.5091836920564998E-2</v>
      </c>
      <c r="AQ415">
        <f>(Table2[[#This Row],[Sharpe Ratio]]-AVERAGE(Table2[Sharpe Ratio]))/_xlfn.STDEV.P(Table2[Sharpe Ratio])</f>
        <v>0.32342993798111203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489</v>
      </c>
      <c r="AT415">
        <f>_xlfn.RANK.AVG(Table2[[#This Row],[6M Return vs Nifty Z-Score]],Table2[6M Return vs Nifty Z-Score])</f>
        <v>453</v>
      </c>
      <c r="AU415">
        <f>_xlfn.RANK.AVG(Table2[[#This Row],[Sharpe Ratio Z-Score]],Table2[Sharpe Ratio Z-Score])</f>
        <v>257</v>
      </c>
      <c r="AV415">
        <f>(Table2[[#This Row],[Rank 1Y]]+Table2[[#This Row],[Rank 6M]]+Table2[[#This Row],[Rank Sharpe]])/3</f>
        <v>399.66666666666669</v>
      </c>
    </row>
    <row r="416" spans="1:48" x14ac:dyDescent="0.3">
      <c r="A416" t="s">
        <v>1160</v>
      </c>
      <c r="B416" t="s">
        <v>1161</v>
      </c>
      <c r="C416" t="s">
        <v>3158</v>
      </c>
      <c r="D416" t="s">
        <v>1162</v>
      </c>
      <c r="E416">
        <v>10888.317170279999</v>
      </c>
      <c r="F416">
        <v>732.6</v>
      </c>
      <c r="G416">
        <v>45.236458052724601</v>
      </c>
      <c r="H416">
        <f>(Table2[[#This Row],[1Y Return vs Nifty]]-AVERAGE(Table2[1Y Return vs Nifty]))/_xlfn.STDEV.P(Table2[1Y Return vs Nifty])</f>
        <v>0.30958039842938856</v>
      </c>
      <c r="I416">
        <v>-8.6329684644573099</v>
      </c>
      <c r="J416">
        <f>(Table2[[#This Row],[1M Return vs Nifty]]-AVERAGE(Table2[1M Return vs Nifty]))/_xlfn.STDEV.P(Table2[1M Return vs Nifty])</f>
        <v>-0.95164977867703815</v>
      </c>
      <c r="K416">
        <v>10.6269382246667</v>
      </c>
      <c r="L416">
        <f>(Table2[[#This Row],[6M Return vs Nifty]]-AVERAGE(Table2[6M Return vs Nifty]))/_xlfn.STDEV.P(Table2[6M Return vs Nifty])</f>
        <v>6.0417321838272852E-3</v>
      </c>
      <c r="M416">
        <v>-4.2206305172373604</v>
      </c>
      <c r="N416">
        <f>(Table2[[#This Row],[1W Return vs Nifty]]-AVERAGE(Table2[1W Return vs Nifty]))/_xlfn.STDEV.P(Table2[1W Return vs Nifty])</f>
        <v>-1.2330752782915539</v>
      </c>
      <c r="O416">
        <v>758.81</v>
      </c>
      <c r="P416">
        <v>751.94865183627996</v>
      </c>
      <c r="Q416">
        <v>643.25766282424001</v>
      </c>
      <c r="R416">
        <v>37.120970577289</v>
      </c>
      <c r="S416" s="1">
        <f>(Table2[[#This Row],[Close Price]]-Table2[[#This Row],[20D EMA]])/Table2[[#This Row],[20D EMA]]</f>
        <v>-3.4540925923485358E-2</v>
      </c>
      <c r="T416" s="1">
        <f>(Table2[[#This Row],[Close Price]]-Table2[[#This Row],[50D EMA]])/Table2[[#This Row],[50D EMA]]</f>
        <v>-2.573134719908066E-2</v>
      </c>
      <c r="U416" s="1">
        <f>(Table2[[#This Row],[Close Price]]-Table2[[#This Row],[200D EMA]])/Table2[[#This Row],[200D EMA]]</f>
        <v>0.13889043588458796</v>
      </c>
      <c r="V416">
        <v>0.54231648090701301</v>
      </c>
      <c r="W416">
        <v>714.6</v>
      </c>
      <c r="X416">
        <v>740.25</v>
      </c>
      <c r="Y416">
        <v>712.75</v>
      </c>
      <c r="Z416">
        <v>752.3</v>
      </c>
      <c r="AA416">
        <v>706.35</v>
      </c>
      <c r="AB416">
        <v>783.45</v>
      </c>
      <c r="AC416" s="1">
        <f>(Table2[[#This Row],[Close Price]]/Table2[[#This Row],[Day Low]])-1</f>
        <v>2.5188916876574208E-2</v>
      </c>
      <c r="AD416" s="1">
        <f>(Table2[[#This Row],[Day High]]/Table2[[#This Row],[Close Price]])-1</f>
        <v>1.0442260442260487E-2</v>
      </c>
      <c r="AE416" s="1">
        <f>(Table2[[#This Row],[Close Price]]/Table2[[#This Row],[Current Week Low]])-1</f>
        <v>2.7849877236057585E-2</v>
      </c>
      <c r="AF416" s="1">
        <f>(Table2[[#This Row],[Current Week High]]/Table2[[#This Row],[Close Price]])-1</f>
        <v>2.6890526890526845E-2</v>
      </c>
      <c r="AG416" s="1">
        <f>(Table2[[#This Row],[Close Price]]/Table2[[#This Row],[Current Month Low]])-1</f>
        <v>3.7162879592270048E-2</v>
      </c>
      <c r="AH416" s="1">
        <f>(Table2[[#This Row],[Current Month High]]/Table2[[#This Row],[Close Price]])-1</f>
        <v>6.9410319410319499E-2</v>
      </c>
      <c r="AI416">
        <v>19.4376194376194</v>
      </c>
      <c r="AJ416">
        <v>82.989883851629799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-0.01</v>
      </c>
      <c r="AM416" t="s">
        <v>3192</v>
      </c>
      <c r="AN416">
        <v>-6.7</v>
      </c>
      <c r="AO416" t="s">
        <v>3192</v>
      </c>
      <c r="AP416">
        <v>-5.1455436868926001E-2</v>
      </c>
      <c r="AQ416">
        <f>(Table2[[#This Row],[Sharpe Ratio]]-AVERAGE(Table2[Sharpe Ratio]))/_xlfn.STDEV.P(Table2[Sharpe Ratio])</f>
        <v>-1.3899663885337232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-3.2590693148890999</v>
      </c>
      <c r="AS416">
        <f>_xlfn.RANK.AVG(Table2[[#This Row],[1Y Return vs Nifty Z-Score]],Table2[1Y Return vs Nifty Z-Score])</f>
        <v>208</v>
      </c>
      <c r="AT416">
        <f>_xlfn.RANK.AVG(Table2[[#This Row],[6M Return vs Nifty Z-Score]],Table2[6M Return vs Nifty Z-Score])</f>
        <v>316</v>
      </c>
      <c r="AU416">
        <f>_xlfn.RANK.AVG(Table2[[#This Row],[Sharpe Ratio Z-Score]],Table2[Sharpe Ratio Z-Score])</f>
        <v>675</v>
      </c>
      <c r="AV416">
        <f>(Table2[[#This Row],[Rank 1Y]]+Table2[[#This Row],[Rank 6M]]+Table2[[#This Row],[Rank Sharpe]])/3</f>
        <v>399.66666666666669</v>
      </c>
    </row>
    <row r="417" spans="1:48" x14ac:dyDescent="0.3">
      <c r="A417" t="s">
        <v>198</v>
      </c>
      <c r="B417" t="s">
        <v>199</v>
      </c>
      <c r="C417" t="s">
        <v>3153</v>
      </c>
      <c r="D417" t="s">
        <v>200</v>
      </c>
      <c r="E417">
        <v>128212.45165575</v>
      </c>
      <c r="F417">
        <v>4678.25</v>
      </c>
      <c r="G417">
        <v>7.6240915145495496</v>
      </c>
      <c r="H417">
        <f>(Table2[[#This Row],[1Y Return vs Nifty]]-AVERAGE(Table2[1Y Return vs Nifty]))/_xlfn.STDEV.P(Table2[1Y Return vs Nifty])</f>
        <v>-0.30988193001476499</v>
      </c>
      <c r="I417">
        <v>-1.3353873563138401</v>
      </c>
      <c r="J417">
        <f>(Table2[[#This Row],[1M Return vs Nifty]]-AVERAGE(Table2[1M Return vs Nifty]))/_xlfn.STDEV.P(Table2[1M Return vs Nifty])</f>
        <v>-0.16953423374160467</v>
      </c>
      <c r="K417">
        <v>-5.3426963582117697</v>
      </c>
      <c r="L417">
        <f>(Table2[[#This Row],[6M Return vs Nifty]]-AVERAGE(Table2[6M Return vs Nifty]))/_xlfn.STDEV.P(Table2[6M Return vs Nifty])</f>
        <v>-0.48788447663412421</v>
      </c>
      <c r="M417">
        <v>0.61876947869113097</v>
      </c>
      <c r="N417">
        <f>(Table2[[#This Row],[1W Return vs Nifty]]-AVERAGE(Table2[1W Return vs Nifty]))/_xlfn.STDEV.P(Table2[1W Return vs Nifty])</f>
        <v>-0.22916148587661039</v>
      </c>
      <c r="O417">
        <v>4787.5200000000004</v>
      </c>
      <c r="P417">
        <v>4810.5858795405102</v>
      </c>
      <c r="Q417">
        <v>4488.3960543490202</v>
      </c>
      <c r="R417">
        <v>35.593655195892403</v>
      </c>
      <c r="S417" s="1">
        <f>(Table2[[#This Row],[Close Price]]-Table2[[#This Row],[20D EMA]])/Table2[[#This Row],[20D EMA]]</f>
        <v>-2.2823925539736736E-2</v>
      </c>
      <c r="T417" s="1">
        <f>(Table2[[#This Row],[Close Price]]-Table2[[#This Row],[50D EMA]])/Table2[[#This Row],[50D EMA]]</f>
        <v>-2.7509306112450158E-2</v>
      </c>
      <c r="U417" s="1">
        <f>(Table2[[#This Row],[Close Price]]-Table2[[#This Row],[200D EMA]])/Table2[[#This Row],[200D EMA]]</f>
        <v>4.2298839797575628E-2</v>
      </c>
      <c r="V417">
        <v>1.00722183325805</v>
      </c>
      <c r="W417">
        <v>4641</v>
      </c>
      <c r="X417">
        <v>4734</v>
      </c>
      <c r="Y417">
        <v>4641</v>
      </c>
      <c r="Z417">
        <v>4810</v>
      </c>
      <c r="AA417">
        <v>4586.2</v>
      </c>
      <c r="AB417">
        <v>5045.95</v>
      </c>
      <c r="AC417" s="1">
        <f>(Table2[[#This Row],[Close Price]]/Table2[[#This Row],[Day Low]])-1</f>
        <v>8.0262874380521154E-3</v>
      </c>
      <c r="AD417" s="1">
        <f>(Table2[[#This Row],[Day High]]/Table2[[#This Row],[Close Price]])-1</f>
        <v>1.1916849249185013E-2</v>
      </c>
      <c r="AE417" s="1">
        <f>(Table2[[#This Row],[Close Price]]/Table2[[#This Row],[Current Week Low]])-1</f>
        <v>8.0262874380521154E-3</v>
      </c>
      <c r="AF417" s="1">
        <f>(Table2[[#This Row],[Current Week High]]/Table2[[#This Row],[Close Price]])-1</f>
        <v>2.8162240153903673E-2</v>
      </c>
      <c r="AG417" s="1">
        <f>(Table2[[#This Row],[Close Price]]/Table2[[#This Row],[Current Month Low]])-1</f>
        <v>2.0071082813658325E-2</v>
      </c>
      <c r="AH417" s="1">
        <f>(Table2[[#This Row],[Current Month High]]/Table2[[#This Row],[Close Price]])-1</f>
        <v>7.8597766258750479E-2</v>
      </c>
      <c r="AI417">
        <v>9.1220007481429999</v>
      </c>
      <c r="AJ417">
        <v>42.847328244274799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-0.04</v>
      </c>
      <c r="AM417" t="s">
        <v>3192</v>
      </c>
      <c r="AN417">
        <v>-7.59</v>
      </c>
      <c r="AO417" t="s">
        <v>3192</v>
      </c>
      <c r="AP417">
        <v>7.3658550214601007E-2</v>
      </c>
      <c r="AQ417">
        <f>(Table2[[#This Row],[Sharpe Ratio]]-AVERAGE(Table2[Sharpe Ratio]))/_xlfn.STDEV.P(Table2[Sharpe Ratio])</f>
        <v>7.2836980790451283E-2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398</v>
      </c>
      <c r="AT417">
        <f>_xlfn.RANK.AVG(Table2[[#This Row],[6M Return vs Nifty Z-Score]],Table2[6M Return vs Nifty Z-Score])</f>
        <v>483</v>
      </c>
      <c r="AU417">
        <f>_xlfn.RANK.AVG(Table2[[#This Row],[Sharpe Ratio Z-Score]],Table2[Sharpe Ratio Z-Score])</f>
        <v>324</v>
      </c>
      <c r="AV417">
        <f>(Table2[[#This Row],[Rank 1Y]]+Table2[[#This Row],[Rank 6M]]+Table2[[#This Row],[Rank Sharpe]])/3</f>
        <v>401.66666666666669</v>
      </c>
    </row>
    <row r="418" spans="1:48" x14ac:dyDescent="0.3">
      <c r="A418" t="s">
        <v>335</v>
      </c>
      <c r="B418" t="s">
        <v>336</v>
      </c>
      <c r="C418" t="s">
        <v>3147</v>
      </c>
      <c r="D418" t="s">
        <v>54</v>
      </c>
      <c r="E418">
        <v>78558.454190880002</v>
      </c>
      <c r="F418">
        <v>1956.8</v>
      </c>
      <c r="G418">
        <v>30.612474619659299</v>
      </c>
      <c r="H418">
        <f>(Table2[[#This Row],[1Y Return vs Nifty]]-AVERAGE(Table2[1Y Return vs Nifty]))/_xlfn.STDEV.P(Table2[1Y Return vs Nifty])</f>
        <v>6.8728581264924093E-2</v>
      </c>
      <c r="I418">
        <v>-1.51321171315868</v>
      </c>
      <c r="J418">
        <f>(Table2[[#This Row],[1M Return vs Nifty]]-AVERAGE(Table2[1M Return vs Nifty]))/_xlfn.STDEV.P(Table2[1M Return vs Nifty])</f>
        <v>-0.18859249314228396</v>
      </c>
      <c r="K418">
        <v>7.0622589274933398</v>
      </c>
      <c r="L418">
        <f>(Table2[[#This Row],[6M Return vs Nifty]]-AVERAGE(Table2[6M Return vs Nifty]))/_xlfn.STDEV.P(Table2[6M Return vs Nifty])</f>
        <v>-0.10421054201613253</v>
      </c>
      <c r="M418">
        <v>3.3144849180543701</v>
      </c>
      <c r="N418">
        <f>(Table2[[#This Row],[1W Return vs Nifty]]-AVERAGE(Table2[1W Return vs Nifty]))/_xlfn.STDEV.P(Table2[1W Return vs Nifty])</f>
        <v>0.33005368796302148</v>
      </c>
      <c r="O418">
        <v>1960.08</v>
      </c>
      <c r="P418">
        <v>1935.4540407776699</v>
      </c>
      <c r="Q418">
        <v>1717.93097990559</v>
      </c>
      <c r="R418">
        <v>50.239133806438304</v>
      </c>
      <c r="S418" s="1">
        <f>(Table2[[#This Row],[Close Price]]-Table2[[#This Row],[20D EMA]])/Table2[[#This Row],[20D EMA]]</f>
        <v>-1.6734010856699589E-3</v>
      </c>
      <c r="T418" s="1">
        <f>(Table2[[#This Row],[Close Price]]-Table2[[#This Row],[50D EMA]])/Table2[[#This Row],[50D EMA]]</f>
        <v>1.1028915578772003E-2</v>
      </c>
      <c r="U418" s="1">
        <f>(Table2[[#This Row],[Close Price]]-Table2[[#This Row],[200D EMA]])/Table2[[#This Row],[200D EMA]]</f>
        <v>0.13904459660395505</v>
      </c>
      <c r="V418">
        <v>0.84226577152333804</v>
      </c>
      <c r="W418">
        <v>1940.65</v>
      </c>
      <c r="X418">
        <v>1973</v>
      </c>
      <c r="Y418">
        <v>1937.9</v>
      </c>
      <c r="Z418">
        <v>1974</v>
      </c>
      <c r="AA418">
        <v>1868.05</v>
      </c>
      <c r="AB418">
        <v>2009.45</v>
      </c>
      <c r="AC418" s="1">
        <f>(Table2[[#This Row],[Close Price]]/Table2[[#This Row],[Day Low]])-1</f>
        <v>8.3219539844896495E-3</v>
      </c>
      <c r="AD418" s="1">
        <f>(Table2[[#This Row],[Day High]]/Table2[[#This Row],[Close Price]])-1</f>
        <v>8.2788225674570448E-3</v>
      </c>
      <c r="AE418" s="1">
        <f>(Table2[[#This Row],[Close Price]]/Table2[[#This Row],[Current Week Low]])-1</f>
        <v>9.7528252231795509E-3</v>
      </c>
      <c r="AF418" s="1">
        <f>(Table2[[#This Row],[Current Week High]]/Table2[[#This Row],[Close Price]])-1</f>
        <v>8.7898609975469721E-3</v>
      </c>
      <c r="AG418" s="1">
        <f>(Table2[[#This Row],[Close Price]]/Table2[[#This Row],[Current Month Low]])-1</f>
        <v>4.7509434972297315E-2</v>
      </c>
      <c r="AH418" s="1">
        <f>(Table2[[#This Row],[Current Month High]]/Table2[[#This Row],[Close Price]])-1</f>
        <v>2.6906173344235507E-2</v>
      </c>
      <c r="AI418">
        <v>6.2321136549468399</v>
      </c>
      <c r="AJ418">
        <v>60.921052631578902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7.0000000000000007E-2</v>
      </c>
      <c r="AM418" t="s">
        <v>3193</v>
      </c>
      <c r="AN418">
        <v>-4.91</v>
      </c>
      <c r="AO418" t="s">
        <v>3192</v>
      </c>
      <c r="AP418">
        <v>-1.87420100598E-4</v>
      </c>
      <c r="AQ418">
        <f>(Table2[[#This Row],[Sharpe Ratio]]-AVERAGE(Table2[Sharpe Ratio]))/_xlfn.STDEV.P(Table2[Sharpe Ratio])</f>
        <v>-0.79055277047668504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-0.68457353640715601</v>
      </c>
      <c r="AS418">
        <f>_xlfn.RANK.AVG(Table2[[#This Row],[1Y Return vs Nifty Z-Score]],Table2[1Y Return vs Nifty Z-Score])</f>
        <v>271</v>
      </c>
      <c r="AT418">
        <f>_xlfn.RANK.AVG(Table2[[#This Row],[6M Return vs Nifty Z-Score]],Table2[6M Return vs Nifty Z-Score])</f>
        <v>356</v>
      </c>
      <c r="AU418">
        <f>_xlfn.RANK.AVG(Table2[[#This Row],[Sharpe Ratio Z-Score]],Table2[Sharpe Ratio Z-Score])</f>
        <v>578</v>
      </c>
      <c r="AV418">
        <f>(Table2[[#This Row],[Rank 1Y]]+Table2[[#This Row],[Rank 6M]]+Table2[[#This Row],[Rank Sharpe]])/3</f>
        <v>401.66666666666669</v>
      </c>
    </row>
    <row r="419" spans="1:48" x14ac:dyDescent="0.3">
      <c r="A419" t="s">
        <v>366</v>
      </c>
      <c r="B419" t="s">
        <v>367</v>
      </c>
      <c r="C419" t="s">
        <v>3154</v>
      </c>
      <c r="D419" t="s">
        <v>368</v>
      </c>
      <c r="E419">
        <v>67814.219368999999</v>
      </c>
      <c r="F419">
        <v>231.4</v>
      </c>
      <c r="G419">
        <v>13.476352945454201</v>
      </c>
      <c r="H419">
        <f>(Table2[[#This Row],[1Y Return vs Nifty]]-AVERAGE(Table2[1Y Return vs Nifty]))/_xlfn.STDEV.P(Table2[1Y Return vs Nifty])</f>
        <v>-0.2134972611858941</v>
      </c>
      <c r="I419">
        <v>6.0854066520376104</v>
      </c>
      <c r="J419">
        <f>(Table2[[#This Row],[1M Return vs Nifty]]-AVERAGE(Table2[1M Return vs Nifty]))/_xlfn.STDEV.P(Table2[1M Return vs Nifty])</f>
        <v>0.62578660801220931</v>
      </c>
      <c r="K419">
        <v>-16.511711723039198</v>
      </c>
      <c r="L419">
        <f>(Table2[[#This Row],[6M Return vs Nifty]]-AVERAGE(Table2[6M Return vs Nifty]))/_xlfn.STDEV.P(Table2[6M Return vs Nifty])</f>
        <v>-0.83333191857454603</v>
      </c>
      <c r="M419">
        <v>6.4769348381248797</v>
      </c>
      <c r="N419">
        <f>(Table2[[#This Row],[1W Return vs Nifty]]-AVERAGE(Table2[1W Return vs Nifty]))/_xlfn.STDEV.P(Table2[1W Return vs Nifty])</f>
        <v>0.98609102632136791</v>
      </c>
      <c r="O419">
        <v>228.81</v>
      </c>
      <c r="P419">
        <v>228.136250336405</v>
      </c>
      <c r="Q419">
        <v>221.83527346106399</v>
      </c>
      <c r="R419">
        <v>52.260010296496901</v>
      </c>
      <c r="S419" s="1">
        <f>(Table2[[#This Row],[Close Price]]-Table2[[#This Row],[20D EMA]])/Table2[[#This Row],[20D EMA]]</f>
        <v>1.1319435339364553E-2</v>
      </c>
      <c r="T419" s="1">
        <f>(Table2[[#This Row],[Close Price]]-Table2[[#This Row],[50D EMA]])/Table2[[#This Row],[50D EMA]]</f>
        <v>1.4306142310931951E-2</v>
      </c>
      <c r="U419" s="1">
        <f>(Table2[[#This Row],[Close Price]]-Table2[[#This Row],[200D EMA]])/Table2[[#This Row],[200D EMA]]</f>
        <v>4.311634660127571E-2</v>
      </c>
      <c r="V419">
        <v>1.3188737577116101</v>
      </c>
      <c r="W419">
        <v>229.76</v>
      </c>
      <c r="X419">
        <v>234.06</v>
      </c>
      <c r="Y419">
        <v>229.76</v>
      </c>
      <c r="Z419">
        <v>239</v>
      </c>
      <c r="AA419">
        <v>211</v>
      </c>
      <c r="AB419">
        <v>247.4</v>
      </c>
      <c r="AC419" s="1">
        <f>(Table2[[#This Row],[Close Price]]/Table2[[#This Row],[Day Low]])-1</f>
        <v>7.1378830083566047E-3</v>
      </c>
      <c r="AD419" s="1">
        <f>(Table2[[#This Row],[Day High]]/Table2[[#This Row],[Close Price]])-1</f>
        <v>1.1495246326707065E-2</v>
      </c>
      <c r="AE419" s="1">
        <f>(Table2[[#This Row],[Close Price]]/Table2[[#This Row],[Current Week Low]])-1</f>
        <v>7.1378830083566047E-3</v>
      </c>
      <c r="AF419" s="1">
        <f>(Table2[[#This Row],[Current Week High]]/Table2[[#This Row],[Close Price]])-1</f>
        <v>3.2843560933448535E-2</v>
      </c>
      <c r="AG419" s="1">
        <f>(Table2[[#This Row],[Close Price]]/Table2[[#This Row],[Current Month Low]])-1</f>
        <v>9.6682464454976413E-2</v>
      </c>
      <c r="AH419" s="1">
        <f>(Table2[[#This Row],[Current Month High]]/Table2[[#This Row],[Close Price]])-1</f>
        <v>6.9144338807260119E-2</v>
      </c>
      <c r="AI419">
        <v>23.746758859118401</v>
      </c>
      <c r="AJ419">
        <v>55.0938337801608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-0.08</v>
      </c>
      <c r="AM419" t="s">
        <v>3192</v>
      </c>
      <c r="AN419">
        <v>-1.61</v>
      </c>
      <c r="AO419" t="s">
        <v>3192</v>
      </c>
      <c r="AP419">
        <v>0.100658063346646</v>
      </c>
      <c r="AQ419">
        <f>(Table2[[#This Row],[Sharpe Ratio]]-AVERAGE(Table2[Sharpe Ratio]))/_xlfn.STDEV.P(Table2[Sharpe Ratio])</f>
        <v>0.38850895081008285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0.95355740538321998</v>
      </c>
      <c r="AS419">
        <f>_xlfn.RANK.AVG(Table2[[#This Row],[1Y Return vs Nifty Z-Score]],Table2[1Y Return vs Nifty Z-Score])</f>
        <v>366</v>
      </c>
      <c r="AT419">
        <f>_xlfn.RANK.AVG(Table2[[#This Row],[6M Return vs Nifty Z-Score]],Table2[6M Return vs Nifty Z-Score])</f>
        <v>606</v>
      </c>
      <c r="AU419">
        <f>_xlfn.RANK.AVG(Table2[[#This Row],[Sharpe Ratio Z-Score]],Table2[Sharpe Ratio Z-Score])</f>
        <v>237</v>
      </c>
      <c r="AV419">
        <f>(Table2[[#This Row],[Rank 1Y]]+Table2[[#This Row],[Rank 6M]]+Table2[[#This Row],[Rank Sharpe]])/3</f>
        <v>403</v>
      </c>
    </row>
    <row r="420" spans="1:48" x14ac:dyDescent="0.3">
      <c r="A420" t="s">
        <v>1299</v>
      </c>
      <c r="B420" t="s">
        <v>1300</v>
      </c>
      <c r="C420" t="s">
        <v>3147</v>
      </c>
      <c r="D420" t="s">
        <v>533</v>
      </c>
      <c r="E420">
        <v>9124.403877875</v>
      </c>
      <c r="F420">
        <v>276.25</v>
      </c>
      <c r="G420">
        <v>-8.9256308746491193</v>
      </c>
      <c r="H420">
        <f>(Table2[[#This Row],[1Y Return vs Nifty]]-AVERAGE(Table2[1Y Return vs Nifty]))/_xlfn.STDEV.P(Table2[1Y Return vs Nifty])</f>
        <v>-0.58244998435168238</v>
      </c>
      <c r="I420">
        <v>-3.7949626366722899</v>
      </c>
      <c r="J420">
        <f>(Table2[[#This Row],[1M Return vs Nifty]]-AVERAGE(Table2[1M Return vs Nifty]))/_xlfn.STDEV.P(Table2[1M Return vs Nifty])</f>
        <v>-0.43313830092499217</v>
      </c>
      <c r="K420">
        <v>11.0199856767734</v>
      </c>
      <c r="L420">
        <f>(Table2[[#This Row],[6M Return vs Nifty]]-AVERAGE(Table2[6M Return vs Nifty]))/_xlfn.STDEV.P(Table2[6M Return vs Nifty])</f>
        <v>1.8198330814628589E-2</v>
      </c>
      <c r="M420">
        <v>2.2363470835685102</v>
      </c>
      <c r="N420">
        <f>(Table2[[#This Row],[1W Return vs Nifty]]-AVERAGE(Table2[1W Return vs Nifty]))/_xlfn.STDEV.P(Table2[1W Return vs Nifty])</f>
        <v>0.10639839121645193</v>
      </c>
      <c r="O420">
        <v>276.39999999999998</v>
      </c>
      <c r="P420">
        <v>269.60233375856899</v>
      </c>
      <c r="Q420">
        <v>242.33580310437</v>
      </c>
      <c r="R420">
        <v>49.735729739843997</v>
      </c>
      <c r="S420" s="1">
        <f>(Table2[[#This Row],[Close Price]]-Table2[[#This Row],[20D EMA]])/Table2[[#This Row],[20D EMA]]</f>
        <v>-5.4269175108530125E-4</v>
      </c>
      <c r="T420" s="1">
        <f>(Table2[[#This Row],[Close Price]]-Table2[[#This Row],[50D EMA]])/Table2[[#This Row],[50D EMA]]</f>
        <v>2.4657302289467747E-2</v>
      </c>
      <c r="U420" s="1">
        <f>(Table2[[#This Row],[Close Price]]-Table2[[#This Row],[200D EMA]])/Table2[[#This Row],[200D EMA]]</f>
        <v>0.13994711660919423</v>
      </c>
      <c r="V420">
        <v>0.54552325697841497</v>
      </c>
      <c r="W420">
        <v>272.05</v>
      </c>
      <c r="X420">
        <v>277.25</v>
      </c>
      <c r="Y420">
        <v>270.85000000000002</v>
      </c>
      <c r="Z420">
        <v>277.5</v>
      </c>
      <c r="AA420">
        <v>260.2</v>
      </c>
      <c r="AB420">
        <v>297.60000000000002</v>
      </c>
      <c r="AC420" s="1">
        <f>(Table2[[#This Row],[Close Price]]/Table2[[#This Row],[Day Low]])-1</f>
        <v>1.5438338540709307E-2</v>
      </c>
      <c r="AD420" s="1">
        <f>(Table2[[#This Row],[Day High]]/Table2[[#This Row],[Close Price]])-1</f>
        <v>3.6199095022624306E-3</v>
      </c>
      <c r="AE420" s="1">
        <f>(Table2[[#This Row],[Close Price]]/Table2[[#This Row],[Current Week Low]])-1</f>
        <v>1.9937234631714817E-2</v>
      </c>
      <c r="AF420" s="1">
        <f>(Table2[[#This Row],[Current Week High]]/Table2[[#This Row],[Close Price]])-1</f>
        <v>4.5248868778280382E-3</v>
      </c>
      <c r="AG420" s="1">
        <f>(Table2[[#This Row],[Close Price]]/Table2[[#This Row],[Current Month Low]])-1</f>
        <v>6.1683320522675E-2</v>
      </c>
      <c r="AH420" s="1">
        <f>(Table2[[#This Row],[Current Month High]]/Table2[[#This Row],[Close Price]])-1</f>
        <v>7.7285067873303248E-2</v>
      </c>
      <c r="AI420">
        <v>7.7285067873303204</v>
      </c>
      <c r="AJ420">
        <v>37.028769841269799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0.05</v>
      </c>
      <c r="AM420" t="s">
        <v>3193</v>
      </c>
      <c r="AN420">
        <v>0.36</v>
      </c>
      <c r="AO420" t="s">
        <v>3193</v>
      </c>
      <c r="AP420">
        <v>5.2875776657543998E-2</v>
      </c>
      <c r="AQ420">
        <f>(Table2[[#This Row],[Sharpe Ratio]]-AVERAGE(Table2[Sharpe Ratio]))/_xlfn.STDEV.P(Table2[Sharpe Ratio])</f>
        <v>-0.17015032935632193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-1.061141892601916</v>
      </c>
      <c r="AS420">
        <f>_xlfn.RANK.AVG(Table2[[#This Row],[1Y Return vs Nifty Z-Score]],Table2[1Y Return vs Nifty Z-Score])</f>
        <v>517</v>
      </c>
      <c r="AT420">
        <f>_xlfn.RANK.AVG(Table2[[#This Row],[6M Return vs Nifty Z-Score]],Table2[6M Return vs Nifty Z-Score])</f>
        <v>312</v>
      </c>
      <c r="AU420">
        <f>_xlfn.RANK.AVG(Table2[[#This Row],[Sharpe Ratio Z-Score]],Table2[Sharpe Ratio Z-Score])</f>
        <v>383</v>
      </c>
      <c r="AV420">
        <f>(Table2[[#This Row],[Rank 1Y]]+Table2[[#This Row],[Rank 6M]]+Table2[[#This Row],[Rank Sharpe]])/3</f>
        <v>404</v>
      </c>
    </row>
    <row r="421" spans="1:48" x14ac:dyDescent="0.3">
      <c r="A421" t="s">
        <v>1307</v>
      </c>
      <c r="B421" t="s">
        <v>1308</v>
      </c>
      <c r="C421" t="s">
        <v>3151</v>
      </c>
      <c r="D421" t="s">
        <v>51</v>
      </c>
      <c r="E421">
        <v>9077.4456902500006</v>
      </c>
      <c r="F421">
        <v>523.29999999999995</v>
      </c>
      <c r="G421">
        <v>3.0517626813320899E-2</v>
      </c>
      <c r="H421">
        <f>(Table2[[#This Row],[1Y Return vs Nifty]]-AVERAGE(Table2[1Y Return vs Nifty]))/_xlfn.STDEV.P(Table2[1Y Return vs Nifty])</f>
        <v>-0.43494539702462481</v>
      </c>
      <c r="I421">
        <v>4.4007153826032201</v>
      </c>
      <c r="J421">
        <f>(Table2[[#This Row],[1M Return vs Nifty]]-AVERAGE(Table2[1M Return vs Nifty]))/_xlfn.STDEV.P(Table2[1M Return vs Nifty])</f>
        <v>0.44523044690681346</v>
      </c>
      <c r="K421">
        <v>21.311242190893299</v>
      </c>
      <c r="L421">
        <f>(Table2[[#This Row],[6M Return vs Nifty]]-AVERAGE(Table2[6M Return vs Nifty]))/_xlfn.STDEV.P(Table2[6M Return vs Nifty])</f>
        <v>0.33649749336666707</v>
      </c>
      <c r="M421">
        <v>4.8899551772863097</v>
      </c>
      <c r="N421">
        <f>(Table2[[#This Row],[1W Return vs Nifty]]-AVERAGE(Table2[1W Return vs Nifty]))/_xlfn.STDEV.P(Table2[1W Return vs Nifty])</f>
        <v>0.65687856793019939</v>
      </c>
      <c r="O421">
        <v>509</v>
      </c>
      <c r="P421">
        <v>493.34682358328803</v>
      </c>
      <c r="Q421">
        <v>424.576135675285</v>
      </c>
      <c r="R421">
        <v>60.453333007151301</v>
      </c>
      <c r="S421" s="1">
        <f>(Table2[[#This Row],[Close Price]]-Table2[[#This Row],[20D EMA]])/Table2[[#This Row],[20D EMA]]</f>
        <v>2.8094302554027416E-2</v>
      </c>
      <c r="T421" s="1">
        <f>(Table2[[#This Row],[Close Price]]-Table2[[#This Row],[50D EMA]])/Table2[[#This Row],[50D EMA]]</f>
        <v>6.0714237905000225E-2</v>
      </c>
      <c r="U421" s="1">
        <f>(Table2[[#This Row],[Close Price]]-Table2[[#This Row],[200D EMA]])/Table2[[#This Row],[200D EMA]]</f>
        <v>0.23252334747381745</v>
      </c>
      <c r="V421">
        <v>0.32354571560027101</v>
      </c>
      <c r="W421">
        <v>514.65</v>
      </c>
      <c r="X421">
        <v>532.75</v>
      </c>
      <c r="Y421">
        <v>505.05</v>
      </c>
      <c r="Z421">
        <v>532.75</v>
      </c>
      <c r="AA421">
        <v>465</v>
      </c>
      <c r="AB421">
        <v>532.85</v>
      </c>
      <c r="AC421" s="1">
        <f>(Table2[[#This Row],[Close Price]]/Table2[[#This Row],[Day Low]])-1</f>
        <v>1.6807539104245484E-2</v>
      </c>
      <c r="AD421" s="1">
        <f>(Table2[[#This Row],[Day High]]/Table2[[#This Row],[Close Price]])-1</f>
        <v>1.8058475062106005E-2</v>
      </c>
      <c r="AE421" s="1">
        <f>(Table2[[#This Row],[Close Price]]/Table2[[#This Row],[Current Week Low]])-1</f>
        <v>3.6135036135036103E-2</v>
      </c>
      <c r="AF421" s="1">
        <f>(Table2[[#This Row],[Current Week High]]/Table2[[#This Row],[Close Price]])-1</f>
        <v>1.8058475062106005E-2</v>
      </c>
      <c r="AG421" s="1">
        <f>(Table2[[#This Row],[Close Price]]/Table2[[#This Row],[Current Month Low]])-1</f>
        <v>0.12537634408602139</v>
      </c>
      <c r="AH421" s="1">
        <f>(Table2[[#This Row],[Current Month High]]/Table2[[#This Row],[Close Price]])-1</f>
        <v>1.8249570036308116E-2</v>
      </c>
      <c r="AI421">
        <v>5.7424039747754696</v>
      </c>
      <c r="AJ421">
        <v>63.787167449139197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0.09</v>
      </c>
      <c r="AM421" t="s">
        <v>3193</v>
      </c>
      <c r="AN421">
        <v>1.59</v>
      </c>
      <c r="AO421" t="s">
        <v>3193</v>
      </c>
      <c r="AQ421">
        <f>(Table2[[#This Row],[Sharpe Ratio]]-AVERAGE(Table2[Sharpe Ratio]))/_xlfn.STDEV.P(Table2[Sharpe Ratio])</f>
        <v>-0.78836149865308947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0.21529961252596569</v>
      </c>
      <c r="AS421">
        <f>_xlfn.RANK.AVG(Table2[[#This Row],[1Y Return vs Nifty Z-Score]],Table2[1Y Return vs Nifty Z-Score])</f>
        <v>458</v>
      </c>
      <c r="AT421">
        <f>_xlfn.RANK.AVG(Table2[[#This Row],[6M Return vs Nifty Z-Score]],Table2[6M Return vs Nifty Z-Score])</f>
        <v>210</v>
      </c>
      <c r="AU421">
        <f>_xlfn.RANK.AVG(Table2[[#This Row],[Sharpe Ratio Z-Score]],Table2[Sharpe Ratio Z-Score])</f>
        <v>551.5</v>
      </c>
      <c r="AV421">
        <f>(Table2[[#This Row],[Rank 1Y]]+Table2[[#This Row],[Rank 6M]]+Table2[[#This Row],[Rank Sharpe]])/3</f>
        <v>406.5</v>
      </c>
    </row>
    <row r="422" spans="1:48" x14ac:dyDescent="0.3">
      <c r="A422" t="s">
        <v>354</v>
      </c>
      <c r="B422" t="s">
        <v>355</v>
      </c>
      <c r="C422" t="s">
        <v>3147</v>
      </c>
      <c r="D422" t="s">
        <v>34</v>
      </c>
      <c r="E422">
        <v>69833.347594944993</v>
      </c>
      <c r="F422">
        <v>518.45000000000005</v>
      </c>
      <c r="G422">
        <v>-6.0261813532625101</v>
      </c>
      <c r="H422">
        <f>(Table2[[#This Row],[1Y Return vs Nifty]]-AVERAGE(Table2[1Y Return vs Nifty]))/_xlfn.STDEV.P(Table2[1Y Return vs Nifty])</f>
        <v>-0.53469707973448777</v>
      </c>
      <c r="I422">
        <v>0.54038353735906597</v>
      </c>
      <c r="J422">
        <f>(Table2[[#This Row],[1M Return vs Nifty]]-AVERAGE(Table2[1M Return vs Nifty]))/_xlfn.STDEV.P(Table2[1M Return vs Nifty])</f>
        <v>3.1500815124366421E-2</v>
      </c>
      <c r="K422">
        <v>-13.065182153510101</v>
      </c>
      <c r="L422">
        <f>(Table2[[#This Row],[6M Return vs Nifty]]-AVERAGE(Table2[6M Return vs Nifty]))/_xlfn.STDEV.P(Table2[6M Return vs Nifty])</f>
        <v>-0.72673390751663525</v>
      </c>
      <c r="M422">
        <v>-1.6218292167944</v>
      </c>
      <c r="N422">
        <f>(Table2[[#This Row],[1W Return vs Nifty]]-AVERAGE(Table2[1W Return vs Nifty]))/_xlfn.STDEV.P(Table2[1W Return vs Nifty])</f>
        <v>-0.693964547321687</v>
      </c>
      <c r="O422">
        <v>525.16</v>
      </c>
      <c r="P422">
        <v>533.80199135221301</v>
      </c>
      <c r="Q422">
        <v>512.621517221261</v>
      </c>
      <c r="R422">
        <v>41.419152476072803</v>
      </c>
      <c r="S422" s="1">
        <f>(Table2[[#This Row],[Close Price]]-Table2[[#This Row],[20D EMA]])/Table2[[#This Row],[20D EMA]]</f>
        <v>-1.2777058420290812E-2</v>
      </c>
      <c r="T422" s="1">
        <f>(Table2[[#This Row],[Close Price]]-Table2[[#This Row],[50D EMA]])/Table2[[#This Row],[50D EMA]]</f>
        <v>-2.8759711655109616E-2</v>
      </c>
      <c r="U422" s="1">
        <f>(Table2[[#This Row],[Close Price]]-Table2[[#This Row],[200D EMA]])/Table2[[#This Row],[200D EMA]]</f>
        <v>1.1369953431399403E-2</v>
      </c>
      <c r="V422">
        <v>0.60673977028357495</v>
      </c>
      <c r="W422">
        <v>511.5</v>
      </c>
      <c r="X422">
        <v>530.9</v>
      </c>
      <c r="Y422">
        <v>511.5</v>
      </c>
      <c r="Z422">
        <v>530.9</v>
      </c>
      <c r="AA422">
        <v>507.5</v>
      </c>
      <c r="AB422">
        <v>538</v>
      </c>
      <c r="AC422" s="1">
        <f>(Table2[[#This Row],[Close Price]]/Table2[[#This Row],[Day Low]])-1</f>
        <v>1.3587487781036245E-2</v>
      </c>
      <c r="AD422" s="1">
        <f>(Table2[[#This Row],[Day High]]/Table2[[#This Row],[Close Price]])-1</f>
        <v>2.4013887549426016E-2</v>
      </c>
      <c r="AE422" s="1">
        <f>(Table2[[#This Row],[Close Price]]/Table2[[#This Row],[Current Week Low]])-1</f>
        <v>1.3587487781036245E-2</v>
      </c>
      <c r="AF422" s="1">
        <f>(Table2[[#This Row],[Current Week High]]/Table2[[#This Row],[Close Price]])-1</f>
        <v>2.4013887549426016E-2</v>
      </c>
      <c r="AG422" s="1">
        <f>(Table2[[#This Row],[Close Price]]/Table2[[#This Row],[Current Month Low]])-1</f>
        <v>2.1576354679803122E-2</v>
      </c>
      <c r="AH422" s="1">
        <f>(Table2[[#This Row],[Current Month High]]/Table2[[#This Row],[Close Price]])-1</f>
        <v>3.7708554344681122E-2</v>
      </c>
      <c r="AI422">
        <v>22.036840582505501</v>
      </c>
      <c r="AJ422">
        <v>32.6298286006651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-0.12</v>
      </c>
      <c r="AM422" t="s">
        <v>3192</v>
      </c>
      <c r="AN422">
        <v>-3.89</v>
      </c>
      <c r="AO422" t="s">
        <v>3192</v>
      </c>
      <c r="AP422">
        <v>0.13084419308989201</v>
      </c>
      <c r="AQ422">
        <f>(Table2[[#This Row],[Sharpe Ratio]]-AVERAGE(Table2[Sharpe Ratio]))/_xlfn.STDEV.P(Table2[Sharpe Ratio])</f>
        <v>0.74143809426226803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494</v>
      </c>
      <c r="AT422">
        <f>_xlfn.RANK.AVG(Table2[[#This Row],[6M Return vs Nifty Z-Score]],Table2[6M Return vs Nifty Z-Score])</f>
        <v>568</v>
      </c>
      <c r="AU422">
        <f>_xlfn.RANK.AVG(Table2[[#This Row],[Sharpe Ratio Z-Score]],Table2[Sharpe Ratio Z-Score])</f>
        <v>158</v>
      </c>
      <c r="AV422">
        <f>(Table2[[#This Row],[Rank 1Y]]+Table2[[#This Row],[Rank 6M]]+Table2[[#This Row],[Rank Sharpe]])/3</f>
        <v>406.66666666666669</v>
      </c>
    </row>
    <row r="423" spans="1:48" x14ac:dyDescent="0.3">
      <c r="A423" t="s">
        <v>635</v>
      </c>
      <c r="B423" t="s">
        <v>636</v>
      </c>
      <c r="C423" t="s">
        <v>3164</v>
      </c>
      <c r="D423" t="s">
        <v>637</v>
      </c>
      <c r="E423">
        <v>30600.670742999999</v>
      </c>
      <c r="F423">
        <v>776.5</v>
      </c>
      <c r="G423">
        <v>-6.0822573552034598</v>
      </c>
      <c r="H423">
        <f>(Table2[[#This Row],[1Y Return vs Nifty]]-AVERAGE(Table2[1Y Return vs Nifty]))/_xlfn.STDEV.P(Table2[1Y Return vs Nifty])</f>
        <v>-0.53562063158536444</v>
      </c>
      <c r="I423">
        <v>-4.3618645701576702</v>
      </c>
      <c r="J423">
        <f>(Table2[[#This Row],[1M Return vs Nifty]]-AVERAGE(Table2[1M Return vs Nifty]))/_xlfn.STDEV.P(Table2[1M Return vs Nifty])</f>
        <v>-0.49389580509827119</v>
      </c>
      <c r="K423">
        <v>15.4402609805009</v>
      </c>
      <c r="L423">
        <f>(Table2[[#This Row],[6M Return vs Nifty]]-AVERAGE(Table2[6M Return vs Nifty]))/_xlfn.STDEV.P(Table2[6M Return vs Nifty])</f>
        <v>0.15491340787985552</v>
      </c>
      <c r="M423">
        <v>-4.0455357025375998</v>
      </c>
      <c r="N423">
        <f>(Table2[[#This Row],[1W Return vs Nifty]]-AVERAGE(Table2[1W Return vs Nifty]))/_xlfn.STDEV.P(Table2[1W Return vs Nifty])</f>
        <v>-1.1967525730790654</v>
      </c>
      <c r="O423">
        <v>804.04</v>
      </c>
      <c r="P423">
        <v>806.90213218751001</v>
      </c>
      <c r="Q423">
        <v>733.29935366294205</v>
      </c>
      <c r="R423">
        <v>29.7536457491092</v>
      </c>
      <c r="S423" s="1">
        <f>(Table2[[#This Row],[Close Price]]-Table2[[#This Row],[20D EMA]])/Table2[[#This Row],[20D EMA]]</f>
        <v>-3.4252027262325214E-2</v>
      </c>
      <c r="T423" s="1">
        <f>(Table2[[#This Row],[Close Price]]-Table2[[#This Row],[50D EMA]])/Table2[[#This Row],[50D EMA]]</f>
        <v>-3.7677595553118552E-2</v>
      </c>
      <c r="U423" s="1">
        <f>(Table2[[#This Row],[Close Price]]-Table2[[#This Row],[200D EMA]])/Table2[[#This Row],[200D EMA]]</f>
        <v>5.8912702051712076E-2</v>
      </c>
      <c r="V423">
        <v>0.46885015166052602</v>
      </c>
      <c r="W423">
        <v>773.65</v>
      </c>
      <c r="X423">
        <v>786.45</v>
      </c>
      <c r="Y423">
        <v>773.65</v>
      </c>
      <c r="Z423">
        <v>795.5</v>
      </c>
      <c r="AA423">
        <v>773.65</v>
      </c>
      <c r="AB423">
        <v>853</v>
      </c>
      <c r="AC423" s="1">
        <f>(Table2[[#This Row],[Close Price]]/Table2[[#This Row],[Day Low]])-1</f>
        <v>3.68383636011127E-3</v>
      </c>
      <c r="AD423" s="1">
        <f>(Table2[[#This Row],[Day High]]/Table2[[#This Row],[Close Price]])-1</f>
        <v>1.2813908564069498E-2</v>
      </c>
      <c r="AE423" s="1">
        <f>(Table2[[#This Row],[Close Price]]/Table2[[#This Row],[Current Week Low]])-1</f>
        <v>3.68383636011127E-3</v>
      </c>
      <c r="AF423" s="1">
        <f>(Table2[[#This Row],[Current Week High]]/Table2[[#This Row],[Close Price]])-1</f>
        <v>2.446877012234383E-2</v>
      </c>
      <c r="AG423" s="1">
        <f>(Table2[[#This Row],[Close Price]]/Table2[[#This Row],[Current Month Low]])-1</f>
        <v>3.68383636011127E-3</v>
      </c>
      <c r="AH423" s="1">
        <f>(Table2[[#This Row],[Current Month High]]/Table2[[#This Row],[Close Price]])-1</f>
        <v>9.8518995492594907E-2</v>
      </c>
      <c r="AI423">
        <v>18.609143593045701</v>
      </c>
      <c r="AJ423">
        <v>36.804087385482703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-0.08</v>
      </c>
      <c r="AM423" t="s">
        <v>3192</v>
      </c>
      <c r="AN423">
        <v>-7.01</v>
      </c>
      <c r="AO423" t="s">
        <v>3192</v>
      </c>
      <c r="AP423">
        <v>2.5655036579715001E-2</v>
      </c>
      <c r="AQ423">
        <f>(Table2[[#This Row],[Sharpe Ratio]]-AVERAGE(Table2[Sharpe Ratio]))/_xlfn.STDEV.P(Table2[Sharpe Ratio])</f>
        <v>-0.48840883289807757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496</v>
      </c>
      <c r="AT423">
        <f>_xlfn.RANK.AVG(Table2[[#This Row],[6M Return vs Nifty Z-Score]],Table2[6M Return vs Nifty Z-Score])</f>
        <v>263</v>
      </c>
      <c r="AU423">
        <f>_xlfn.RANK.AVG(Table2[[#This Row],[Sharpe Ratio Z-Score]],Table2[Sharpe Ratio Z-Score])</f>
        <v>461</v>
      </c>
      <c r="AV423">
        <f>(Table2[[#This Row],[Rank 1Y]]+Table2[[#This Row],[Rank 6M]]+Table2[[#This Row],[Rank Sharpe]])/3</f>
        <v>406.66666666666669</v>
      </c>
    </row>
    <row r="424" spans="1:48" x14ac:dyDescent="0.3">
      <c r="A424" t="s">
        <v>1146</v>
      </c>
      <c r="B424" t="s">
        <v>1147</v>
      </c>
      <c r="C424" t="s">
        <v>3153</v>
      </c>
      <c r="D424" t="s">
        <v>410</v>
      </c>
      <c r="E424">
        <v>11118.362595525001</v>
      </c>
      <c r="F424">
        <v>405.75</v>
      </c>
      <c r="G424">
        <v>4.6930632508815702</v>
      </c>
      <c r="H424">
        <f>(Table2[[#This Row],[1Y Return vs Nifty]]-AVERAGE(Table2[1Y Return vs Nifty]))/_xlfn.STDEV.P(Table2[1Y Return vs Nifty])</f>
        <v>-0.35815492531019716</v>
      </c>
      <c r="I424">
        <v>-7.1822140924631404</v>
      </c>
      <c r="J424">
        <f>(Table2[[#This Row],[1M Return vs Nifty]]-AVERAGE(Table2[1M Return vs Nifty]))/_xlfn.STDEV.P(Table2[1M Return vs Nifty])</f>
        <v>-0.79616571767037081</v>
      </c>
      <c r="K424">
        <v>-13.675783107831</v>
      </c>
      <c r="L424">
        <f>(Table2[[#This Row],[6M Return vs Nifty]]-AVERAGE(Table2[6M Return vs Nifty]))/_xlfn.STDEV.P(Table2[6M Return vs Nifty])</f>
        <v>-0.74561923722804202</v>
      </c>
      <c r="M424">
        <v>1.32276997902503</v>
      </c>
      <c r="N424">
        <f>(Table2[[#This Row],[1W Return vs Nifty]]-AVERAGE(Table2[1W Return vs Nifty]))/_xlfn.STDEV.P(Table2[1W Return vs Nifty])</f>
        <v>-8.3119453238921046E-2</v>
      </c>
      <c r="O424">
        <v>411.52</v>
      </c>
      <c r="P424">
        <v>416.29271745665</v>
      </c>
      <c r="Q424">
        <v>403.63265604736199</v>
      </c>
      <c r="R424">
        <v>44.922153103279001</v>
      </c>
      <c r="S424" s="1">
        <f>(Table2[[#This Row],[Close Price]]-Table2[[#This Row],[20D EMA]])/Table2[[#This Row],[20D EMA]]</f>
        <v>-1.4021189735614264E-2</v>
      </c>
      <c r="T424" s="1">
        <f>(Table2[[#This Row],[Close Price]]-Table2[[#This Row],[50D EMA]])/Table2[[#This Row],[50D EMA]]</f>
        <v>-2.5325250753991019E-2</v>
      </c>
      <c r="U424" s="1">
        <f>(Table2[[#This Row],[Close Price]]-Table2[[#This Row],[200D EMA]])/Table2[[#This Row],[200D EMA]]</f>
        <v>5.2457201391295791E-3</v>
      </c>
      <c r="V424">
        <v>0.58463324369988401</v>
      </c>
      <c r="W424">
        <v>401</v>
      </c>
      <c r="X424">
        <v>408.2</v>
      </c>
      <c r="Y424">
        <v>401</v>
      </c>
      <c r="Z424">
        <v>411.4</v>
      </c>
      <c r="AA424">
        <v>384.7</v>
      </c>
      <c r="AB424">
        <v>433.2</v>
      </c>
      <c r="AC424" s="1">
        <f>(Table2[[#This Row],[Close Price]]/Table2[[#This Row],[Day Low]])-1</f>
        <v>1.1845386533665847E-2</v>
      </c>
      <c r="AD424" s="1">
        <f>(Table2[[#This Row],[Day High]]/Table2[[#This Row],[Close Price]])-1</f>
        <v>6.038200862600096E-3</v>
      </c>
      <c r="AE424" s="1">
        <f>(Table2[[#This Row],[Close Price]]/Table2[[#This Row],[Current Week Low]])-1</f>
        <v>1.1845386533665847E-2</v>
      </c>
      <c r="AF424" s="1">
        <f>(Table2[[#This Row],[Current Week High]]/Table2[[#This Row],[Close Price]])-1</f>
        <v>1.3924830560690049E-2</v>
      </c>
      <c r="AG424" s="1">
        <f>(Table2[[#This Row],[Close Price]]/Table2[[#This Row],[Current Month Low]])-1</f>
        <v>5.4717962048349333E-2</v>
      </c>
      <c r="AH424" s="1">
        <f>(Table2[[#This Row],[Current Month High]]/Table2[[#This Row],[Close Price]])-1</f>
        <v>6.7652495378927924E-2</v>
      </c>
      <c r="AI424">
        <v>36.524953789279103</v>
      </c>
      <c r="AJ424">
        <v>45.5605381165919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-0.06</v>
      </c>
      <c r="AM424" t="s">
        <v>3192</v>
      </c>
      <c r="AN424">
        <v>-6.38</v>
      </c>
      <c r="AO424" t="s">
        <v>3192</v>
      </c>
      <c r="AP424">
        <v>0.103428931237373</v>
      </c>
      <c r="AQ424">
        <f>(Table2[[#This Row],[Sharpe Ratio]]-AVERAGE(Table2[Sharpe Ratio]))/_xlfn.STDEV.P(Table2[Sharpe Ratio])</f>
        <v>0.42090528779038916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420</v>
      </c>
      <c r="AT424">
        <f>_xlfn.RANK.AVG(Table2[[#This Row],[6M Return vs Nifty Z-Score]],Table2[6M Return vs Nifty Z-Score])</f>
        <v>574</v>
      </c>
      <c r="AU424">
        <f>_xlfn.RANK.AVG(Table2[[#This Row],[Sharpe Ratio Z-Score]],Table2[Sharpe Ratio Z-Score])</f>
        <v>228</v>
      </c>
      <c r="AV424">
        <f>(Table2[[#This Row],[Rank 1Y]]+Table2[[#This Row],[Rank 6M]]+Table2[[#This Row],[Rank Sharpe]])/3</f>
        <v>407.33333333333331</v>
      </c>
    </row>
    <row r="425" spans="1:48" x14ac:dyDescent="0.3">
      <c r="A425" t="s">
        <v>240</v>
      </c>
      <c r="B425" t="s">
        <v>241</v>
      </c>
      <c r="C425" t="s">
        <v>3151</v>
      </c>
      <c r="D425" t="s">
        <v>51</v>
      </c>
      <c r="E425">
        <v>108630.65157731999</v>
      </c>
      <c r="F425">
        <v>2711.4</v>
      </c>
      <c r="G425">
        <v>22.896281786656601</v>
      </c>
      <c r="H425">
        <f>(Table2[[#This Row],[1Y Return vs Nifty]]-AVERAGE(Table2[1Y Return vs Nifty]))/_xlfn.STDEV.P(Table2[1Y Return vs Nifty])</f>
        <v>-5.8354376256627837E-2</v>
      </c>
      <c r="I425">
        <v>10.928803200302999</v>
      </c>
      <c r="J425">
        <f>(Table2[[#This Row],[1M Return vs Nifty]]-AVERAGE(Table2[1M Return vs Nifty]))/_xlfn.STDEV.P(Table2[1M Return vs Nifty])</f>
        <v>1.1448758342296192</v>
      </c>
      <c r="K425">
        <v>6.1183760968614802</v>
      </c>
      <c r="L425">
        <f>(Table2[[#This Row],[6M Return vs Nifty]]-AVERAGE(Table2[6M Return vs Nifty]))/_xlfn.STDEV.P(Table2[6M Return vs Nifty])</f>
        <v>-0.13340397569696247</v>
      </c>
      <c r="M425">
        <v>5.9789679494923602</v>
      </c>
      <c r="N425">
        <f>(Table2[[#This Row],[1W Return vs Nifty]]-AVERAGE(Table2[1W Return vs Nifty]))/_xlfn.STDEV.P(Table2[1W Return vs Nifty])</f>
        <v>0.88278982615507984</v>
      </c>
      <c r="O425">
        <v>2626.98</v>
      </c>
      <c r="P425">
        <v>2487.41659926993</v>
      </c>
      <c r="Q425">
        <v>2220.3641342911101</v>
      </c>
      <c r="R425">
        <v>57.942532385315502</v>
      </c>
      <c r="S425" s="1">
        <f>(Table2[[#This Row],[Close Price]]-Table2[[#This Row],[20D EMA]])/Table2[[#This Row],[20D EMA]]</f>
        <v>3.2135760454971136E-2</v>
      </c>
      <c r="T425" s="1">
        <f>(Table2[[#This Row],[Close Price]]-Table2[[#This Row],[50D EMA]])/Table2[[#This Row],[50D EMA]]</f>
        <v>9.0046597259104258E-2</v>
      </c>
      <c r="U425" s="1">
        <f>(Table2[[#This Row],[Close Price]]-Table2[[#This Row],[200D EMA]])/Table2[[#This Row],[200D EMA]]</f>
        <v>0.22115105271490154</v>
      </c>
      <c r="V425">
        <v>0.50598650239476195</v>
      </c>
      <c r="W425">
        <v>2685.95</v>
      </c>
      <c r="X425">
        <v>2747.3</v>
      </c>
      <c r="Y425">
        <v>2685.95</v>
      </c>
      <c r="Z425">
        <v>2835</v>
      </c>
      <c r="AA425">
        <v>2475</v>
      </c>
      <c r="AB425">
        <v>2835</v>
      </c>
      <c r="AC425" s="1">
        <f>(Table2[[#This Row],[Close Price]]/Table2[[#This Row],[Day Low]])-1</f>
        <v>9.4752322269588962E-3</v>
      </c>
      <c r="AD425" s="1">
        <f>(Table2[[#This Row],[Day High]]/Table2[[#This Row],[Close Price]])-1</f>
        <v>1.3240392417201541E-2</v>
      </c>
      <c r="AE425" s="1">
        <f>(Table2[[#This Row],[Close Price]]/Table2[[#This Row],[Current Week Low]])-1</f>
        <v>9.4752322269588962E-3</v>
      </c>
      <c r="AF425" s="1">
        <f>(Table2[[#This Row],[Current Week High]]/Table2[[#This Row],[Close Price]])-1</f>
        <v>4.5585306483735266E-2</v>
      </c>
      <c r="AG425" s="1">
        <f>(Table2[[#This Row],[Close Price]]/Table2[[#This Row],[Current Month Low]])-1</f>
        <v>9.5515151515151553E-2</v>
      </c>
      <c r="AH425" s="1">
        <f>(Table2[[#This Row],[Current Month High]]/Table2[[#This Row],[Close Price]])-1</f>
        <v>4.5585306483735266E-2</v>
      </c>
      <c r="AI425">
        <v>4.5585306483735204</v>
      </c>
      <c r="AJ425">
        <v>61.100383232821301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0.21</v>
      </c>
      <c r="AM425" t="s">
        <v>3193</v>
      </c>
      <c r="AN425">
        <v>4.6100000000000003</v>
      </c>
      <c r="AO425" t="s">
        <v>3193</v>
      </c>
      <c r="AQ425">
        <f>(Table2[[#This Row],[Sharpe Ratio]]-AVERAGE(Table2[Sharpe Ratio]))/_xlfn.STDEV.P(Table2[Sharpe Ratio])</f>
        <v>-0.78836149865308947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1.0475458097780193</v>
      </c>
      <c r="AS425">
        <f>_xlfn.RANK.AVG(Table2[[#This Row],[1Y Return vs Nifty Z-Score]],Table2[1Y Return vs Nifty Z-Score])</f>
        <v>307</v>
      </c>
      <c r="AT425">
        <f>_xlfn.RANK.AVG(Table2[[#This Row],[6M Return vs Nifty Z-Score]],Table2[6M Return vs Nifty Z-Score])</f>
        <v>364</v>
      </c>
      <c r="AU425">
        <f>_xlfn.RANK.AVG(Table2[[#This Row],[Sharpe Ratio Z-Score]],Table2[Sharpe Ratio Z-Score])</f>
        <v>551.5</v>
      </c>
      <c r="AV425">
        <f>(Table2[[#This Row],[Rank 1Y]]+Table2[[#This Row],[Rank 6M]]+Table2[[#This Row],[Rank Sharpe]])/3</f>
        <v>407.5</v>
      </c>
    </row>
    <row r="426" spans="1:48" x14ac:dyDescent="0.3">
      <c r="A426" t="s">
        <v>640</v>
      </c>
      <c r="B426" t="s">
        <v>641</v>
      </c>
      <c r="C426" t="s">
        <v>3161</v>
      </c>
      <c r="D426" t="s">
        <v>400</v>
      </c>
      <c r="E426">
        <v>30480.850346700001</v>
      </c>
      <c r="F426">
        <v>6782.25</v>
      </c>
      <c r="G426">
        <v>1.9756970328716701</v>
      </c>
      <c r="H426">
        <f>(Table2[[#This Row],[1Y Return vs Nifty]]-AVERAGE(Table2[1Y Return vs Nifty]))/_xlfn.STDEV.P(Table2[1Y Return vs Nifty])</f>
        <v>-0.40290898254122537</v>
      </c>
      <c r="I426">
        <v>2.0561561331274798</v>
      </c>
      <c r="J426">
        <f>(Table2[[#This Row],[1M Return vs Nifty]]-AVERAGE(Table2[1M Return vs Nifty]))/_xlfn.STDEV.P(Table2[1M Return vs Nifty])</f>
        <v>0.19395318011619689</v>
      </c>
      <c r="K426">
        <v>13.6533393054762</v>
      </c>
      <c r="L426">
        <f>(Table2[[#This Row],[6M Return vs Nifty]]-AVERAGE(Table2[6M Return vs Nifty]))/_xlfn.STDEV.P(Table2[6M Return vs Nifty])</f>
        <v>9.964555288799215E-2</v>
      </c>
      <c r="M426">
        <v>-2.5241872105202998</v>
      </c>
      <c r="N426">
        <f>(Table2[[#This Row],[1W Return vs Nifty]]-AVERAGE(Table2[1W Return vs Nifty]))/_xlfn.STDEV.P(Table2[1W Return vs Nifty])</f>
        <v>-0.88115503299335196</v>
      </c>
      <c r="O426">
        <v>6560.48</v>
      </c>
      <c r="P426">
        <v>6470.7355219338397</v>
      </c>
      <c r="Q426">
        <v>6008.8738440375801</v>
      </c>
      <c r="R426">
        <v>67.028421576294804</v>
      </c>
      <c r="S426" s="1">
        <f>(Table2[[#This Row],[Close Price]]-Table2[[#This Row],[20D EMA]])/Table2[[#This Row],[20D EMA]]</f>
        <v>3.380392898080635E-2</v>
      </c>
      <c r="T426" s="1">
        <f>(Table2[[#This Row],[Close Price]]-Table2[[#This Row],[50D EMA]])/Table2[[#This Row],[50D EMA]]</f>
        <v>4.8142050777723849E-2</v>
      </c>
      <c r="U426" s="1">
        <f>(Table2[[#This Row],[Close Price]]-Table2[[#This Row],[200D EMA]])/Table2[[#This Row],[200D EMA]]</f>
        <v>0.12870567364795271</v>
      </c>
      <c r="V426">
        <v>1.48446417348541</v>
      </c>
      <c r="W426">
        <v>6495.35</v>
      </c>
      <c r="X426">
        <v>6830</v>
      </c>
      <c r="Y426">
        <v>6495.35</v>
      </c>
      <c r="Z426">
        <v>6830</v>
      </c>
      <c r="AA426">
        <v>6300.05</v>
      </c>
      <c r="AB426">
        <v>6919.6</v>
      </c>
      <c r="AC426" s="1">
        <f>(Table2[[#This Row],[Close Price]]/Table2[[#This Row],[Day Low]])-1</f>
        <v>4.4170060119931964E-2</v>
      </c>
      <c r="AD426" s="1">
        <f>(Table2[[#This Row],[Day High]]/Table2[[#This Row],[Close Price]])-1</f>
        <v>7.0404364333369607E-3</v>
      </c>
      <c r="AE426" s="1">
        <f>(Table2[[#This Row],[Close Price]]/Table2[[#This Row],[Current Week Low]])-1</f>
        <v>4.4170060119931964E-2</v>
      </c>
      <c r="AF426" s="1">
        <f>(Table2[[#This Row],[Current Week High]]/Table2[[#This Row],[Close Price]])-1</f>
        <v>7.0404364333369607E-3</v>
      </c>
      <c r="AG426" s="1">
        <f>(Table2[[#This Row],[Close Price]]/Table2[[#This Row],[Current Month Low]])-1</f>
        <v>7.6539075086705655E-2</v>
      </c>
      <c r="AH426" s="1">
        <f>(Table2[[#This Row],[Current Month High]]/Table2[[#This Row],[Close Price]])-1</f>
        <v>2.0251391499870985E-2</v>
      </c>
      <c r="AI426">
        <v>6.1130155921707399</v>
      </c>
      <c r="AJ426">
        <v>40.918157451848103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-0.01</v>
      </c>
      <c r="AM426" t="s">
        <v>3192</v>
      </c>
      <c r="AN426">
        <v>7.63</v>
      </c>
      <c r="AO426" t="s">
        <v>3193</v>
      </c>
      <c r="AP426">
        <v>1.1973068178927E-2</v>
      </c>
      <c r="AQ426">
        <f>(Table2[[#This Row],[Sharpe Ratio]]-AVERAGE(Table2[Sharpe Ratio]))/_xlfn.STDEV.P(Table2[Sharpe Ratio])</f>
        <v>-0.64837519590989712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-1.6388404784402852</v>
      </c>
      <c r="AS426">
        <f>_xlfn.RANK.AVG(Table2[[#This Row],[1Y Return vs Nifty Z-Score]],Table2[1Y Return vs Nifty Z-Score])</f>
        <v>442</v>
      </c>
      <c r="AT426">
        <f>_xlfn.RANK.AVG(Table2[[#This Row],[6M Return vs Nifty Z-Score]],Table2[6M Return vs Nifty Z-Score])</f>
        <v>281</v>
      </c>
      <c r="AU426">
        <f>_xlfn.RANK.AVG(Table2[[#This Row],[Sharpe Ratio Z-Score]],Table2[Sharpe Ratio Z-Score])</f>
        <v>502</v>
      </c>
      <c r="AV426">
        <f>(Table2[[#This Row],[Rank 1Y]]+Table2[[#This Row],[Rank 6M]]+Table2[[#This Row],[Rank Sharpe]])/3</f>
        <v>408.33333333333331</v>
      </c>
    </row>
    <row r="427" spans="1:48" x14ac:dyDescent="0.3">
      <c r="A427" t="s">
        <v>32</v>
      </c>
      <c r="B427" t="s">
        <v>33</v>
      </c>
      <c r="C427" t="s">
        <v>3147</v>
      </c>
      <c r="D427" t="s">
        <v>34</v>
      </c>
      <c r="E427">
        <v>718833.52063853003</v>
      </c>
      <c r="F427">
        <v>805.45</v>
      </c>
      <c r="G427">
        <v>13.36618609204</v>
      </c>
      <c r="H427">
        <f>(Table2[[#This Row],[1Y Return vs Nifty]]-AVERAGE(Table2[1Y Return vs Nifty]))/_xlfn.STDEV.P(Table2[1Y Return vs Nifty])</f>
        <v>-0.21531167016396416</v>
      </c>
      <c r="I427">
        <v>3.3505221400179801</v>
      </c>
      <c r="J427">
        <f>(Table2[[#This Row],[1M Return vs Nifty]]-AVERAGE(Table2[1M Return vs Nifty]))/_xlfn.STDEV.P(Table2[1M Return vs Nifty])</f>
        <v>0.33267637617569346</v>
      </c>
      <c r="K427">
        <v>-5.5974765104886304</v>
      </c>
      <c r="L427">
        <f>(Table2[[#This Row],[6M Return vs Nifty]]-AVERAGE(Table2[6M Return vs Nifty]))/_xlfn.STDEV.P(Table2[6M Return vs Nifty])</f>
        <v>-0.49576459399329598</v>
      </c>
      <c r="M427">
        <v>1.78115650960355</v>
      </c>
      <c r="N427">
        <f>(Table2[[#This Row],[1W Return vs Nifty]]-AVERAGE(Table2[1W Return vs Nifty]))/_xlfn.STDEV.P(Table2[1W Return vs Nifty])</f>
        <v>1.1970963071400867E-2</v>
      </c>
      <c r="O427">
        <v>797.15</v>
      </c>
      <c r="P427">
        <v>804.26433264221203</v>
      </c>
      <c r="Q427">
        <v>770.30557047510297</v>
      </c>
      <c r="R427">
        <v>60.240388800096497</v>
      </c>
      <c r="S427" s="1">
        <f>(Table2[[#This Row],[Close Price]]-Table2[[#This Row],[20D EMA]])/Table2[[#This Row],[20D EMA]]</f>
        <v>1.0412093081603298E-2</v>
      </c>
      <c r="T427" s="1">
        <f>(Table2[[#This Row],[Close Price]]-Table2[[#This Row],[50D EMA]])/Table2[[#This Row],[50D EMA]]</f>
        <v>1.4742259598816256E-3</v>
      </c>
      <c r="U427" s="1">
        <f>(Table2[[#This Row],[Close Price]]-Table2[[#This Row],[200D EMA]])/Table2[[#This Row],[200D EMA]]</f>
        <v>4.5624010615970198E-2</v>
      </c>
      <c r="V427">
        <v>0.90823220839583796</v>
      </c>
      <c r="W427">
        <v>802.05</v>
      </c>
      <c r="X427">
        <v>809</v>
      </c>
      <c r="Y427">
        <v>800.8</v>
      </c>
      <c r="Z427">
        <v>809.25</v>
      </c>
      <c r="AA427">
        <v>765.4</v>
      </c>
      <c r="AB427">
        <v>809.85</v>
      </c>
      <c r="AC427" s="1">
        <f>(Table2[[#This Row],[Close Price]]/Table2[[#This Row],[Day Low]])-1</f>
        <v>4.2391372108971925E-3</v>
      </c>
      <c r="AD427" s="1">
        <f>(Table2[[#This Row],[Day High]]/Table2[[#This Row],[Close Price]])-1</f>
        <v>4.4074740828108361E-3</v>
      </c>
      <c r="AE427" s="1">
        <f>(Table2[[#This Row],[Close Price]]/Table2[[#This Row],[Current Week Low]])-1</f>
        <v>5.8066933066933668E-3</v>
      </c>
      <c r="AF427" s="1">
        <f>(Table2[[#This Row],[Current Week High]]/Table2[[#This Row],[Close Price]])-1</f>
        <v>4.7178595816002034E-3</v>
      </c>
      <c r="AG427" s="1">
        <f>(Table2[[#This Row],[Close Price]]/Table2[[#This Row],[Current Month Low]])-1</f>
        <v>5.232558139534893E-2</v>
      </c>
      <c r="AH427" s="1">
        <f>(Table2[[#This Row],[Current Month High]]/Table2[[#This Row],[Close Price]])-1</f>
        <v>5.4627847786952177E-3</v>
      </c>
      <c r="AI427">
        <v>13.2286299584083</v>
      </c>
      <c r="AJ427">
        <v>48.278718703976402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-0.08</v>
      </c>
      <c r="AM427" t="s">
        <v>3192</v>
      </c>
      <c r="AN427">
        <v>0.35</v>
      </c>
      <c r="AO427" t="s">
        <v>3193</v>
      </c>
      <c r="AP427">
        <v>5.7401171829829997E-2</v>
      </c>
      <c r="AQ427">
        <f>(Table2[[#This Row],[Sharpe Ratio]]-AVERAGE(Table2[Sharpe Ratio]))/_xlfn.STDEV.P(Table2[Sharpe Ratio])</f>
        <v>-0.11724047123531176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368</v>
      </c>
      <c r="AT427">
        <f>_xlfn.RANK.AVG(Table2[[#This Row],[6M Return vs Nifty Z-Score]],Table2[6M Return vs Nifty Z-Score])</f>
        <v>487</v>
      </c>
      <c r="AU427">
        <f>_xlfn.RANK.AVG(Table2[[#This Row],[Sharpe Ratio Z-Score]],Table2[Sharpe Ratio Z-Score])</f>
        <v>372</v>
      </c>
      <c r="AV427">
        <f>(Table2[[#This Row],[Rank 1Y]]+Table2[[#This Row],[Rank 6M]]+Table2[[#This Row],[Rank Sharpe]])/3</f>
        <v>409</v>
      </c>
    </row>
    <row r="428" spans="1:48" x14ac:dyDescent="0.3">
      <c r="A428" t="s">
        <v>160</v>
      </c>
      <c r="B428" t="s">
        <v>161</v>
      </c>
      <c r="C428" t="s">
        <v>3147</v>
      </c>
      <c r="D428" t="s">
        <v>43</v>
      </c>
      <c r="E428">
        <v>173708.56552475001</v>
      </c>
      <c r="F428">
        <v>1733.75</v>
      </c>
      <c r="G428">
        <v>4.5722491401016701</v>
      </c>
      <c r="H428">
        <f>(Table2[[#This Row],[1Y Return vs Nifty]]-AVERAGE(Table2[1Y Return vs Nifty]))/_xlfn.STDEV.P(Table2[1Y Return vs Nifty])</f>
        <v>-0.36014469083842215</v>
      </c>
      <c r="I428">
        <v>-4.74650574398337</v>
      </c>
      <c r="J428">
        <f>(Table2[[#This Row],[1M Return vs Nifty]]-AVERAGE(Table2[1M Return vs Nifty]))/_xlfn.STDEV.P(Table2[1M Return vs Nifty])</f>
        <v>-0.53511958004687543</v>
      </c>
      <c r="K428">
        <v>5.7788120943388801</v>
      </c>
      <c r="L428">
        <f>(Table2[[#This Row],[6M Return vs Nifty]]-AVERAGE(Table2[6M Return vs Nifty]))/_xlfn.STDEV.P(Table2[6M Return vs Nifty])</f>
        <v>-0.14390638009116535</v>
      </c>
      <c r="M428">
        <v>-0.82290867307322202</v>
      </c>
      <c r="N428">
        <f>(Table2[[#This Row],[1W Return vs Nifty]]-AVERAGE(Table2[1W Return vs Nifty]))/_xlfn.STDEV.P(Table2[1W Return vs Nifty])</f>
        <v>-0.52823173879994489</v>
      </c>
      <c r="O428">
        <v>1785.53</v>
      </c>
      <c r="P428">
        <v>1774.50241541472</v>
      </c>
      <c r="Q428">
        <v>1596.79994694673</v>
      </c>
      <c r="R428">
        <v>30.819800440656302</v>
      </c>
      <c r="S428" s="1">
        <f>(Table2[[#This Row],[Close Price]]-Table2[[#This Row],[20D EMA]])/Table2[[#This Row],[20D EMA]]</f>
        <v>-2.8999792778614739E-2</v>
      </c>
      <c r="T428" s="1">
        <f>(Table2[[#This Row],[Close Price]]-Table2[[#This Row],[50D EMA]])/Table2[[#This Row],[50D EMA]]</f>
        <v>-2.2965545192112739E-2</v>
      </c>
      <c r="U428" s="1">
        <f>(Table2[[#This Row],[Close Price]]-Table2[[#This Row],[200D EMA]])/Table2[[#This Row],[200D EMA]]</f>
        <v>8.5765316635396133E-2</v>
      </c>
      <c r="V428">
        <v>0.86832062478677996</v>
      </c>
      <c r="W428">
        <v>1724</v>
      </c>
      <c r="X428">
        <v>1749</v>
      </c>
      <c r="Y428">
        <v>1717.3</v>
      </c>
      <c r="Z428">
        <v>1754.95</v>
      </c>
      <c r="AA428">
        <v>1717.3</v>
      </c>
      <c r="AB428">
        <v>1859.3</v>
      </c>
      <c r="AC428" s="1">
        <f>(Table2[[#This Row],[Close Price]]/Table2[[#This Row],[Day Low]])-1</f>
        <v>5.6554524361949188E-3</v>
      </c>
      <c r="AD428" s="1">
        <f>(Table2[[#This Row],[Day High]]/Table2[[#This Row],[Close Price]])-1</f>
        <v>8.7959625090121563E-3</v>
      </c>
      <c r="AE428" s="1">
        <f>(Table2[[#This Row],[Close Price]]/Table2[[#This Row],[Current Week Low]])-1</f>
        <v>9.5789902754324086E-3</v>
      </c>
      <c r="AF428" s="1">
        <f>(Table2[[#This Row],[Current Week High]]/Table2[[#This Row],[Close Price]])-1</f>
        <v>1.2227829848594052E-2</v>
      </c>
      <c r="AG428" s="1">
        <f>(Table2[[#This Row],[Close Price]]/Table2[[#This Row],[Current Month Low]])-1</f>
        <v>9.5789902754324086E-3</v>
      </c>
      <c r="AH428" s="1">
        <f>(Table2[[#This Row],[Current Month High]]/Table2[[#This Row],[Close Price]])-1</f>
        <v>7.2415284787310741E-2</v>
      </c>
      <c r="AI428">
        <v>11.6654650324441</v>
      </c>
      <c r="AJ428">
        <v>34.3211311253147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-0.03</v>
      </c>
      <c r="AM428" t="s">
        <v>3192</v>
      </c>
      <c r="AN428">
        <v>-7.91</v>
      </c>
      <c r="AO428" t="s">
        <v>3192</v>
      </c>
      <c r="AP428">
        <v>3.5734165334105998E-2</v>
      </c>
      <c r="AQ428">
        <f>(Table2[[#This Row],[Sharpe Ratio]]-AVERAGE(Table2[Sharpe Ratio]))/_xlfn.STDEV.P(Table2[Sharpe Ratio])</f>
        <v>-0.37056602534745364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-1.9379684151238614</v>
      </c>
      <c r="AS428">
        <f>_xlfn.RANK.AVG(Table2[[#This Row],[1Y Return vs Nifty Z-Score]],Table2[1Y Return vs Nifty Z-Score])</f>
        <v>422</v>
      </c>
      <c r="AT428">
        <f>_xlfn.RANK.AVG(Table2[[#This Row],[6M Return vs Nifty Z-Score]],Table2[6M Return vs Nifty Z-Score])</f>
        <v>370</v>
      </c>
      <c r="AU428">
        <f>_xlfn.RANK.AVG(Table2[[#This Row],[Sharpe Ratio Z-Score]],Table2[Sharpe Ratio Z-Score])</f>
        <v>437</v>
      </c>
      <c r="AV428">
        <f>(Table2[[#This Row],[Rank 1Y]]+Table2[[#This Row],[Rank 6M]]+Table2[[#This Row],[Rank Sharpe]])/3</f>
        <v>409.66666666666669</v>
      </c>
    </row>
    <row r="429" spans="1:48" x14ac:dyDescent="0.3">
      <c r="A429" t="s">
        <v>30</v>
      </c>
      <c r="B429" t="s">
        <v>31</v>
      </c>
      <c r="C429" t="s">
        <v>3146</v>
      </c>
      <c r="D429" t="s">
        <v>21</v>
      </c>
      <c r="E429">
        <v>795286.27756305004</v>
      </c>
      <c r="F429">
        <v>1920.1</v>
      </c>
      <c r="G429">
        <v>7.3302780276150798</v>
      </c>
      <c r="H429">
        <f>(Table2[[#This Row],[1Y Return vs Nifty]]-AVERAGE(Table2[1Y Return vs Nifty]))/_xlfn.STDEV.P(Table2[1Y Return vs Nifty])</f>
        <v>-0.31472093387164796</v>
      </c>
      <c r="I429">
        <v>2.27469275397719</v>
      </c>
      <c r="J429">
        <f>(Table2[[#This Row],[1M Return vs Nifty]]-AVERAGE(Table2[1M Return vs Nifty]))/_xlfn.STDEV.P(Table2[1M Return vs Nifty])</f>
        <v>0.21737476129101746</v>
      </c>
      <c r="K429">
        <v>23.000942185445801</v>
      </c>
      <c r="L429">
        <f>(Table2[[#This Row],[6M Return vs Nifty]]-AVERAGE(Table2[6M Return vs Nifty]))/_xlfn.STDEV.P(Table2[6M Return vs Nifty])</f>
        <v>0.38875837059699619</v>
      </c>
      <c r="M429">
        <v>0.20878195142755401</v>
      </c>
      <c r="N429">
        <f>(Table2[[#This Row],[1W Return vs Nifty]]-AVERAGE(Table2[1W Return vs Nifty]))/_xlfn.STDEV.P(Table2[1W Return vs Nifty])</f>
        <v>-0.31421172633705696</v>
      </c>
      <c r="O429">
        <v>1923.82</v>
      </c>
      <c r="P429">
        <v>1879.3641924219701</v>
      </c>
      <c r="Q429">
        <v>1690.39225078143</v>
      </c>
      <c r="R429">
        <v>46.275072850339399</v>
      </c>
      <c r="S429" s="1">
        <f>(Table2[[#This Row],[Close Price]]-Table2[[#This Row],[20D EMA]])/Table2[[#This Row],[20D EMA]]</f>
        <v>-1.9336528365439737E-3</v>
      </c>
      <c r="T429" s="1">
        <f>(Table2[[#This Row],[Close Price]]-Table2[[#This Row],[50D EMA]])/Table2[[#This Row],[50D EMA]]</f>
        <v>2.1675313248111252E-2</v>
      </c>
      <c r="U429" s="1">
        <f>(Table2[[#This Row],[Close Price]]-Table2[[#This Row],[200D EMA]])/Table2[[#This Row],[200D EMA]]</f>
        <v>0.1358902048399602</v>
      </c>
      <c r="V429">
        <v>0.833117916751271</v>
      </c>
      <c r="W429">
        <v>1916.35</v>
      </c>
      <c r="X429">
        <v>1959.55</v>
      </c>
      <c r="Y429">
        <v>1916.35</v>
      </c>
      <c r="Z429">
        <v>1991.45</v>
      </c>
      <c r="AA429">
        <v>1875</v>
      </c>
      <c r="AB429">
        <v>1991.45</v>
      </c>
      <c r="AC429" s="1">
        <f>(Table2[[#This Row],[Close Price]]/Table2[[#This Row],[Day Low]])-1</f>
        <v>1.9568450439637619E-3</v>
      </c>
      <c r="AD429" s="1">
        <f>(Table2[[#This Row],[Day High]]/Table2[[#This Row],[Close Price]])-1</f>
        <v>2.0545804905994558E-2</v>
      </c>
      <c r="AE429" s="1">
        <f>(Table2[[#This Row],[Close Price]]/Table2[[#This Row],[Current Week Low]])-1</f>
        <v>1.9568450439637619E-3</v>
      </c>
      <c r="AF429" s="1">
        <f>(Table2[[#This Row],[Current Week High]]/Table2[[#This Row],[Close Price]])-1</f>
        <v>3.715952294151359E-2</v>
      </c>
      <c r="AG429" s="1">
        <f>(Table2[[#This Row],[Close Price]]/Table2[[#This Row],[Current Month Low]])-1</f>
        <v>2.405333333333326E-2</v>
      </c>
      <c r="AH429" s="1">
        <f>(Table2[[#This Row],[Current Month High]]/Table2[[#This Row],[Close Price]])-1</f>
        <v>3.715952294151359E-2</v>
      </c>
      <c r="AI429">
        <v>3.7159522941513501</v>
      </c>
      <c r="AJ429">
        <v>42.056005622757297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-0.01</v>
      </c>
      <c r="AM429" t="s">
        <v>3192</v>
      </c>
      <c r="AN429">
        <v>0.7</v>
      </c>
      <c r="AO429" t="s">
        <v>3193</v>
      </c>
      <c r="AP429">
        <v>-2.5527114191195001E-2</v>
      </c>
      <c r="AQ429">
        <f>(Table2[[#This Row],[Sharpe Ratio]]-AVERAGE(Table2[Sharpe Ratio]))/_xlfn.STDEV.P(Table2[Sharpe Ratio])</f>
        <v>-1.0868185258683902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-1.1096180541890814</v>
      </c>
      <c r="AS429">
        <f>_xlfn.RANK.AVG(Table2[[#This Row],[1Y Return vs Nifty Z-Score]],Table2[1Y Return vs Nifty Z-Score])</f>
        <v>401</v>
      </c>
      <c r="AT429">
        <f>_xlfn.RANK.AVG(Table2[[#This Row],[6M Return vs Nifty Z-Score]],Table2[6M Return vs Nifty Z-Score])</f>
        <v>200</v>
      </c>
      <c r="AU429">
        <f>_xlfn.RANK.AVG(Table2[[#This Row],[Sharpe Ratio Z-Score]],Table2[Sharpe Ratio Z-Score])</f>
        <v>629</v>
      </c>
      <c r="AV429">
        <f>(Table2[[#This Row],[Rank 1Y]]+Table2[[#This Row],[Rank 6M]]+Table2[[#This Row],[Rank Sharpe]])/3</f>
        <v>410</v>
      </c>
    </row>
    <row r="430" spans="1:48" x14ac:dyDescent="0.3">
      <c r="A430" t="s">
        <v>680</v>
      </c>
      <c r="B430" t="s">
        <v>681</v>
      </c>
      <c r="C430" t="s">
        <v>3156</v>
      </c>
      <c r="D430" t="s">
        <v>252</v>
      </c>
      <c r="E430">
        <v>27805.6672</v>
      </c>
      <c r="F430">
        <v>2511.35</v>
      </c>
      <c r="G430">
        <v>-9.0336066201870509</v>
      </c>
      <c r="H430">
        <f>(Table2[[#This Row],[1Y Return vs Nifty]]-AVERAGE(Table2[1Y Return vs Nifty]))/_xlfn.STDEV.P(Table2[1Y Return vs Nifty])</f>
        <v>-0.58422830656064351</v>
      </c>
      <c r="I430">
        <v>1.09663261675221</v>
      </c>
      <c r="J430">
        <f>(Table2[[#This Row],[1M Return vs Nifty]]-AVERAGE(Table2[1M Return vs Nifty]))/_xlfn.STDEV.P(Table2[1M Return vs Nifty])</f>
        <v>9.1116603616792052E-2</v>
      </c>
      <c r="K430">
        <v>8.1411566642187498</v>
      </c>
      <c r="L430">
        <f>(Table2[[#This Row],[6M Return vs Nifty]]-AVERAGE(Table2[6M Return vs Nifty]))/_xlfn.STDEV.P(Table2[6M Return vs Nifty])</f>
        <v>-7.0841220630758817E-2</v>
      </c>
      <c r="M430">
        <v>3.1394211505360801</v>
      </c>
      <c r="N430">
        <f>(Table2[[#This Row],[1W Return vs Nifty]]-AVERAGE(Table2[1W Return vs Nifty]))/_xlfn.STDEV.P(Table2[1W Return vs Nifty])</f>
        <v>0.29373742336170799</v>
      </c>
      <c r="O430">
        <v>2429.66</v>
      </c>
      <c r="P430">
        <v>2448.2042392703602</v>
      </c>
      <c r="Q430">
        <v>2374.4225195314498</v>
      </c>
      <c r="R430">
        <v>71.727739383261394</v>
      </c>
      <c r="S430" s="1">
        <f>(Table2[[#This Row],[Close Price]]-Table2[[#This Row],[20D EMA]])/Table2[[#This Row],[20D EMA]]</f>
        <v>3.3621988261732121E-2</v>
      </c>
      <c r="T430" s="1">
        <f>(Table2[[#This Row],[Close Price]]-Table2[[#This Row],[50D EMA]])/Table2[[#This Row],[50D EMA]]</f>
        <v>2.5792684987940018E-2</v>
      </c>
      <c r="U430" s="1">
        <f>(Table2[[#This Row],[Close Price]]-Table2[[#This Row],[200D EMA]])/Table2[[#This Row],[200D EMA]]</f>
        <v>5.766769786852019E-2</v>
      </c>
      <c r="V430">
        <v>1.0217191966622301</v>
      </c>
      <c r="W430">
        <v>2441.25</v>
      </c>
      <c r="X430">
        <v>2543</v>
      </c>
      <c r="Y430">
        <v>2398</v>
      </c>
      <c r="Z430">
        <v>2543</v>
      </c>
      <c r="AA430">
        <v>2357.15</v>
      </c>
      <c r="AB430">
        <v>2543</v>
      </c>
      <c r="AC430" s="1">
        <f>(Table2[[#This Row],[Close Price]]/Table2[[#This Row],[Day Low]])-1</f>
        <v>2.8714797747055876E-2</v>
      </c>
      <c r="AD430" s="1">
        <f>(Table2[[#This Row],[Day High]]/Table2[[#This Row],[Close Price]])-1</f>
        <v>1.2602783363529602E-2</v>
      </c>
      <c r="AE430" s="1">
        <f>(Table2[[#This Row],[Close Price]]/Table2[[#This Row],[Current Week Low]])-1</f>
        <v>4.7268557130942357E-2</v>
      </c>
      <c r="AF430" s="1">
        <f>(Table2[[#This Row],[Current Week High]]/Table2[[#This Row],[Close Price]])-1</f>
        <v>1.2602783363529602E-2</v>
      </c>
      <c r="AG430" s="1">
        <f>(Table2[[#This Row],[Close Price]]/Table2[[#This Row],[Current Month Low]])-1</f>
        <v>6.5417983581867789E-2</v>
      </c>
      <c r="AH430" s="1">
        <f>(Table2[[#This Row],[Current Month High]]/Table2[[#This Row],[Close Price]])-1</f>
        <v>1.2602783363529602E-2</v>
      </c>
      <c r="AI430">
        <v>17.864893384036399</v>
      </c>
      <c r="AJ430">
        <v>33.924381399317397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-0.06</v>
      </c>
      <c r="AM430" t="s">
        <v>3192</v>
      </c>
      <c r="AN430">
        <v>4.63</v>
      </c>
      <c r="AO430" t="s">
        <v>3193</v>
      </c>
      <c r="AP430">
        <v>5.8402124319999998E-2</v>
      </c>
      <c r="AQ430">
        <f>(Table2[[#This Row],[Sharpe Ratio]]-AVERAGE(Table2[Sharpe Ratio]))/_xlfn.STDEV.P(Table2[Sharpe Ratio])</f>
        <v>-0.10553756967102389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518</v>
      </c>
      <c r="AT430">
        <f>_xlfn.RANK.AVG(Table2[[#This Row],[6M Return vs Nifty Z-Score]],Table2[6M Return vs Nifty Z-Score])</f>
        <v>346</v>
      </c>
      <c r="AU430">
        <f>_xlfn.RANK.AVG(Table2[[#This Row],[Sharpe Ratio Z-Score]],Table2[Sharpe Ratio Z-Score])</f>
        <v>366</v>
      </c>
      <c r="AV430">
        <f>(Table2[[#This Row],[Rank 1Y]]+Table2[[#This Row],[Rank 6M]]+Table2[[#This Row],[Rank Sharpe]])/3</f>
        <v>410</v>
      </c>
    </row>
    <row r="431" spans="1:48" x14ac:dyDescent="0.3">
      <c r="A431" t="s">
        <v>1158</v>
      </c>
      <c r="B431" t="s">
        <v>1159</v>
      </c>
      <c r="C431" t="s">
        <v>3150</v>
      </c>
      <c r="D431" t="s">
        <v>48</v>
      </c>
      <c r="E431">
        <v>10894.629358232</v>
      </c>
      <c r="F431">
        <v>193.84</v>
      </c>
      <c r="G431">
        <v>12.8993331694445</v>
      </c>
      <c r="H431">
        <f>(Table2[[#This Row],[1Y Return vs Nifty]]-AVERAGE(Table2[1Y Return vs Nifty]))/_xlfn.STDEV.P(Table2[1Y Return vs Nifty])</f>
        <v>-0.2230005721153594</v>
      </c>
      <c r="I431">
        <v>-11.4512737239641</v>
      </c>
      <c r="J431">
        <f>(Table2[[#This Row],[1M Return vs Nifty]]-AVERAGE(Table2[1M Return vs Nifty]))/_xlfn.STDEV.P(Table2[1M Return vs Nifty])</f>
        <v>-1.2537005981429308</v>
      </c>
      <c r="K431">
        <v>-20.552929524876699</v>
      </c>
      <c r="L431">
        <f>(Table2[[#This Row],[6M Return vs Nifty]]-AVERAGE(Table2[6M Return vs Nifty]))/_xlfn.STDEV.P(Table2[6M Return vs Nifty])</f>
        <v>-0.9583230933888558</v>
      </c>
      <c r="M431">
        <v>-4.3389772854899604</v>
      </c>
      <c r="N431">
        <f>(Table2[[#This Row],[1W Return vs Nifty]]-AVERAGE(Table2[1W Return vs Nifty]))/_xlfn.STDEV.P(Table2[1W Return vs Nifty])</f>
        <v>-1.2576258327066627</v>
      </c>
      <c r="O431">
        <v>204.08</v>
      </c>
      <c r="P431">
        <v>215.50371636207001</v>
      </c>
      <c r="Q431">
        <v>214.631151131194</v>
      </c>
      <c r="R431">
        <v>33.716484508291401</v>
      </c>
      <c r="S431" s="1">
        <f>(Table2[[#This Row],[Close Price]]-Table2[[#This Row],[20D EMA]])/Table2[[#This Row],[20D EMA]]</f>
        <v>-5.0176401411211331E-2</v>
      </c>
      <c r="T431" s="1">
        <f>(Table2[[#This Row],[Close Price]]-Table2[[#This Row],[50D EMA]])/Table2[[#This Row],[50D EMA]]</f>
        <v>-0.10052595253472368</v>
      </c>
      <c r="U431" s="1">
        <f>(Table2[[#This Row],[Close Price]]-Table2[[#This Row],[200D EMA]])/Table2[[#This Row],[200D EMA]]</f>
        <v>-9.6869215030605402E-2</v>
      </c>
      <c r="V431">
        <v>0.73144187529211302</v>
      </c>
      <c r="W431">
        <v>191.26</v>
      </c>
      <c r="X431">
        <v>198.9</v>
      </c>
      <c r="Y431">
        <v>191.26</v>
      </c>
      <c r="Z431">
        <v>202.46</v>
      </c>
      <c r="AA431">
        <v>187.47</v>
      </c>
      <c r="AB431">
        <v>213.2</v>
      </c>
      <c r="AC431" s="1">
        <f>(Table2[[#This Row],[Close Price]]/Table2[[#This Row],[Day Low]])-1</f>
        <v>1.3489490745582033E-2</v>
      </c>
      <c r="AD431" s="1">
        <f>(Table2[[#This Row],[Day High]]/Table2[[#This Row],[Close Price]])-1</f>
        <v>2.6104003301692158E-2</v>
      </c>
      <c r="AE431" s="1">
        <f>(Table2[[#This Row],[Close Price]]/Table2[[#This Row],[Current Week Low]])-1</f>
        <v>1.3489490745582033E-2</v>
      </c>
      <c r="AF431" s="1">
        <f>(Table2[[#This Row],[Current Week High]]/Table2[[#This Row],[Close Price]])-1</f>
        <v>4.4469665703673167E-2</v>
      </c>
      <c r="AG431" s="1">
        <f>(Table2[[#This Row],[Close Price]]/Table2[[#This Row],[Current Month Low]])-1</f>
        <v>3.3978769936523268E-2</v>
      </c>
      <c r="AH431" s="1">
        <f>(Table2[[#This Row],[Current Month High]]/Table2[[#This Row],[Close Price]])-1</f>
        <v>9.9876186545604595E-2</v>
      </c>
      <c r="AI431">
        <v>56.778786628146896</v>
      </c>
      <c r="AJ431">
        <v>66.4577071704594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-0.25</v>
      </c>
      <c r="AM431" t="s">
        <v>3192</v>
      </c>
      <c r="AN431">
        <v>-8.52</v>
      </c>
      <c r="AO431" t="s">
        <v>3192</v>
      </c>
      <c r="AP431">
        <v>0.104478301811468</v>
      </c>
      <c r="AQ431">
        <f>(Table2[[#This Row],[Sharpe Ratio]]-AVERAGE(Table2[Sharpe Ratio]))/_xlfn.STDEV.P(Table2[Sharpe Ratio])</f>
        <v>0.43317428222688664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370</v>
      </c>
      <c r="AT431">
        <f>_xlfn.RANK.AVG(Table2[[#This Row],[6M Return vs Nifty Z-Score]],Table2[6M Return vs Nifty Z-Score])</f>
        <v>640</v>
      </c>
      <c r="AU431">
        <f>_xlfn.RANK.AVG(Table2[[#This Row],[Sharpe Ratio Z-Score]],Table2[Sharpe Ratio Z-Score])</f>
        <v>224</v>
      </c>
      <c r="AV431">
        <f>(Table2[[#This Row],[Rank 1Y]]+Table2[[#This Row],[Rank 6M]]+Table2[[#This Row],[Rank Sharpe]])/3</f>
        <v>411.33333333333331</v>
      </c>
    </row>
    <row r="432" spans="1:48" x14ac:dyDescent="0.3">
      <c r="A432" t="s">
        <v>522</v>
      </c>
      <c r="B432" t="s">
        <v>523</v>
      </c>
      <c r="C432" t="s">
        <v>3151</v>
      </c>
      <c r="D432" t="s">
        <v>524</v>
      </c>
      <c r="E432">
        <v>41502.797083949998</v>
      </c>
      <c r="F432">
        <v>346.65</v>
      </c>
      <c r="G432">
        <v>9.8150965461546402</v>
      </c>
      <c r="H432">
        <f>(Table2[[#This Row],[1Y Return vs Nifty]]-AVERAGE(Table2[1Y Return vs Nifty]))/_xlfn.STDEV.P(Table2[1Y Return vs Nifty])</f>
        <v>-0.27379685472088811</v>
      </c>
      <c r="I432">
        <v>-6.5727174923442</v>
      </c>
      <c r="J432">
        <f>(Table2[[#This Row],[1M Return vs Nifty]]-AVERAGE(Table2[1M Return vs Nifty]))/_xlfn.STDEV.P(Table2[1M Return vs Nifty])</f>
        <v>-0.73084314592034716</v>
      </c>
      <c r="K432">
        <v>18.683344150673001</v>
      </c>
      <c r="L432">
        <f>(Table2[[#This Row],[6M Return vs Nifty]]-AVERAGE(Table2[6M Return vs Nifty]))/_xlfn.STDEV.P(Table2[6M Return vs Nifty])</f>
        <v>0.25521900766119271</v>
      </c>
      <c r="M432">
        <v>1.86396642556325</v>
      </c>
      <c r="N432">
        <f>(Table2[[#This Row],[1W Return vs Nifty]]-AVERAGE(Table2[1W Return vs Nifty]))/_xlfn.STDEV.P(Table2[1W Return vs Nifty])</f>
        <v>2.9149542409874215E-2</v>
      </c>
      <c r="O432">
        <v>355.27</v>
      </c>
      <c r="P432">
        <v>356.40036230698502</v>
      </c>
      <c r="Q432">
        <v>322.53672442268999</v>
      </c>
      <c r="R432">
        <v>40.0221587079334</v>
      </c>
      <c r="S432" s="1">
        <f>(Table2[[#This Row],[Close Price]]-Table2[[#This Row],[20D EMA]])/Table2[[#This Row],[20D EMA]]</f>
        <v>-2.4263236411743196E-2</v>
      </c>
      <c r="T432" s="1">
        <f>(Table2[[#This Row],[Close Price]]-Table2[[#This Row],[50D EMA]])/Table2[[#This Row],[50D EMA]]</f>
        <v>-2.735789111961277E-2</v>
      </c>
      <c r="U432" s="1">
        <f>(Table2[[#This Row],[Close Price]]-Table2[[#This Row],[200D EMA]])/Table2[[#This Row],[200D EMA]]</f>
        <v>7.4761333365899518E-2</v>
      </c>
      <c r="V432">
        <v>0.56564824806193703</v>
      </c>
      <c r="W432">
        <v>343.15</v>
      </c>
      <c r="X432">
        <v>353.4</v>
      </c>
      <c r="Y432">
        <v>343.15</v>
      </c>
      <c r="Z432">
        <v>353.4</v>
      </c>
      <c r="AA432">
        <v>334.6</v>
      </c>
      <c r="AB432">
        <v>371.8</v>
      </c>
      <c r="AC432" s="1">
        <f>(Table2[[#This Row],[Close Price]]/Table2[[#This Row],[Day Low]])-1</f>
        <v>1.0199621156928407E-2</v>
      </c>
      <c r="AD432" s="1">
        <f>(Table2[[#This Row],[Day High]]/Table2[[#This Row],[Close Price]])-1</f>
        <v>1.9472090004327036E-2</v>
      </c>
      <c r="AE432" s="1">
        <f>(Table2[[#This Row],[Close Price]]/Table2[[#This Row],[Current Week Low]])-1</f>
        <v>1.0199621156928407E-2</v>
      </c>
      <c r="AF432" s="1">
        <f>(Table2[[#This Row],[Current Week High]]/Table2[[#This Row],[Close Price]])-1</f>
        <v>1.9472090004327036E-2</v>
      </c>
      <c r="AG432" s="1">
        <f>(Table2[[#This Row],[Close Price]]/Table2[[#This Row],[Current Month Low]])-1</f>
        <v>3.6013150029886365E-2</v>
      </c>
      <c r="AH432" s="1">
        <f>(Table2[[#This Row],[Current Month High]]/Table2[[#This Row],[Close Price]])-1</f>
        <v>7.2551564979085548E-2</v>
      </c>
      <c r="AI432">
        <v>14.1785662772248</v>
      </c>
      <c r="AJ432">
        <v>59.379310344827502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-0.12</v>
      </c>
      <c r="AM432" t="s">
        <v>3192</v>
      </c>
      <c r="AN432">
        <v>-6.02</v>
      </c>
      <c r="AO432" t="s">
        <v>3192</v>
      </c>
      <c r="AP432">
        <v>-1.5418386823638001E-2</v>
      </c>
      <c r="AQ432">
        <f>(Table2[[#This Row],[Sharpe Ratio]]-AVERAGE(Table2[Sharpe Ratio]))/_xlfn.STDEV.P(Table2[Sharpe Ratio])</f>
        <v>-0.96862965828022907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388</v>
      </c>
      <c r="AT432">
        <f>_xlfn.RANK.AVG(Table2[[#This Row],[6M Return vs Nifty Z-Score]],Table2[6M Return vs Nifty Z-Score])</f>
        <v>235</v>
      </c>
      <c r="AU432">
        <f>_xlfn.RANK.AVG(Table2[[#This Row],[Sharpe Ratio Z-Score]],Table2[Sharpe Ratio Z-Score])</f>
        <v>613</v>
      </c>
      <c r="AV432">
        <f>(Table2[[#This Row],[Rank 1Y]]+Table2[[#This Row],[Rank 6M]]+Table2[[#This Row],[Rank Sharpe]])/3</f>
        <v>412</v>
      </c>
    </row>
    <row r="433" spans="1:48" x14ac:dyDescent="0.3">
      <c r="A433" t="s">
        <v>193</v>
      </c>
      <c r="B433" t="s">
        <v>194</v>
      </c>
      <c r="C433" t="s">
        <v>3149</v>
      </c>
      <c r="D433" t="s">
        <v>195</v>
      </c>
      <c r="E433">
        <v>139219.96946560001</v>
      </c>
      <c r="F433">
        <v>1361</v>
      </c>
      <c r="G433">
        <v>11.4015972544818</v>
      </c>
      <c r="H433">
        <f>(Table2[[#This Row],[1Y Return vs Nifty]]-AVERAGE(Table2[1Y Return vs Nifty]))/_xlfn.STDEV.P(Table2[1Y Return vs Nifty])</f>
        <v>-0.24766775109585662</v>
      </c>
      <c r="I433">
        <v>-7.4170820876708898</v>
      </c>
      <c r="J433">
        <f>(Table2[[#This Row],[1M Return vs Nifty]]-AVERAGE(Table2[1M Return vs Nifty]))/_xlfn.STDEV.P(Table2[1M Return vs Nifty])</f>
        <v>-0.82133760782652343</v>
      </c>
      <c r="K433">
        <v>2.86047395857344</v>
      </c>
      <c r="L433">
        <f>(Table2[[#This Row],[6M Return vs Nifty]]-AVERAGE(Table2[6M Return vs Nifty]))/_xlfn.STDEV.P(Table2[6M Return vs Nifty])</f>
        <v>-0.23416791262447001</v>
      </c>
      <c r="M433">
        <v>2.0060213308430801</v>
      </c>
      <c r="N433">
        <f>(Table2[[#This Row],[1W Return vs Nifty]]-AVERAGE(Table2[1W Return vs Nifty]))/_xlfn.STDEV.P(Table2[1W Return vs Nifty])</f>
        <v>5.8618253161331409E-2</v>
      </c>
      <c r="O433">
        <v>1370.34</v>
      </c>
      <c r="P433">
        <v>1401.5357508079901</v>
      </c>
      <c r="Q433">
        <v>1314.96248419516</v>
      </c>
      <c r="R433">
        <v>52.547432150851797</v>
      </c>
      <c r="S433" s="1">
        <f>(Table2[[#This Row],[Close Price]]-Table2[[#This Row],[20D EMA]])/Table2[[#This Row],[20D EMA]]</f>
        <v>-6.8158267291328562E-3</v>
      </c>
      <c r="T433" s="1">
        <f>(Table2[[#This Row],[Close Price]]-Table2[[#This Row],[50D EMA]])/Table2[[#This Row],[50D EMA]]</f>
        <v>-2.8922380884412759E-2</v>
      </c>
      <c r="U433" s="1">
        <f>(Table2[[#This Row],[Close Price]]-Table2[[#This Row],[200D EMA]])/Table2[[#This Row],[200D EMA]]</f>
        <v>3.5010516541860055E-2</v>
      </c>
      <c r="V433">
        <v>1.4105447779797999</v>
      </c>
      <c r="W433">
        <v>1337.25</v>
      </c>
      <c r="X433">
        <v>1366.6</v>
      </c>
      <c r="Y433">
        <v>1306.6500000000001</v>
      </c>
      <c r="Z433">
        <v>1366.6</v>
      </c>
      <c r="AA433">
        <v>1300.25</v>
      </c>
      <c r="AB433">
        <v>1415.5</v>
      </c>
      <c r="AC433" s="1">
        <f>(Table2[[#This Row],[Close Price]]/Table2[[#This Row],[Day Low]])-1</f>
        <v>1.7760329033464251E-2</v>
      </c>
      <c r="AD433" s="1">
        <f>(Table2[[#This Row],[Day High]]/Table2[[#This Row],[Close Price]])-1</f>
        <v>4.1146216017633463E-3</v>
      </c>
      <c r="AE433" s="1">
        <f>(Table2[[#This Row],[Close Price]]/Table2[[#This Row],[Current Week Low]])-1</f>
        <v>4.159491830252926E-2</v>
      </c>
      <c r="AF433" s="1">
        <f>(Table2[[#This Row],[Current Week High]]/Table2[[#This Row],[Close Price]])-1</f>
        <v>4.1146216017633463E-3</v>
      </c>
      <c r="AG433" s="1">
        <f>(Table2[[#This Row],[Close Price]]/Table2[[#This Row],[Current Month Low]])-1</f>
        <v>4.6721784272255373E-2</v>
      </c>
      <c r="AH433" s="1">
        <f>(Table2[[#This Row],[Current Month High]]/Table2[[#This Row],[Close Price]])-1</f>
        <v>4.0044085231447424E-2</v>
      </c>
      <c r="AI433">
        <v>13.2880235121234</v>
      </c>
      <c r="AJ433">
        <v>41.800375078141201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-0.08</v>
      </c>
      <c r="AM433" t="s">
        <v>3192</v>
      </c>
      <c r="AN433">
        <v>-1.99</v>
      </c>
      <c r="AO433" t="s">
        <v>3192</v>
      </c>
      <c r="AP433">
        <v>2.3203323858346E-2</v>
      </c>
      <c r="AQ433">
        <f>(Table2[[#This Row],[Sharpe Ratio]]-AVERAGE(Table2[Sharpe Ratio]))/_xlfn.STDEV.P(Table2[Sharpe Ratio])</f>
        <v>-0.51707368255265074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378</v>
      </c>
      <c r="AT433">
        <f>_xlfn.RANK.AVG(Table2[[#This Row],[6M Return vs Nifty Z-Score]],Table2[6M Return vs Nifty Z-Score])</f>
        <v>397</v>
      </c>
      <c r="AU433">
        <f>_xlfn.RANK.AVG(Table2[[#This Row],[Sharpe Ratio Z-Score]],Table2[Sharpe Ratio Z-Score])</f>
        <v>473</v>
      </c>
      <c r="AV433">
        <f>(Table2[[#This Row],[Rank 1Y]]+Table2[[#This Row],[Rank 6M]]+Table2[[#This Row],[Rank Sharpe]])/3</f>
        <v>416</v>
      </c>
    </row>
    <row r="434" spans="1:48" x14ac:dyDescent="0.3">
      <c r="A434" t="s">
        <v>904</v>
      </c>
      <c r="B434" t="s">
        <v>905</v>
      </c>
      <c r="C434" t="s">
        <v>3147</v>
      </c>
      <c r="D434" t="s">
        <v>906</v>
      </c>
      <c r="E434">
        <v>17308.811827624999</v>
      </c>
      <c r="F434">
        <v>194.65</v>
      </c>
      <c r="G434">
        <v>17.5245561590765</v>
      </c>
      <c r="H434">
        <f>(Table2[[#This Row],[1Y Return vs Nifty]]-AVERAGE(Table2[1Y Return vs Nifty]))/_xlfn.STDEV.P(Table2[1Y Return vs Nifty])</f>
        <v>-0.14682479094448161</v>
      </c>
      <c r="I434">
        <v>-11.014207781428601</v>
      </c>
      <c r="J434">
        <f>(Table2[[#This Row],[1M Return vs Nifty]]-AVERAGE(Table2[1M Return vs Nifty]))/_xlfn.STDEV.P(Table2[1M Return vs Nifty])</f>
        <v>-1.2068582180784719</v>
      </c>
      <c r="K434">
        <v>18.5948445568105</v>
      </c>
      <c r="L434">
        <f>(Table2[[#This Row],[6M Return vs Nifty]]-AVERAGE(Table2[6M Return vs Nifty]))/_xlfn.STDEV.P(Table2[6M Return vs Nifty])</f>
        <v>0.25248179607055937</v>
      </c>
      <c r="M434">
        <v>-6.5121877925631999</v>
      </c>
      <c r="N434">
        <f>(Table2[[#This Row],[1W Return vs Nifty]]-AVERAGE(Table2[1W Return vs Nifty]))/_xlfn.STDEV.P(Table2[1W Return vs Nifty])</f>
        <v>-1.7084494892978581</v>
      </c>
      <c r="O434">
        <v>204.4</v>
      </c>
      <c r="P434">
        <v>201.96157256012501</v>
      </c>
      <c r="Q434">
        <v>176.22733799726501</v>
      </c>
      <c r="R434">
        <v>35.777704406048798</v>
      </c>
      <c r="S434" s="1">
        <f>(Table2[[#This Row],[Close Price]]-Table2[[#This Row],[20D EMA]])/Table2[[#This Row],[20D EMA]]</f>
        <v>-4.7700587084148725E-2</v>
      </c>
      <c r="T434" s="1">
        <f>(Table2[[#This Row],[Close Price]]-Table2[[#This Row],[50D EMA]])/Table2[[#This Row],[50D EMA]]</f>
        <v>-3.6202790795502982E-2</v>
      </c>
      <c r="U434" s="1">
        <f>(Table2[[#This Row],[Close Price]]-Table2[[#This Row],[200D EMA]])/Table2[[#This Row],[200D EMA]]</f>
        <v>0.10453918337585573</v>
      </c>
      <c r="V434">
        <v>0.70011800214182096</v>
      </c>
      <c r="W434">
        <v>190</v>
      </c>
      <c r="X434">
        <v>195.49</v>
      </c>
      <c r="Y434">
        <v>189.3</v>
      </c>
      <c r="Z434">
        <v>204.16</v>
      </c>
      <c r="AA434">
        <v>189.3</v>
      </c>
      <c r="AB434">
        <v>212.39</v>
      </c>
      <c r="AC434" s="1">
        <f>(Table2[[#This Row],[Close Price]]/Table2[[#This Row],[Day Low]])-1</f>
        <v>2.4473684210526425E-2</v>
      </c>
      <c r="AD434" s="1">
        <f>(Table2[[#This Row],[Day High]]/Table2[[#This Row],[Close Price]])-1</f>
        <v>4.3154379655792052E-3</v>
      </c>
      <c r="AE434" s="1">
        <f>(Table2[[#This Row],[Close Price]]/Table2[[#This Row],[Current Week Low]])-1</f>
        <v>2.8262017960908548E-2</v>
      </c>
      <c r="AF434" s="1">
        <f>(Table2[[#This Row],[Current Week High]]/Table2[[#This Row],[Close Price]])-1</f>
        <v>4.8856922681736359E-2</v>
      </c>
      <c r="AG434" s="1">
        <f>(Table2[[#This Row],[Close Price]]/Table2[[#This Row],[Current Month Low]])-1</f>
        <v>2.8262017960908548E-2</v>
      </c>
      <c r="AH434" s="1">
        <f>(Table2[[#This Row],[Current Month High]]/Table2[[#This Row],[Close Price]])-1</f>
        <v>9.1137939892113939E-2</v>
      </c>
      <c r="AI434">
        <v>25.558695093758001</v>
      </c>
      <c r="AJ434">
        <v>60.4037906880923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0.09</v>
      </c>
      <c r="AM434" t="s">
        <v>3193</v>
      </c>
      <c r="AN434">
        <v>-5.62</v>
      </c>
      <c r="AO434" t="s">
        <v>3192</v>
      </c>
      <c r="AP434">
        <v>-5.2522962506148997E-2</v>
      </c>
      <c r="AQ434">
        <f>(Table2[[#This Row],[Sharpe Ratio]]-AVERAGE(Table2[Sharpe Ratio]))/_xlfn.STDEV.P(Table2[Sharpe Ratio])</f>
        <v>-1.4024476477068262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-4.2120983499570785</v>
      </c>
      <c r="AS434">
        <f>_xlfn.RANK.AVG(Table2[[#This Row],[1Y Return vs Nifty Z-Score]],Table2[1Y Return vs Nifty Z-Score])</f>
        <v>337</v>
      </c>
      <c r="AT434">
        <f>_xlfn.RANK.AVG(Table2[[#This Row],[6M Return vs Nifty Z-Score]],Table2[6M Return vs Nifty Z-Score])</f>
        <v>236</v>
      </c>
      <c r="AU434">
        <f>_xlfn.RANK.AVG(Table2[[#This Row],[Sharpe Ratio Z-Score]],Table2[Sharpe Ratio Z-Score])</f>
        <v>677</v>
      </c>
      <c r="AV434">
        <f>(Table2[[#This Row],[Rank 1Y]]+Table2[[#This Row],[Rank 6M]]+Table2[[#This Row],[Rank Sharpe]])/3</f>
        <v>416.66666666666669</v>
      </c>
    </row>
    <row r="435" spans="1:48" x14ac:dyDescent="0.3">
      <c r="A435" t="s">
        <v>700</v>
      </c>
      <c r="B435" t="s">
        <v>701</v>
      </c>
      <c r="C435" t="s">
        <v>3151</v>
      </c>
      <c r="D435" t="s">
        <v>276</v>
      </c>
      <c r="E435">
        <v>26166.367242224998</v>
      </c>
      <c r="F435">
        <v>1288.3499999999999</v>
      </c>
      <c r="G435">
        <v>-8.0740440235959703</v>
      </c>
      <c r="H435">
        <f>(Table2[[#This Row],[1Y Return vs Nifty]]-AVERAGE(Table2[1Y Return vs Nifty]))/_xlfn.STDEV.P(Table2[1Y Return vs Nifty])</f>
        <v>-0.56842465113872465</v>
      </c>
      <c r="I435">
        <v>-1.60635633064468</v>
      </c>
      <c r="J435">
        <f>(Table2[[#This Row],[1M Return vs Nifty]]-AVERAGE(Table2[1M Return vs Nifty]))/_xlfn.STDEV.P(Table2[1M Return vs Nifty])</f>
        <v>-0.19857523292733018</v>
      </c>
      <c r="K435">
        <v>-11.8986204016868</v>
      </c>
      <c r="L435">
        <f>(Table2[[#This Row],[6M Return vs Nifty]]-AVERAGE(Table2[6M Return vs Nifty]))/_xlfn.STDEV.P(Table2[6M Return vs Nifty])</f>
        <v>-0.69065321822848658</v>
      </c>
      <c r="M435">
        <v>3.1945397964820401</v>
      </c>
      <c r="N435">
        <f>(Table2[[#This Row],[1W Return vs Nifty]]-AVERAGE(Table2[1W Return vs Nifty]))/_xlfn.STDEV.P(Table2[1W Return vs Nifty])</f>
        <v>0.30517156167037013</v>
      </c>
      <c r="O435">
        <v>1250.81</v>
      </c>
      <c r="P435">
        <v>1253.5255882829199</v>
      </c>
      <c r="Q435">
        <v>1221.3463114513499</v>
      </c>
      <c r="R435">
        <v>69.813754114566294</v>
      </c>
      <c r="S435" s="1">
        <f>(Table2[[#This Row],[Close Price]]-Table2[[#This Row],[20D EMA]])/Table2[[#This Row],[20D EMA]]</f>
        <v>3.0012551866390551E-2</v>
      </c>
      <c r="T435" s="1">
        <f>(Table2[[#This Row],[Close Price]]-Table2[[#This Row],[50D EMA]])/Table2[[#This Row],[50D EMA]]</f>
        <v>2.7781173390151941E-2</v>
      </c>
      <c r="U435" s="1">
        <f>(Table2[[#This Row],[Close Price]]-Table2[[#This Row],[200D EMA]])/Table2[[#This Row],[200D EMA]]</f>
        <v>5.4860515744324927E-2</v>
      </c>
      <c r="V435">
        <v>0.69644280643443102</v>
      </c>
      <c r="W435">
        <v>1261</v>
      </c>
      <c r="X435">
        <v>1297.5</v>
      </c>
      <c r="Y435">
        <v>1230.2</v>
      </c>
      <c r="Z435">
        <v>1297.5</v>
      </c>
      <c r="AA435">
        <v>1189.3</v>
      </c>
      <c r="AB435">
        <v>1297.5</v>
      </c>
      <c r="AC435" s="1">
        <f>(Table2[[#This Row],[Close Price]]/Table2[[#This Row],[Day Low]])-1</f>
        <v>2.1689135606661303E-2</v>
      </c>
      <c r="AD435" s="1">
        <f>(Table2[[#This Row],[Day High]]/Table2[[#This Row],[Close Price]])-1</f>
        <v>7.1021073466062123E-3</v>
      </c>
      <c r="AE435" s="1">
        <f>(Table2[[#This Row],[Close Price]]/Table2[[#This Row],[Current Week Low]])-1</f>
        <v>4.7268736790765598E-2</v>
      </c>
      <c r="AF435" s="1">
        <f>(Table2[[#This Row],[Current Week High]]/Table2[[#This Row],[Close Price]])-1</f>
        <v>7.1021073466062123E-3</v>
      </c>
      <c r="AG435" s="1">
        <f>(Table2[[#This Row],[Close Price]]/Table2[[#This Row],[Current Month Low]])-1</f>
        <v>8.3284284873454961E-2</v>
      </c>
      <c r="AH435" s="1">
        <f>(Table2[[#This Row],[Current Month High]]/Table2[[#This Row],[Close Price]])-1</f>
        <v>7.1021073466062123E-3</v>
      </c>
      <c r="AI435">
        <v>12.151201148756099</v>
      </c>
      <c r="AJ435">
        <v>31.470993418031501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-7.0000000000000007E-2</v>
      </c>
      <c r="AM435" t="s">
        <v>3192</v>
      </c>
      <c r="AN435">
        <v>6.98</v>
      </c>
      <c r="AO435" t="s">
        <v>3193</v>
      </c>
      <c r="AP435">
        <v>0.11907956951186</v>
      </c>
      <c r="AQ435">
        <f>(Table2[[#This Row],[Sharpe Ratio]]-AVERAGE(Table2[Sharpe Ratio]))/_xlfn.STDEV.P(Table2[Sharpe Ratio])</f>
        <v>0.60388887686512138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511</v>
      </c>
      <c r="AT435">
        <f>_xlfn.RANK.AVG(Table2[[#This Row],[6M Return vs Nifty Z-Score]],Table2[6M Return vs Nifty Z-Score])</f>
        <v>551</v>
      </c>
      <c r="AU435">
        <f>_xlfn.RANK.AVG(Table2[[#This Row],[Sharpe Ratio Z-Score]],Table2[Sharpe Ratio Z-Score])</f>
        <v>189</v>
      </c>
      <c r="AV435">
        <f>(Table2[[#This Row],[Rank 1Y]]+Table2[[#This Row],[Rank 6M]]+Table2[[#This Row],[Rank Sharpe]])/3</f>
        <v>417</v>
      </c>
    </row>
    <row r="436" spans="1:48" x14ac:dyDescent="0.3">
      <c r="A436" t="s">
        <v>2038</v>
      </c>
      <c r="B436" t="s">
        <v>2039</v>
      </c>
      <c r="C436" t="s">
        <v>3161</v>
      </c>
      <c r="D436" t="s">
        <v>257</v>
      </c>
      <c r="E436">
        <v>3262.0855031999999</v>
      </c>
      <c r="F436">
        <v>318.60000000000002</v>
      </c>
      <c r="G436">
        <v>18.363084615410799</v>
      </c>
      <c r="H436">
        <f>(Table2[[#This Row],[1Y Return vs Nifty]]-AVERAGE(Table2[1Y Return vs Nifty]))/_xlfn.STDEV.P(Table2[1Y Return vs Nifty])</f>
        <v>-0.13301452485818474</v>
      </c>
      <c r="I436">
        <v>-5.9962869512455104</v>
      </c>
      <c r="J436">
        <f>(Table2[[#This Row],[1M Return vs Nifty]]-AVERAGE(Table2[1M Return vs Nifty]))/_xlfn.STDEV.P(Table2[1M Return vs Nifty])</f>
        <v>-0.66906441676504724</v>
      </c>
      <c r="K436">
        <v>0.85520234404714301</v>
      </c>
      <c r="L436">
        <f>(Table2[[#This Row],[6M Return vs Nifty]]-AVERAGE(Table2[6M Return vs Nifty]))/_xlfn.STDEV.P(Table2[6M Return vs Nifty])</f>
        <v>-0.29618913177466427</v>
      </c>
      <c r="M436">
        <v>-0.74588838159286297</v>
      </c>
      <c r="N436">
        <f>(Table2[[#This Row],[1W Return vs Nifty]]-AVERAGE(Table2[1W Return vs Nifty]))/_xlfn.STDEV.P(Table2[1W Return vs Nifty])</f>
        <v>-0.51225419344762768</v>
      </c>
      <c r="O436">
        <v>322.14999999999998</v>
      </c>
      <c r="P436">
        <v>323.61215641821502</v>
      </c>
      <c r="Q436">
        <v>287.37326393273798</v>
      </c>
      <c r="R436">
        <v>48.094595812087199</v>
      </c>
      <c r="S436" s="1">
        <f>(Table2[[#This Row],[Close Price]]-Table2[[#This Row],[20D EMA]])/Table2[[#This Row],[20D EMA]]</f>
        <v>-1.1019711314604858E-2</v>
      </c>
      <c r="T436" s="1">
        <f>(Table2[[#This Row],[Close Price]]-Table2[[#This Row],[50D EMA]])/Table2[[#This Row],[50D EMA]]</f>
        <v>-1.5488158645491731E-2</v>
      </c>
      <c r="U436" s="1">
        <f>(Table2[[#This Row],[Close Price]]-Table2[[#This Row],[200D EMA]])/Table2[[#This Row],[200D EMA]]</f>
        <v>0.10866263492963947</v>
      </c>
      <c r="V436">
        <v>0.50725520756462406</v>
      </c>
      <c r="W436">
        <v>314.55</v>
      </c>
      <c r="X436">
        <v>323.95</v>
      </c>
      <c r="Y436">
        <v>309.89999999999998</v>
      </c>
      <c r="Z436">
        <v>323.95</v>
      </c>
      <c r="AA436">
        <v>302.55</v>
      </c>
      <c r="AB436">
        <v>337</v>
      </c>
      <c r="AC436" s="1">
        <f>(Table2[[#This Row],[Close Price]]/Table2[[#This Row],[Day Low]])-1</f>
        <v>1.2875536480686733E-2</v>
      </c>
      <c r="AD436" s="1">
        <f>(Table2[[#This Row],[Day High]]/Table2[[#This Row],[Close Price]])-1</f>
        <v>1.6792215944758215E-2</v>
      </c>
      <c r="AE436" s="1">
        <f>(Table2[[#This Row],[Close Price]]/Table2[[#This Row],[Current Week Low]])-1</f>
        <v>2.8073572120038914E-2</v>
      </c>
      <c r="AF436" s="1">
        <f>(Table2[[#This Row],[Current Week High]]/Table2[[#This Row],[Close Price]])-1</f>
        <v>1.6792215944758215E-2</v>
      </c>
      <c r="AG436" s="1">
        <f>(Table2[[#This Row],[Close Price]]/Table2[[#This Row],[Current Month Low]])-1</f>
        <v>5.3049082796231994E-2</v>
      </c>
      <c r="AH436" s="1">
        <f>(Table2[[#This Row],[Current Month High]]/Table2[[#This Row],[Close Price]])-1</f>
        <v>5.7752667922159384E-2</v>
      </c>
      <c r="AI436">
        <v>13.8888888888888</v>
      </c>
      <c r="AJ436">
        <v>68.884177047442293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-0.06</v>
      </c>
      <c r="AM436" t="s">
        <v>3192</v>
      </c>
      <c r="AN436">
        <v>-2.1</v>
      </c>
      <c r="AO436" t="s">
        <v>3192</v>
      </c>
      <c r="AP436">
        <v>8.5341145674129992E-3</v>
      </c>
      <c r="AQ436">
        <f>(Table2[[#This Row],[Sharpe Ratio]]-AVERAGE(Table2[Sharpe Ratio]))/_xlfn.STDEV.P(Table2[Sharpe Ratio])</f>
        <v>-0.68858263431975142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330</v>
      </c>
      <c r="AT436">
        <f>_xlfn.RANK.AVG(Table2[[#This Row],[6M Return vs Nifty Z-Score]],Table2[6M Return vs Nifty Z-Score])</f>
        <v>417</v>
      </c>
      <c r="AU436">
        <f>_xlfn.RANK.AVG(Table2[[#This Row],[Sharpe Ratio Z-Score]],Table2[Sharpe Ratio Z-Score])</f>
        <v>506</v>
      </c>
      <c r="AV436">
        <f>(Table2[[#This Row],[Rank 1Y]]+Table2[[#This Row],[Rank 6M]]+Table2[[#This Row],[Rank Sharpe]])/3</f>
        <v>417.66666666666669</v>
      </c>
    </row>
    <row r="437" spans="1:48" x14ac:dyDescent="0.3">
      <c r="A437" t="s">
        <v>953</v>
      </c>
      <c r="B437" t="s">
        <v>954</v>
      </c>
      <c r="C437" t="s">
        <v>3146</v>
      </c>
      <c r="D437" t="s">
        <v>21</v>
      </c>
      <c r="E437">
        <v>15920.6236153799</v>
      </c>
      <c r="F437">
        <v>701.8</v>
      </c>
      <c r="G437">
        <v>1.87504625804582</v>
      </c>
      <c r="H437">
        <f>(Table2[[#This Row],[1Y Return vs Nifty]]-AVERAGE(Table2[1Y Return vs Nifty]))/_xlfn.STDEV.P(Table2[1Y Return vs Nifty])</f>
        <v>-0.40456666508215361</v>
      </c>
      <c r="I437">
        <v>-9.2745126459785592</v>
      </c>
      <c r="J437">
        <f>(Table2[[#This Row],[1M Return vs Nifty]]-AVERAGE(Table2[1M Return vs Nifty]))/_xlfn.STDEV.P(Table2[1M Return vs Nifty])</f>
        <v>-1.0204070380613466</v>
      </c>
      <c r="K437">
        <v>5.9798601650762802</v>
      </c>
      <c r="L437">
        <f>(Table2[[#This Row],[6M Return vs Nifty]]-AVERAGE(Table2[6M Return vs Nifty]))/_xlfn.STDEV.P(Table2[6M Return vs Nifty])</f>
        <v>-0.13768814692783718</v>
      </c>
      <c r="M437">
        <v>2.8286715542903398</v>
      </c>
      <c r="N437">
        <f>(Table2[[#This Row],[1W Return vs Nifty]]-AVERAGE(Table2[1W Return vs Nifty]))/_xlfn.STDEV.P(Table2[1W Return vs Nifty])</f>
        <v>0.22927368696444009</v>
      </c>
      <c r="O437">
        <v>705.45</v>
      </c>
      <c r="P437">
        <v>724.39751821333903</v>
      </c>
      <c r="Q437">
        <v>660.17540219089403</v>
      </c>
      <c r="R437">
        <v>51.584170092077997</v>
      </c>
      <c r="S437" s="1">
        <f>(Table2[[#This Row],[Close Price]]-Table2[[#This Row],[20D EMA]])/Table2[[#This Row],[20D EMA]]</f>
        <v>-5.1740024098094698E-3</v>
      </c>
      <c r="T437" s="1">
        <f>(Table2[[#This Row],[Close Price]]-Table2[[#This Row],[50D EMA]])/Table2[[#This Row],[50D EMA]]</f>
        <v>-3.1194913904555897E-2</v>
      </c>
      <c r="U437" s="1">
        <f>(Table2[[#This Row],[Close Price]]-Table2[[#This Row],[200D EMA]])/Table2[[#This Row],[200D EMA]]</f>
        <v>6.3050815996730972E-2</v>
      </c>
      <c r="V437">
        <v>0.72111003929392603</v>
      </c>
      <c r="W437">
        <v>692.1</v>
      </c>
      <c r="X437">
        <v>709.3</v>
      </c>
      <c r="Y437">
        <v>689.7</v>
      </c>
      <c r="Z437">
        <v>726</v>
      </c>
      <c r="AA437">
        <v>659.6</v>
      </c>
      <c r="AB437">
        <v>726</v>
      </c>
      <c r="AC437" s="1">
        <f>(Table2[[#This Row],[Close Price]]/Table2[[#This Row],[Day Low]])-1</f>
        <v>1.4015315705822706E-2</v>
      </c>
      <c r="AD437" s="1">
        <f>(Table2[[#This Row],[Day High]]/Table2[[#This Row],[Close Price]])-1</f>
        <v>1.0686805357651652E-2</v>
      </c>
      <c r="AE437" s="1">
        <f>(Table2[[#This Row],[Close Price]]/Table2[[#This Row],[Current Week Low]])-1</f>
        <v>1.754385964912264E-2</v>
      </c>
      <c r="AF437" s="1">
        <f>(Table2[[#This Row],[Current Week High]]/Table2[[#This Row],[Close Price]])-1</f>
        <v>3.4482758620689724E-2</v>
      </c>
      <c r="AG437" s="1">
        <f>(Table2[[#This Row],[Close Price]]/Table2[[#This Row],[Current Month Low]])-1</f>
        <v>6.3978168587022433E-2</v>
      </c>
      <c r="AH437" s="1">
        <f>(Table2[[#This Row],[Current Month High]]/Table2[[#This Row],[Close Price]])-1</f>
        <v>3.4482758620689724E-2</v>
      </c>
      <c r="AI437">
        <v>19.620974636648601</v>
      </c>
      <c r="AJ437">
        <v>53.8023230330922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-0.17</v>
      </c>
      <c r="AM437" t="s">
        <v>3192</v>
      </c>
      <c r="AN437">
        <v>3.71</v>
      </c>
      <c r="AO437" t="s">
        <v>3193</v>
      </c>
      <c r="AP437">
        <v>3.1639007825586998E-2</v>
      </c>
      <c r="AQ437">
        <f>(Table2[[#This Row],[Sharpe Ratio]]-AVERAGE(Table2[Sharpe Ratio]))/_xlfn.STDEV.P(Table2[Sharpe Ratio])</f>
        <v>-0.41844564569218412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443</v>
      </c>
      <c r="AT437">
        <f>_xlfn.RANK.AVG(Table2[[#This Row],[6M Return vs Nifty Z-Score]],Table2[6M Return vs Nifty Z-Score])</f>
        <v>367</v>
      </c>
      <c r="AU437">
        <f>_xlfn.RANK.AVG(Table2[[#This Row],[Sharpe Ratio Z-Score]],Table2[Sharpe Ratio Z-Score])</f>
        <v>446</v>
      </c>
      <c r="AV437">
        <f>(Table2[[#This Row],[Rank 1Y]]+Table2[[#This Row],[Rank 6M]]+Table2[[#This Row],[Rank Sharpe]])/3</f>
        <v>418.66666666666669</v>
      </c>
    </row>
    <row r="438" spans="1:48" x14ac:dyDescent="0.3">
      <c r="A438" t="s">
        <v>1429</v>
      </c>
      <c r="B438" t="s">
        <v>1430</v>
      </c>
      <c r="C438" t="s">
        <v>3145</v>
      </c>
      <c r="D438" t="s">
        <v>1431</v>
      </c>
      <c r="E438">
        <v>7729.0665425999996</v>
      </c>
      <c r="F438">
        <v>477</v>
      </c>
      <c r="G438">
        <v>46.188732166905098</v>
      </c>
      <c r="H438">
        <f>(Table2[[#This Row],[1Y Return vs Nifty]]-AVERAGE(Table2[1Y Return vs Nifty]))/_xlfn.STDEV.P(Table2[1Y Return vs Nifty])</f>
        <v>0.3252640151326508</v>
      </c>
      <c r="I438">
        <v>-2.4588069154415901</v>
      </c>
      <c r="J438">
        <f>(Table2[[#This Row],[1M Return vs Nifty]]-AVERAGE(Table2[1M Return vs Nifty]))/_xlfn.STDEV.P(Table2[1M Return vs Nifty])</f>
        <v>-0.28993630775183171</v>
      </c>
      <c r="K438">
        <v>-7.2286345078970697</v>
      </c>
      <c r="L438">
        <f>(Table2[[#This Row],[6M Return vs Nifty]]-AVERAGE(Table2[6M Return vs Nifty]))/_xlfn.STDEV.P(Table2[6M Return vs Nifty])</f>
        <v>-0.54621482073216066</v>
      </c>
      <c r="M438">
        <v>1.19809296429669</v>
      </c>
      <c r="N438">
        <f>(Table2[[#This Row],[1W Return vs Nifty]]-AVERAGE(Table2[1W Return vs Nifty]))/_xlfn.STDEV.P(Table2[1W Return vs Nifty])</f>
        <v>-0.10898319146849621</v>
      </c>
      <c r="O438">
        <v>482.61</v>
      </c>
      <c r="P438">
        <v>496.18630556251799</v>
      </c>
      <c r="Q438">
        <v>467.34227709775899</v>
      </c>
      <c r="R438">
        <v>45.857504450966502</v>
      </c>
      <c r="S438" s="1">
        <f>(Table2[[#This Row],[Close Price]]-Table2[[#This Row],[20D EMA]])/Table2[[#This Row],[20D EMA]]</f>
        <v>-1.1624292907316494E-2</v>
      </c>
      <c r="T438" s="1">
        <f>(Table2[[#This Row],[Close Price]]-Table2[[#This Row],[50D EMA]])/Table2[[#This Row],[50D EMA]]</f>
        <v>-3.8667543516274189E-2</v>
      </c>
      <c r="U438" s="1">
        <f>(Table2[[#This Row],[Close Price]]-Table2[[#This Row],[200D EMA]])/Table2[[#This Row],[200D EMA]]</f>
        <v>2.0665202733671784E-2</v>
      </c>
      <c r="V438">
        <v>0.51161840047665197</v>
      </c>
      <c r="W438">
        <v>473.05</v>
      </c>
      <c r="X438">
        <v>483</v>
      </c>
      <c r="Y438">
        <v>473.05</v>
      </c>
      <c r="Z438">
        <v>486</v>
      </c>
      <c r="AA438">
        <v>447.3</v>
      </c>
      <c r="AB438">
        <v>504.65</v>
      </c>
      <c r="AC438" s="1">
        <f>(Table2[[#This Row],[Close Price]]/Table2[[#This Row],[Day Low]])-1</f>
        <v>8.3500687030968468E-3</v>
      </c>
      <c r="AD438" s="1">
        <f>(Table2[[#This Row],[Day High]]/Table2[[#This Row],[Close Price]])-1</f>
        <v>1.2578616352201255E-2</v>
      </c>
      <c r="AE438" s="1">
        <f>(Table2[[#This Row],[Close Price]]/Table2[[#This Row],[Current Week Low]])-1</f>
        <v>8.3500687030968468E-3</v>
      </c>
      <c r="AF438" s="1">
        <f>(Table2[[#This Row],[Current Week High]]/Table2[[#This Row],[Close Price]])-1</f>
        <v>1.8867924528301883E-2</v>
      </c>
      <c r="AG438" s="1">
        <f>(Table2[[#This Row],[Close Price]]/Table2[[#This Row],[Current Month Low]])-1</f>
        <v>6.6398390342052194E-2</v>
      </c>
      <c r="AH438" s="1">
        <f>(Table2[[#This Row],[Current Month High]]/Table2[[#This Row],[Close Price]])-1</f>
        <v>5.7966457023060691E-2</v>
      </c>
      <c r="AI438">
        <v>33.081761006289298</v>
      </c>
      <c r="AJ438">
        <v>99.637276785714306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-0.18</v>
      </c>
      <c r="AM438" t="s">
        <v>3192</v>
      </c>
      <c r="AN438">
        <v>-2.65</v>
      </c>
      <c r="AO438" t="s">
        <v>3192</v>
      </c>
      <c r="AQ438">
        <f>(Table2[[#This Row],[Sharpe Ratio]]-AVERAGE(Table2[Sharpe Ratio]))/_xlfn.STDEV.P(Table2[Sharpe Ratio])</f>
        <v>-0.78836149865308947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205</v>
      </c>
      <c r="AT438">
        <f>_xlfn.RANK.AVG(Table2[[#This Row],[6M Return vs Nifty Z-Score]],Table2[6M Return vs Nifty Z-Score])</f>
        <v>501</v>
      </c>
      <c r="AU438">
        <f>_xlfn.RANK.AVG(Table2[[#This Row],[Sharpe Ratio Z-Score]],Table2[Sharpe Ratio Z-Score])</f>
        <v>551.5</v>
      </c>
      <c r="AV438">
        <f>(Table2[[#This Row],[Rank 1Y]]+Table2[[#This Row],[Rank 6M]]+Table2[[#This Row],[Rank Sharpe]])/3</f>
        <v>419.16666666666669</v>
      </c>
    </row>
    <row r="439" spans="1:48" x14ac:dyDescent="0.3">
      <c r="A439" t="s">
        <v>577</v>
      </c>
      <c r="B439" t="s">
        <v>578</v>
      </c>
      <c r="C439" t="s">
        <v>3151</v>
      </c>
      <c r="D439" t="s">
        <v>167</v>
      </c>
      <c r="E439">
        <v>35517.638138299997</v>
      </c>
      <c r="F439">
        <v>886.15</v>
      </c>
      <c r="G439">
        <v>-12.4916053604626</v>
      </c>
      <c r="H439">
        <f>(Table2[[#This Row],[1Y Return vs Nifty]]-AVERAGE(Table2[1Y Return vs Nifty]))/_xlfn.STDEV.P(Table2[1Y Return vs Nifty])</f>
        <v>-0.64118031858663216</v>
      </c>
      <c r="I439">
        <v>-2.81455755653863</v>
      </c>
      <c r="J439">
        <f>(Table2[[#This Row],[1M Return vs Nifty]]-AVERAGE(Table2[1M Return vs Nifty]))/_xlfn.STDEV.P(Table2[1M Return vs Nifty])</f>
        <v>-0.32806375058521819</v>
      </c>
      <c r="K439">
        <v>11.9126821003341</v>
      </c>
      <c r="L439">
        <f>(Table2[[#This Row],[6M Return vs Nifty]]-AVERAGE(Table2[6M Return vs Nifty]))/_xlfn.STDEV.P(Table2[6M Return vs Nifty])</f>
        <v>4.5808615685355138E-2</v>
      </c>
      <c r="M439">
        <v>0.821039870331842</v>
      </c>
      <c r="N439">
        <f>(Table2[[#This Row],[1W Return vs Nifty]]-AVERAGE(Table2[1W Return vs Nifty]))/_xlfn.STDEV.P(Table2[1W Return vs Nifty])</f>
        <v>-0.18720131805908685</v>
      </c>
      <c r="O439">
        <v>885.36</v>
      </c>
      <c r="P439">
        <v>863.45555869976795</v>
      </c>
      <c r="Q439">
        <v>780.60801569637499</v>
      </c>
      <c r="R439">
        <v>50.536698647080698</v>
      </c>
      <c r="S439" s="1">
        <f>(Table2[[#This Row],[Close Price]]-Table2[[#This Row],[20D EMA]])/Table2[[#This Row],[20D EMA]]</f>
        <v>8.9229240083125918E-4</v>
      </c>
      <c r="T439" s="1">
        <f>(Table2[[#This Row],[Close Price]]-Table2[[#This Row],[50D EMA]])/Table2[[#This Row],[50D EMA]]</f>
        <v>2.6283276622141836E-2</v>
      </c>
      <c r="U439" s="1">
        <f>(Table2[[#This Row],[Close Price]]-Table2[[#This Row],[200D EMA]])/Table2[[#This Row],[200D EMA]]</f>
        <v>0.13520484312407643</v>
      </c>
      <c r="V439">
        <v>0.49939216797806502</v>
      </c>
      <c r="W439">
        <v>877.05</v>
      </c>
      <c r="X439">
        <v>890</v>
      </c>
      <c r="Y439">
        <v>875.8</v>
      </c>
      <c r="Z439">
        <v>894.35</v>
      </c>
      <c r="AA439">
        <v>851.05</v>
      </c>
      <c r="AB439">
        <v>911.95</v>
      </c>
      <c r="AC439" s="1">
        <f>(Table2[[#This Row],[Close Price]]/Table2[[#This Row],[Day Low]])-1</f>
        <v>1.0375691237671791E-2</v>
      </c>
      <c r="AD439" s="1">
        <f>(Table2[[#This Row],[Day High]]/Table2[[#This Row],[Close Price]])-1</f>
        <v>4.3446369124866546E-3</v>
      </c>
      <c r="AE439" s="1">
        <f>(Table2[[#This Row],[Close Price]]/Table2[[#This Row],[Current Week Low]])-1</f>
        <v>1.1817766613382075E-2</v>
      </c>
      <c r="AF439" s="1">
        <f>(Table2[[#This Row],[Current Week High]]/Table2[[#This Row],[Close Price]])-1</f>
        <v>9.2535123850363554E-3</v>
      </c>
      <c r="AG439" s="1">
        <f>(Table2[[#This Row],[Close Price]]/Table2[[#This Row],[Current Month Low]])-1</f>
        <v>4.1243170201515911E-2</v>
      </c>
      <c r="AH439" s="1">
        <f>(Table2[[#This Row],[Current Month High]]/Table2[[#This Row],[Close Price]])-1</f>
        <v>2.9114709699260999E-2</v>
      </c>
      <c r="AI439">
        <v>6.66929977994696</v>
      </c>
      <c r="AJ439">
        <v>45.832304780712498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0.03</v>
      </c>
      <c r="AM439" t="s">
        <v>3193</v>
      </c>
      <c r="AN439">
        <v>0.23</v>
      </c>
      <c r="AO439" t="s">
        <v>3193</v>
      </c>
      <c r="AP439">
        <v>3.9899791414489003E-2</v>
      </c>
      <c r="AQ439">
        <f>(Table2[[#This Row],[Sharpe Ratio]]-AVERAGE(Table2[Sharpe Ratio]))/_xlfn.STDEV.P(Table2[Sharpe Ratio])</f>
        <v>-0.32186250300138014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-1.432499274546962</v>
      </c>
      <c r="AS439">
        <f>_xlfn.RANK.AVG(Table2[[#This Row],[1Y Return vs Nifty Z-Score]],Table2[1Y Return vs Nifty Z-Score])</f>
        <v>541</v>
      </c>
      <c r="AT439">
        <f>_xlfn.RANK.AVG(Table2[[#This Row],[6M Return vs Nifty Z-Score]],Table2[6M Return vs Nifty Z-Score])</f>
        <v>299</v>
      </c>
      <c r="AU439">
        <f>_xlfn.RANK.AVG(Table2[[#This Row],[Sharpe Ratio Z-Score]],Table2[Sharpe Ratio Z-Score])</f>
        <v>422</v>
      </c>
      <c r="AV439">
        <f>(Table2[[#This Row],[Rank 1Y]]+Table2[[#This Row],[Rank 6M]]+Table2[[#This Row],[Rank Sharpe]])/3</f>
        <v>420.66666666666669</v>
      </c>
    </row>
    <row r="440" spans="1:48" x14ac:dyDescent="0.3">
      <c r="A440" t="s">
        <v>1128</v>
      </c>
      <c r="B440" t="s">
        <v>1129</v>
      </c>
      <c r="C440" t="s">
        <v>3151</v>
      </c>
      <c r="D440" t="s">
        <v>276</v>
      </c>
      <c r="E440">
        <v>11425.95117432</v>
      </c>
      <c r="F440">
        <v>2228.6999999999998</v>
      </c>
      <c r="G440">
        <v>19.250943490882801</v>
      </c>
      <c r="H440">
        <f>(Table2[[#This Row],[1Y Return vs Nifty]]-AVERAGE(Table2[1Y Return vs Nifty]))/_xlfn.STDEV.P(Table2[1Y Return vs Nifty])</f>
        <v>-0.11839180427580737</v>
      </c>
      <c r="I440">
        <v>4.9847230222615098</v>
      </c>
      <c r="J440">
        <f>(Table2[[#This Row],[1M Return vs Nifty]]-AVERAGE(Table2[1M Return vs Nifty]))/_xlfn.STDEV.P(Table2[1M Return vs Nifty])</f>
        <v>0.50782124878609547</v>
      </c>
      <c r="K440">
        <v>14.8652226505792</v>
      </c>
      <c r="L440">
        <f>(Table2[[#This Row],[6M Return vs Nifty]]-AVERAGE(Table2[6M Return vs Nifty]))/_xlfn.STDEV.P(Table2[6M Return vs Nifty])</f>
        <v>0.13712799765339079</v>
      </c>
      <c r="M440">
        <v>-0.33214049987003502</v>
      </c>
      <c r="N440">
        <f>(Table2[[#This Row],[1W Return vs Nifty]]-AVERAGE(Table2[1W Return vs Nifty]))/_xlfn.STDEV.P(Table2[1W Return vs Nifty])</f>
        <v>-0.42642388279063037</v>
      </c>
      <c r="O440">
        <v>2222.85</v>
      </c>
      <c r="P440">
        <v>2161.0122915673301</v>
      </c>
      <c r="Q440">
        <v>1933.33055514645</v>
      </c>
      <c r="R440">
        <v>47.288290718544097</v>
      </c>
      <c r="S440" s="1">
        <f>(Table2[[#This Row],[Close Price]]-Table2[[#This Row],[20D EMA]])/Table2[[#This Row],[20D EMA]]</f>
        <v>2.6317565287805786E-3</v>
      </c>
      <c r="T440" s="1">
        <f>(Table2[[#This Row],[Close Price]]-Table2[[#This Row],[50D EMA]])/Table2[[#This Row],[50D EMA]]</f>
        <v>3.1322222782720725E-2</v>
      </c>
      <c r="U440" s="1">
        <f>(Table2[[#This Row],[Close Price]]-Table2[[#This Row],[200D EMA]])/Table2[[#This Row],[200D EMA]]</f>
        <v>0.15277751860243863</v>
      </c>
      <c r="V440">
        <v>1.166672714488</v>
      </c>
      <c r="W440">
        <v>2218.6</v>
      </c>
      <c r="X440">
        <v>2269.25</v>
      </c>
      <c r="Y440">
        <v>2212.5500000000002</v>
      </c>
      <c r="Z440">
        <v>2303.3000000000002</v>
      </c>
      <c r="AA440">
        <v>2172.6</v>
      </c>
      <c r="AB440">
        <v>2318.3000000000002</v>
      </c>
      <c r="AC440" s="1">
        <f>(Table2[[#This Row],[Close Price]]/Table2[[#This Row],[Day Low]])-1</f>
        <v>4.5524204453257777E-3</v>
      </c>
      <c r="AD440" s="1">
        <f>(Table2[[#This Row],[Day High]]/Table2[[#This Row],[Close Price]])-1</f>
        <v>1.8194463139947104E-2</v>
      </c>
      <c r="AE440" s="1">
        <f>(Table2[[#This Row],[Close Price]]/Table2[[#This Row],[Current Week Low]])-1</f>
        <v>7.2992700729925808E-3</v>
      </c>
      <c r="AF440" s="1">
        <f>(Table2[[#This Row],[Current Week High]]/Table2[[#This Row],[Close Price]])-1</f>
        <v>3.3472427872751176E-2</v>
      </c>
      <c r="AG440" s="1">
        <f>(Table2[[#This Row],[Close Price]]/Table2[[#This Row],[Current Month Low]])-1</f>
        <v>2.5821596244131495E-2</v>
      </c>
      <c r="AH440" s="1">
        <f>(Table2[[#This Row],[Current Month High]]/Table2[[#This Row],[Close Price]])-1</f>
        <v>4.0202808812312307E-2</v>
      </c>
      <c r="AI440">
        <v>4.0202808812312298</v>
      </c>
      <c r="AJ440">
        <v>63.868975405315901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-0.02</v>
      </c>
      <c r="AM440" t="s">
        <v>3192</v>
      </c>
      <c r="AN440">
        <v>2.08</v>
      </c>
      <c r="AO440" t="s">
        <v>3193</v>
      </c>
      <c r="AP440">
        <v>-4.8840281134862003E-2</v>
      </c>
      <c r="AQ440">
        <f>(Table2[[#This Row],[Sharpe Ratio]]-AVERAGE(Table2[Sharpe Ratio]))/_xlfn.STDEV.P(Table2[Sharpe Ratio])</f>
        <v>-1.3593906015392418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-1.2592570421661935</v>
      </c>
      <c r="AS440">
        <f>_xlfn.RANK.AVG(Table2[[#This Row],[1Y Return vs Nifty Z-Score]],Table2[1Y Return vs Nifty Z-Score])</f>
        <v>325</v>
      </c>
      <c r="AT440">
        <f>_xlfn.RANK.AVG(Table2[[#This Row],[6M Return vs Nifty Z-Score]],Table2[6M Return vs Nifty Z-Score])</f>
        <v>269</v>
      </c>
      <c r="AU440">
        <f>_xlfn.RANK.AVG(Table2[[#This Row],[Sharpe Ratio Z-Score]],Table2[Sharpe Ratio Z-Score])</f>
        <v>668</v>
      </c>
      <c r="AV440">
        <f>(Table2[[#This Row],[Rank 1Y]]+Table2[[#This Row],[Rank 6M]]+Table2[[#This Row],[Rank Sharpe]])/3</f>
        <v>420.66666666666669</v>
      </c>
    </row>
    <row r="441" spans="1:48" x14ac:dyDescent="0.3">
      <c r="A441" t="s">
        <v>1699</v>
      </c>
      <c r="B441" t="s">
        <v>1700</v>
      </c>
      <c r="C441" t="s">
        <v>3157</v>
      </c>
      <c r="D441" t="s">
        <v>822</v>
      </c>
      <c r="E441">
        <v>5128.2776588999996</v>
      </c>
      <c r="F441">
        <v>418.2</v>
      </c>
      <c r="G441">
        <v>-14.8253442620006</v>
      </c>
      <c r="H441">
        <f>(Table2[[#This Row],[1Y Return vs Nifty]]-AVERAGE(Table2[1Y Return vs Nifty]))/_xlfn.STDEV.P(Table2[1Y Return vs Nifty])</f>
        <v>-0.67961617006277208</v>
      </c>
      <c r="I441">
        <v>7.6702309418942196</v>
      </c>
      <c r="J441">
        <f>(Table2[[#This Row],[1M Return vs Nifty]]-AVERAGE(Table2[1M Return vs Nifty]))/_xlfn.STDEV.P(Table2[1M Return vs Nifty])</f>
        <v>0.79563956267206515</v>
      </c>
      <c r="K441">
        <v>18.1645703992831</v>
      </c>
      <c r="L441">
        <f>(Table2[[#This Row],[6M Return vs Nifty]]-AVERAGE(Table2[6M Return vs Nifty]))/_xlfn.STDEV.P(Table2[6M Return vs Nifty])</f>
        <v>0.23917380944901828</v>
      </c>
      <c r="M441">
        <v>1.1114268482188201</v>
      </c>
      <c r="N441">
        <f>(Table2[[#This Row],[1W Return vs Nifty]]-AVERAGE(Table2[1W Return vs Nifty]))/_xlfn.STDEV.P(Table2[1W Return vs Nifty])</f>
        <v>-0.1269617237945713</v>
      </c>
      <c r="O441">
        <v>398.22</v>
      </c>
      <c r="P441">
        <v>383.29310225459801</v>
      </c>
      <c r="Q441">
        <v>356.06451327429602</v>
      </c>
      <c r="R441">
        <v>71.359598161237898</v>
      </c>
      <c r="S441" s="1">
        <f>(Table2[[#This Row],[Close Price]]-Table2[[#This Row],[20D EMA]])/Table2[[#This Row],[20D EMA]]</f>
        <v>5.0173271056199988E-2</v>
      </c>
      <c r="T441" s="1">
        <f>(Table2[[#This Row],[Close Price]]-Table2[[#This Row],[50D EMA]])/Table2[[#This Row],[50D EMA]]</f>
        <v>9.1071030342245701E-2</v>
      </c>
      <c r="U441" s="1">
        <f>(Table2[[#This Row],[Close Price]]-Table2[[#This Row],[200D EMA]])/Table2[[#This Row],[200D EMA]]</f>
        <v>0.1745062605490191</v>
      </c>
      <c r="V441">
        <v>1.15736003469352</v>
      </c>
      <c r="W441">
        <v>408.95</v>
      </c>
      <c r="X441">
        <v>423</v>
      </c>
      <c r="Y441">
        <v>396.05</v>
      </c>
      <c r="Z441">
        <v>423</v>
      </c>
      <c r="AA441">
        <v>372.95</v>
      </c>
      <c r="AB441">
        <v>425</v>
      </c>
      <c r="AC441" s="1">
        <f>(Table2[[#This Row],[Close Price]]/Table2[[#This Row],[Day Low]])-1</f>
        <v>2.2618902066267266E-2</v>
      </c>
      <c r="AD441" s="1">
        <f>(Table2[[#This Row],[Day High]]/Table2[[#This Row],[Close Price]])-1</f>
        <v>1.1477761836441891E-2</v>
      </c>
      <c r="AE441" s="1">
        <f>(Table2[[#This Row],[Close Price]]/Table2[[#This Row],[Current Week Low]])-1</f>
        <v>5.592728190884988E-2</v>
      </c>
      <c r="AF441" s="1">
        <f>(Table2[[#This Row],[Current Week High]]/Table2[[#This Row],[Close Price]])-1</f>
        <v>1.1477761836441891E-2</v>
      </c>
      <c r="AG441" s="1">
        <f>(Table2[[#This Row],[Close Price]]/Table2[[#This Row],[Current Month Low]])-1</f>
        <v>0.12132993698887251</v>
      </c>
      <c r="AH441" s="1">
        <f>(Table2[[#This Row],[Current Month High]]/Table2[[#This Row],[Close Price]])-1</f>
        <v>1.6260162601626105E-2</v>
      </c>
      <c r="AI441">
        <v>7.5801052128168198</v>
      </c>
      <c r="AJ441">
        <v>56.073894383280397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0.28000000000000003</v>
      </c>
      <c r="AM441" t="s">
        <v>3193</v>
      </c>
      <c r="AN441">
        <v>9.1999999999999993</v>
      </c>
      <c r="AO441" t="s">
        <v>3193</v>
      </c>
      <c r="AP441">
        <v>1.8982173463483999E-2</v>
      </c>
      <c r="AQ441">
        <f>(Table2[[#This Row],[Sharpe Ratio]]-AVERAGE(Table2[Sharpe Ratio]))/_xlfn.STDEV.P(Table2[Sharpe Ratio])</f>
        <v>-0.56642638215054564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-0.33819090388680573</v>
      </c>
      <c r="AS441">
        <f>_xlfn.RANK.AVG(Table2[[#This Row],[1Y Return vs Nifty Z-Score]],Table2[1Y Return vs Nifty Z-Score])</f>
        <v>553</v>
      </c>
      <c r="AT441">
        <f>_xlfn.RANK.AVG(Table2[[#This Row],[6M Return vs Nifty Z-Score]],Table2[6M Return vs Nifty Z-Score])</f>
        <v>237</v>
      </c>
      <c r="AU441">
        <f>_xlfn.RANK.AVG(Table2[[#This Row],[Sharpe Ratio Z-Score]],Table2[Sharpe Ratio Z-Score])</f>
        <v>481</v>
      </c>
      <c r="AV441">
        <f>(Table2[[#This Row],[Rank 1Y]]+Table2[[#This Row],[Rank 6M]]+Table2[[#This Row],[Rank Sharpe]])/3</f>
        <v>423.66666666666669</v>
      </c>
    </row>
    <row r="442" spans="1:48" x14ac:dyDescent="0.3">
      <c r="A442" t="s">
        <v>520</v>
      </c>
      <c r="B442" t="s">
        <v>521</v>
      </c>
      <c r="C442" t="s">
        <v>3147</v>
      </c>
      <c r="D442" t="s">
        <v>54</v>
      </c>
      <c r="E442">
        <v>41585.596518216</v>
      </c>
      <c r="F442">
        <v>166.83</v>
      </c>
      <c r="G442">
        <v>-2.8845195111981901</v>
      </c>
      <c r="H442">
        <f>(Table2[[#This Row],[1Y Return vs Nifty]]-AVERAGE(Table2[1Y Return vs Nifty]))/_xlfn.STDEV.P(Table2[1Y Return vs Nifty])</f>
        <v>-0.48295502415566482</v>
      </c>
      <c r="I442">
        <v>-4.2611182793051299</v>
      </c>
      <c r="J442">
        <f>(Table2[[#This Row],[1M Return vs Nifty]]-AVERAGE(Table2[1M Return vs Nifty]))/_xlfn.STDEV.P(Table2[1M Return vs Nifty])</f>
        <v>-0.4830983587934361</v>
      </c>
      <c r="K442">
        <v>-9.4795974943211299</v>
      </c>
      <c r="L442">
        <f>(Table2[[#This Row],[6M Return vs Nifty]]-AVERAGE(Table2[6M Return vs Nifty]))/_xlfn.STDEV.P(Table2[6M Return vs Nifty])</f>
        <v>-0.61583504956732593</v>
      </c>
      <c r="M442">
        <v>-2.5370793655047801</v>
      </c>
      <c r="N442">
        <f>(Table2[[#This Row],[1W Return vs Nifty]]-AVERAGE(Table2[1W Return vs Nifty]))/_xlfn.STDEV.P(Table2[1W Return vs Nifty])</f>
        <v>-0.88382945796623291</v>
      </c>
      <c r="O442">
        <v>172.89</v>
      </c>
      <c r="P442">
        <v>173.65070363629499</v>
      </c>
      <c r="Q442">
        <v>164.93557987547501</v>
      </c>
      <c r="R442">
        <v>36.796965285351597</v>
      </c>
      <c r="S442" s="1">
        <f>(Table2[[#This Row],[Close Price]]-Table2[[#This Row],[20D EMA]])/Table2[[#This Row],[20D EMA]]</f>
        <v>-3.505118861703959E-2</v>
      </c>
      <c r="T442" s="1">
        <f>(Table2[[#This Row],[Close Price]]-Table2[[#This Row],[50D EMA]])/Table2[[#This Row],[50D EMA]]</f>
        <v>-3.9278295414112992E-2</v>
      </c>
      <c r="U442" s="1">
        <f>(Table2[[#This Row],[Close Price]]-Table2[[#This Row],[200D EMA]])/Table2[[#This Row],[200D EMA]]</f>
        <v>1.1485818438661142E-2</v>
      </c>
      <c r="V442">
        <v>1.18078341166027</v>
      </c>
      <c r="W442">
        <v>166.1</v>
      </c>
      <c r="X442">
        <v>167.59</v>
      </c>
      <c r="Y442">
        <v>163.85</v>
      </c>
      <c r="Z442">
        <v>168.6</v>
      </c>
      <c r="AA442">
        <v>163.25</v>
      </c>
      <c r="AB442">
        <v>189.45</v>
      </c>
      <c r="AC442" s="1">
        <f>(Table2[[#This Row],[Close Price]]/Table2[[#This Row],[Day Low]])-1</f>
        <v>4.3949428055389816E-3</v>
      </c>
      <c r="AD442" s="1">
        <f>(Table2[[#This Row],[Day High]]/Table2[[#This Row],[Close Price]])-1</f>
        <v>4.5555355751363269E-3</v>
      </c>
      <c r="AE442" s="1">
        <f>(Table2[[#This Row],[Close Price]]/Table2[[#This Row],[Current Week Low]])-1</f>
        <v>1.8187366493744417E-2</v>
      </c>
      <c r="AF442" s="1">
        <f>(Table2[[#This Row],[Current Week High]]/Table2[[#This Row],[Close Price]])-1</f>
        <v>1.0609602589462197E-2</v>
      </c>
      <c r="AG442" s="1">
        <f>(Table2[[#This Row],[Close Price]]/Table2[[#This Row],[Current Month Low]])-1</f>
        <v>2.1929555895865205E-2</v>
      </c>
      <c r="AH442" s="1">
        <f>(Table2[[#This Row],[Current Month High]]/Table2[[#This Row],[Close Price]])-1</f>
        <v>0.13558712461787437</v>
      </c>
      <c r="AI442">
        <v>16.435892825031399</v>
      </c>
      <c r="AJ442">
        <v>31.7772511848341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-0.09</v>
      </c>
      <c r="AM442" t="s">
        <v>3192</v>
      </c>
      <c r="AN442">
        <v>-11.21</v>
      </c>
      <c r="AO442" t="s">
        <v>3192</v>
      </c>
      <c r="AP442">
        <v>8.9012220693703001E-2</v>
      </c>
      <c r="AQ442">
        <f>(Table2[[#This Row],[Sharpe Ratio]]-AVERAGE(Table2[Sharpe Ratio]))/_xlfn.STDEV.P(Table2[Sharpe Ratio])</f>
        <v>0.25234849210796251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477</v>
      </c>
      <c r="AT442">
        <f>_xlfn.RANK.AVG(Table2[[#This Row],[6M Return vs Nifty Z-Score]],Table2[6M Return vs Nifty Z-Score])</f>
        <v>523</v>
      </c>
      <c r="AU442">
        <f>_xlfn.RANK.AVG(Table2[[#This Row],[Sharpe Ratio Z-Score]],Table2[Sharpe Ratio Z-Score])</f>
        <v>274</v>
      </c>
      <c r="AV442">
        <f>(Table2[[#This Row],[Rank 1Y]]+Table2[[#This Row],[Rank 6M]]+Table2[[#This Row],[Rank Sharpe]])/3</f>
        <v>424.66666666666669</v>
      </c>
    </row>
    <row r="443" spans="1:48" x14ac:dyDescent="0.3">
      <c r="A443" t="s">
        <v>792</v>
      </c>
      <c r="B443" t="s">
        <v>793</v>
      </c>
      <c r="C443" t="s">
        <v>3153</v>
      </c>
      <c r="D443" t="s">
        <v>188</v>
      </c>
      <c r="E443">
        <v>20608.861130525001</v>
      </c>
      <c r="F443">
        <v>543.25</v>
      </c>
      <c r="G443">
        <v>-12.4976371820508</v>
      </c>
      <c r="H443">
        <f>(Table2[[#This Row],[1Y Return vs Nifty]]-AVERAGE(Table2[1Y Return vs Nifty]))/_xlfn.STDEV.P(Table2[1Y Return vs Nifty])</f>
        <v>-0.64127966054752672</v>
      </c>
      <c r="I443">
        <v>-2.97549681658302</v>
      </c>
      <c r="J443">
        <f>(Table2[[#This Row],[1M Return vs Nifty]]-AVERAGE(Table2[1M Return vs Nifty]))/_xlfn.STDEV.P(Table2[1M Return vs Nifty])</f>
        <v>-0.34531235600745325</v>
      </c>
      <c r="K443">
        <v>0.85515946917591401</v>
      </c>
      <c r="L443">
        <f>(Table2[[#This Row],[6M Return vs Nifty]]-AVERAGE(Table2[6M Return vs Nifty]))/_xlfn.STDEV.P(Table2[6M Return vs Nifty])</f>
        <v>-0.2961904578552636</v>
      </c>
      <c r="M443">
        <v>-1.39786834893765</v>
      </c>
      <c r="N443">
        <f>(Table2[[#This Row],[1W Return vs Nifty]]-AVERAGE(Table2[1W Return vs Nifty]))/_xlfn.STDEV.P(Table2[1W Return vs Nifty])</f>
        <v>-0.64750477867438094</v>
      </c>
      <c r="O443">
        <v>550.79999999999995</v>
      </c>
      <c r="P443">
        <v>558.64087658758797</v>
      </c>
      <c r="Q443">
        <v>530.46478284934904</v>
      </c>
      <c r="R443">
        <v>45.839428898724002</v>
      </c>
      <c r="S443" s="1">
        <f>(Table2[[#This Row],[Close Price]]-Table2[[#This Row],[20D EMA]])/Table2[[#This Row],[20D EMA]]</f>
        <v>-1.3707334785766077E-2</v>
      </c>
      <c r="T443" s="1">
        <f>(Table2[[#This Row],[Close Price]]-Table2[[#This Row],[50D EMA]])/Table2[[#This Row],[50D EMA]]</f>
        <v>-2.7550573602135735E-2</v>
      </c>
      <c r="U443" s="1">
        <f>(Table2[[#This Row],[Close Price]]-Table2[[#This Row],[200D EMA]])/Table2[[#This Row],[200D EMA]]</f>
        <v>2.4101915082800025E-2</v>
      </c>
      <c r="V443">
        <v>1.02391808205557</v>
      </c>
      <c r="W443">
        <v>533.65</v>
      </c>
      <c r="X443">
        <v>550</v>
      </c>
      <c r="Y443">
        <v>533.04999999999995</v>
      </c>
      <c r="Z443">
        <v>558</v>
      </c>
      <c r="AA443">
        <v>521.9</v>
      </c>
      <c r="AB443">
        <v>578</v>
      </c>
      <c r="AC443" s="1">
        <f>(Table2[[#This Row],[Close Price]]/Table2[[#This Row],[Day Low]])-1</f>
        <v>1.7989318841937552E-2</v>
      </c>
      <c r="AD443" s="1">
        <f>(Table2[[#This Row],[Day High]]/Table2[[#This Row],[Close Price]])-1</f>
        <v>1.2425218591808562E-2</v>
      </c>
      <c r="AE443" s="1">
        <f>(Table2[[#This Row],[Close Price]]/Table2[[#This Row],[Current Week Low]])-1</f>
        <v>1.9135165556702027E-2</v>
      </c>
      <c r="AF443" s="1">
        <f>(Table2[[#This Row],[Current Week High]]/Table2[[#This Row],[Close Price]])-1</f>
        <v>2.7151403589507517E-2</v>
      </c>
      <c r="AG443" s="1">
        <f>(Table2[[#This Row],[Close Price]]/Table2[[#This Row],[Current Month Low]])-1</f>
        <v>4.0908219965510639E-2</v>
      </c>
      <c r="AH443" s="1">
        <f>(Table2[[#This Row],[Current Month High]]/Table2[[#This Row],[Close Price]])-1</f>
        <v>6.3966866083755125E-2</v>
      </c>
      <c r="AI443">
        <v>14.569719282098401</v>
      </c>
      <c r="AJ443">
        <v>33.542281219272297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-0.05</v>
      </c>
      <c r="AM443" t="s">
        <v>3192</v>
      </c>
      <c r="AN443">
        <v>-0.19</v>
      </c>
      <c r="AO443" t="s">
        <v>3192</v>
      </c>
      <c r="AP443">
        <v>7.5598501264118004E-2</v>
      </c>
      <c r="AQ443">
        <f>(Table2[[#This Row],[Sharpe Ratio]]-AVERAGE(Table2[Sharpe Ratio]))/_xlfn.STDEV.P(Table2[Sharpe Ratio])</f>
        <v>9.5518433102117425E-2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542</v>
      </c>
      <c r="AT443">
        <f>_xlfn.RANK.AVG(Table2[[#This Row],[6M Return vs Nifty Z-Score]],Table2[6M Return vs Nifty Z-Score])</f>
        <v>418</v>
      </c>
      <c r="AU443">
        <f>_xlfn.RANK.AVG(Table2[[#This Row],[Sharpe Ratio Z-Score]],Table2[Sharpe Ratio Z-Score])</f>
        <v>316</v>
      </c>
      <c r="AV443">
        <f>(Table2[[#This Row],[Rank 1Y]]+Table2[[#This Row],[Rank 6M]]+Table2[[#This Row],[Rank Sharpe]])/3</f>
        <v>425.33333333333331</v>
      </c>
    </row>
    <row r="444" spans="1:48" x14ac:dyDescent="0.3">
      <c r="A444" t="s">
        <v>855</v>
      </c>
      <c r="B444" t="s">
        <v>856</v>
      </c>
      <c r="C444" t="s">
        <v>3147</v>
      </c>
      <c r="D444" t="s">
        <v>589</v>
      </c>
      <c r="E444">
        <v>18992.264493400002</v>
      </c>
      <c r="F444">
        <v>380.05</v>
      </c>
      <c r="G444">
        <v>4.2947788373550297</v>
      </c>
      <c r="H444">
        <f>(Table2[[#This Row],[1Y Return vs Nifty]]-AVERAGE(Table2[1Y Return vs Nifty]))/_xlfn.STDEV.P(Table2[1Y Return vs Nifty])</f>
        <v>-0.36471452825184536</v>
      </c>
      <c r="I444">
        <v>14.5304631429678</v>
      </c>
      <c r="J444">
        <f>(Table2[[#This Row],[1M Return vs Nifty]]-AVERAGE(Table2[1M Return vs Nifty]))/_xlfn.STDEV.P(Table2[1M Return vs Nifty])</f>
        <v>1.5308824009241599</v>
      </c>
      <c r="K444">
        <v>8.2485624604153394</v>
      </c>
      <c r="L444">
        <f>(Table2[[#This Row],[6M Return vs Nifty]]-AVERAGE(Table2[6M Return vs Nifty]))/_xlfn.STDEV.P(Table2[6M Return vs Nifty])</f>
        <v>-6.751925747342194E-2</v>
      </c>
      <c r="M444">
        <v>0.766314989949064</v>
      </c>
      <c r="N444">
        <f>(Table2[[#This Row],[1W Return vs Nifty]]-AVERAGE(Table2[1W Return vs Nifty]))/_xlfn.STDEV.P(Table2[1W Return vs Nifty])</f>
        <v>-0.19855377130757848</v>
      </c>
      <c r="O444">
        <v>363.1</v>
      </c>
      <c r="P444">
        <v>345.98185831759298</v>
      </c>
      <c r="Q444">
        <v>326.974089595706</v>
      </c>
      <c r="R444">
        <v>59.546777611281101</v>
      </c>
      <c r="S444" s="1">
        <f>(Table2[[#This Row],[Close Price]]-Table2[[#This Row],[20D EMA]])/Table2[[#This Row],[20D EMA]]</f>
        <v>4.6681354998622936E-2</v>
      </c>
      <c r="T444" s="1">
        <f>(Table2[[#This Row],[Close Price]]-Table2[[#This Row],[50D EMA]])/Table2[[#This Row],[50D EMA]]</f>
        <v>9.8468000166454642E-2</v>
      </c>
      <c r="U444" s="1">
        <f>(Table2[[#This Row],[Close Price]]-Table2[[#This Row],[200D EMA]])/Table2[[#This Row],[200D EMA]]</f>
        <v>0.16232451467307649</v>
      </c>
      <c r="V444">
        <v>2.7070592525938699</v>
      </c>
      <c r="W444">
        <v>371.5</v>
      </c>
      <c r="X444">
        <v>383.85</v>
      </c>
      <c r="Y444">
        <v>365</v>
      </c>
      <c r="Z444">
        <v>401.65</v>
      </c>
      <c r="AA444">
        <v>338.15</v>
      </c>
      <c r="AB444">
        <v>401.65</v>
      </c>
      <c r="AC444" s="1">
        <f>(Table2[[#This Row],[Close Price]]/Table2[[#This Row],[Day Low]])-1</f>
        <v>2.3014804845222114E-2</v>
      </c>
      <c r="AD444" s="1">
        <f>(Table2[[#This Row],[Day High]]/Table2[[#This Row],[Close Price]])-1</f>
        <v>9.9986843836337158E-3</v>
      </c>
      <c r="AE444" s="1">
        <f>(Table2[[#This Row],[Close Price]]/Table2[[#This Row],[Current Week Low]])-1</f>
        <v>4.1232876712328892E-2</v>
      </c>
      <c r="AF444" s="1">
        <f>(Table2[[#This Row],[Current Week High]]/Table2[[#This Row],[Close Price]])-1</f>
        <v>5.6834627022759987E-2</v>
      </c>
      <c r="AG444" s="1">
        <f>(Table2[[#This Row],[Close Price]]/Table2[[#This Row],[Current Month Low]])-1</f>
        <v>0.12390950761496389</v>
      </c>
      <c r="AH444" s="1">
        <f>(Table2[[#This Row],[Current Month High]]/Table2[[#This Row],[Close Price]])-1</f>
        <v>5.6834627022759987E-2</v>
      </c>
      <c r="AI444">
        <v>5.6834627022759898</v>
      </c>
      <c r="AJ444">
        <v>36.659475008989503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0.16</v>
      </c>
      <c r="AM444" t="s">
        <v>3193</v>
      </c>
      <c r="AN444">
        <v>4.28</v>
      </c>
      <c r="AO444" t="s">
        <v>3193</v>
      </c>
      <c r="AP444">
        <v>5.7585770615569999E-3</v>
      </c>
      <c r="AQ444">
        <f>(Table2[[#This Row],[Sharpe Ratio]]-AVERAGE(Table2[Sharpe Ratio]))/_xlfn.STDEV.P(Table2[Sharpe Ratio])</f>
        <v>-0.72103356734406021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0.17906127654725398</v>
      </c>
      <c r="AS444">
        <f>_xlfn.RANK.AVG(Table2[[#This Row],[1Y Return vs Nifty Z-Score]],Table2[1Y Return vs Nifty Z-Score])</f>
        <v>426</v>
      </c>
      <c r="AT444">
        <f>_xlfn.RANK.AVG(Table2[[#This Row],[6M Return vs Nifty Z-Score]],Table2[6M Return vs Nifty Z-Score])</f>
        <v>342</v>
      </c>
      <c r="AU444">
        <f>_xlfn.RANK.AVG(Table2[[#This Row],[Sharpe Ratio Z-Score]],Table2[Sharpe Ratio Z-Score])</f>
        <v>511</v>
      </c>
      <c r="AV444">
        <f>(Table2[[#This Row],[Rank 1Y]]+Table2[[#This Row],[Rank 6M]]+Table2[[#This Row],[Rank Sharpe]])/3</f>
        <v>426.33333333333331</v>
      </c>
    </row>
    <row r="445" spans="1:48" x14ac:dyDescent="0.3">
      <c r="A445" t="s">
        <v>246</v>
      </c>
      <c r="B445" t="s">
        <v>247</v>
      </c>
      <c r="C445" t="s">
        <v>3147</v>
      </c>
      <c r="D445" t="s">
        <v>43</v>
      </c>
      <c r="E445">
        <v>107670.89748514</v>
      </c>
      <c r="F445">
        <v>745.4</v>
      </c>
      <c r="G445">
        <v>13.8095266980789</v>
      </c>
      <c r="H445">
        <f>(Table2[[#This Row],[1Y Return vs Nifty]]-AVERAGE(Table2[1Y Return vs Nifty]))/_xlfn.STDEV.P(Table2[1Y Return vs Nifty])</f>
        <v>-0.20801000772185332</v>
      </c>
      <c r="I445">
        <v>-1.19614680823779</v>
      </c>
      <c r="J445">
        <f>(Table2[[#This Row],[1M Return vs Nifty]]-AVERAGE(Table2[1M Return vs Nifty]))/_xlfn.STDEV.P(Table2[1M Return vs Nifty])</f>
        <v>-0.15461117971565039</v>
      </c>
      <c r="K445">
        <v>9.7500102981026497</v>
      </c>
      <c r="L445">
        <f>(Table2[[#This Row],[6M Return vs Nifty]]-AVERAGE(Table2[6M Return vs Nifty]))/_xlfn.STDEV.P(Table2[6M Return vs Nifty])</f>
        <v>-2.1080847479877016E-2</v>
      </c>
      <c r="M445">
        <v>-1.10919462809442</v>
      </c>
      <c r="N445">
        <f>(Table2[[#This Row],[1W Return vs Nifty]]-AVERAGE(Table2[1W Return vs Nifty]))/_xlfn.STDEV.P(Table2[1W Return vs Nifty])</f>
        <v>-0.58762059259633836</v>
      </c>
      <c r="O445">
        <v>752.02</v>
      </c>
      <c r="P445">
        <v>738.10783491764505</v>
      </c>
      <c r="Q445">
        <v>648.73511824813704</v>
      </c>
      <c r="R445">
        <v>45.029433501521702</v>
      </c>
      <c r="S445" s="1">
        <f>(Table2[[#This Row],[Close Price]]-Table2[[#This Row],[20D EMA]])/Table2[[#This Row],[20D EMA]]</f>
        <v>-8.802957368155109E-3</v>
      </c>
      <c r="T445" s="1">
        <f>(Table2[[#This Row],[Close Price]]-Table2[[#This Row],[50D EMA]])/Table2[[#This Row],[50D EMA]]</f>
        <v>9.8795389201749313E-3</v>
      </c>
      <c r="U445" s="1">
        <f>(Table2[[#This Row],[Close Price]]-Table2[[#This Row],[200D EMA]])/Table2[[#This Row],[200D EMA]]</f>
        <v>0.14900516255833285</v>
      </c>
      <c r="V445">
        <v>0.65970015886238798</v>
      </c>
      <c r="W445">
        <v>733.6</v>
      </c>
      <c r="X445">
        <v>754.6</v>
      </c>
      <c r="Y445">
        <v>728.05</v>
      </c>
      <c r="Z445">
        <v>759.45</v>
      </c>
      <c r="AA445">
        <v>726.2</v>
      </c>
      <c r="AB445">
        <v>796.8</v>
      </c>
      <c r="AC445" s="1">
        <f>(Table2[[#This Row],[Close Price]]/Table2[[#This Row],[Day Low]])-1</f>
        <v>1.6085059978189653E-2</v>
      </c>
      <c r="AD445" s="1">
        <f>(Table2[[#This Row],[Day High]]/Table2[[#This Row],[Close Price]])-1</f>
        <v>1.2342366514623171E-2</v>
      </c>
      <c r="AE445" s="1">
        <f>(Table2[[#This Row],[Close Price]]/Table2[[#This Row],[Current Week Low]])-1</f>
        <v>2.3830780852963418E-2</v>
      </c>
      <c r="AF445" s="1">
        <f>(Table2[[#This Row],[Current Week High]]/Table2[[#This Row],[Close Price]])-1</f>
        <v>1.8848940166353634E-2</v>
      </c>
      <c r="AG445" s="1">
        <f>(Table2[[#This Row],[Close Price]]/Table2[[#This Row],[Current Month Low]])-1</f>
        <v>2.6438997521343932E-2</v>
      </c>
      <c r="AH445" s="1">
        <f>(Table2[[#This Row],[Current Month High]]/Table2[[#This Row],[Close Price]])-1</f>
        <v>6.8956265092567692E-2</v>
      </c>
      <c r="AI445">
        <v>6.8956265092567604</v>
      </c>
      <c r="AJ445">
        <v>60.837199266371698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0.01</v>
      </c>
      <c r="AM445" t="s">
        <v>3193</v>
      </c>
      <c r="AN445">
        <v>-5.59</v>
      </c>
      <c r="AO445" t="s">
        <v>3192</v>
      </c>
      <c r="AP445">
        <v>-4.6707021537390004E-3</v>
      </c>
      <c r="AQ445">
        <f>(Table2[[#This Row],[Sharpe Ratio]]-AVERAGE(Table2[Sharpe Ratio]))/_xlfn.STDEV.P(Table2[Sharpe Ratio])</f>
        <v>-0.84297025189374675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-1.814292879407466</v>
      </c>
      <c r="AS445">
        <f>_xlfn.RANK.AVG(Table2[[#This Row],[1Y Return vs Nifty Z-Score]],Table2[1Y Return vs Nifty Z-Score])</f>
        <v>361</v>
      </c>
      <c r="AT445">
        <f>_xlfn.RANK.AVG(Table2[[#This Row],[6M Return vs Nifty Z-Score]],Table2[6M Return vs Nifty Z-Score])</f>
        <v>330</v>
      </c>
      <c r="AU445">
        <f>_xlfn.RANK.AVG(Table2[[#This Row],[Sharpe Ratio Z-Score]],Table2[Sharpe Ratio Z-Score])</f>
        <v>589</v>
      </c>
      <c r="AV445">
        <f>(Table2[[#This Row],[Rank 1Y]]+Table2[[#This Row],[Rank 6M]]+Table2[[#This Row],[Rank Sharpe]])/3</f>
        <v>426.66666666666669</v>
      </c>
    </row>
    <row r="446" spans="1:48" x14ac:dyDescent="0.3">
      <c r="A446" t="s">
        <v>1021</v>
      </c>
      <c r="B446" t="s">
        <v>1022</v>
      </c>
      <c r="C446" t="s">
        <v>3156</v>
      </c>
      <c r="D446" t="s">
        <v>83</v>
      </c>
      <c r="E446">
        <v>14169.822473745</v>
      </c>
      <c r="F446">
        <v>2531.0500000000002</v>
      </c>
      <c r="G446">
        <v>0.33803168798161898</v>
      </c>
      <c r="H446">
        <f>(Table2[[#This Row],[1Y Return vs Nifty]]-AVERAGE(Table2[1Y Return vs Nifty]))/_xlfn.STDEV.P(Table2[1Y Return vs Nifty])</f>
        <v>-0.4298807495723756</v>
      </c>
      <c r="I446">
        <v>-5.1906265960782898</v>
      </c>
      <c r="J446">
        <f>(Table2[[#This Row],[1M Return vs Nifty]]-AVERAGE(Table2[1M Return vs Nifty]))/_xlfn.STDEV.P(Table2[1M Return vs Nifty])</f>
        <v>-0.58271806742316379</v>
      </c>
      <c r="K446">
        <v>-22.535328765851201</v>
      </c>
      <c r="L446">
        <f>(Table2[[#This Row],[6M Return vs Nifty]]-AVERAGE(Table2[6M Return vs Nifty]))/_xlfn.STDEV.P(Table2[6M Return vs Nifty])</f>
        <v>-1.0196368909198217</v>
      </c>
      <c r="M446">
        <v>5.25730975532763</v>
      </c>
      <c r="N446">
        <f>(Table2[[#This Row],[1W Return vs Nifty]]-AVERAGE(Table2[1W Return vs Nifty]))/_xlfn.STDEV.P(Table2[1W Return vs Nifty])</f>
        <v>0.73308477694634344</v>
      </c>
      <c r="O446">
        <v>2481.8200000000002</v>
      </c>
      <c r="P446">
        <v>2635.96725646391</v>
      </c>
      <c r="Q446">
        <v>2604.6318594989898</v>
      </c>
      <c r="R446">
        <v>61.156110242491998</v>
      </c>
      <c r="S446" s="1">
        <f>(Table2[[#This Row],[Close Price]]-Table2[[#This Row],[20D EMA]])/Table2[[#This Row],[20D EMA]]</f>
        <v>1.9836249204213043E-2</v>
      </c>
      <c r="T446" s="1">
        <f>(Table2[[#This Row],[Close Price]]-Table2[[#This Row],[50D EMA]])/Table2[[#This Row],[50D EMA]]</f>
        <v>-3.9802185025869359E-2</v>
      </c>
      <c r="U446" s="1">
        <f>(Table2[[#This Row],[Close Price]]-Table2[[#This Row],[200D EMA]])/Table2[[#This Row],[200D EMA]]</f>
        <v>-2.8250387566534391E-2</v>
      </c>
      <c r="V446">
        <v>0.96161557554260702</v>
      </c>
      <c r="W446">
        <v>2501.0500000000002</v>
      </c>
      <c r="X446">
        <v>2547</v>
      </c>
      <c r="Y446">
        <v>2422</v>
      </c>
      <c r="Z446">
        <v>2547</v>
      </c>
      <c r="AA446">
        <v>2217.3000000000002</v>
      </c>
      <c r="AB446">
        <v>2547</v>
      </c>
      <c r="AC446" s="1">
        <f>(Table2[[#This Row],[Close Price]]/Table2[[#This Row],[Day Low]])-1</f>
        <v>1.1994962115911223E-2</v>
      </c>
      <c r="AD446" s="1">
        <f>(Table2[[#This Row],[Day High]]/Table2[[#This Row],[Close Price]])-1</f>
        <v>6.3017324825664911E-3</v>
      </c>
      <c r="AE446" s="1">
        <f>(Table2[[#This Row],[Close Price]]/Table2[[#This Row],[Current Week Low]])-1</f>
        <v>4.5024772914946443E-2</v>
      </c>
      <c r="AF446" s="1">
        <f>(Table2[[#This Row],[Current Week High]]/Table2[[#This Row],[Close Price]])-1</f>
        <v>6.3017324825664911E-3</v>
      </c>
      <c r="AG446" s="1">
        <f>(Table2[[#This Row],[Close Price]]/Table2[[#This Row],[Current Month Low]])-1</f>
        <v>0.14150092454787355</v>
      </c>
      <c r="AH446" s="1">
        <f>(Table2[[#This Row],[Current Month High]]/Table2[[#This Row],[Close Price]])-1</f>
        <v>6.3017324825664911E-3</v>
      </c>
      <c r="AI446">
        <v>44.406471622449097</v>
      </c>
      <c r="AJ446">
        <v>45.8818443804034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0</v>
      </c>
      <c r="AM446">
        <v>0</v>
      </c>
      <c r="AN446">
        <v>6.2</v>
      </c>
      <c r="AO446" t="s">
        <v>3193</v>
      </c>
      <c r="AP446">
        <v>0.125426761488422</v>
      </c>
      <c r="AQ446">
        <f>(Table2[[#This Row],[Sharpe Ratio]]-AVERAGE(Table2[Sharpe Ratio]))/_xlfn.STDEV.P(Table2[Sharpe Ratio])</f>
        <v>0.67809875559645572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456</v>
      </c>
      <c r="AT446">
        <f>_xlfn.RANK.AVG(Table2[[#This Row],[6M Return vs Nifty Z-Score]],Table2[6M Return vs Nifty Z-Score])</f>
        <v>657</v>
      </c>
      <c r="AU446">
        <f>_xlfn.RANK.AVG(Table2[[#This Row],[Sharpe Ratio Z-Score]],Table2[Sharpe Ratio Z-Score])</f>
        <v>169</v>
      </c>
      <c r="AV446">
        <f>(Table2[[#This Row],[Rank 1Y]]+Table2[[#This Row],[Rank 6M]]+Table2[[#This Row],[Rank Sharpe]])/3</f>
        <v>427.33333333333331</v>
      </c>
    </row>
    <row r="447" spans="1:48" x14ac:dyDescent="0.3">
      <c r="A447" t="s">
        <v>1317</v>
      </c>
      <c r="B447" t="s">
        <v>1318</v>
      </c>
      <c r="C447" t="s">
        <v>3153</v>
      </c>
      <c r="D447" t="s">
        <v>188</v>
      </c>
      <c r="E447">
        <v>8823.4146000000001</v>
      </c>
      <c r="F447">
        <v>577.5</v>
      </c>
      <c r="G447">
        <v>-9.6510702325302393</v>
      </c>
      <c r="H447">
        <f>(Table2[[#This Row],[1Y Return vs Nifty]]-AVERAGE(Table2[1Y Return vs Nifty]))/_xlfn.STDEV.P(Table2[1Y Return vs Nifty])</f>
        <v>-0.59439771312120737</v>
      </c>
      <c r="I447">
        <v>7.4841986917198602</v>
      </c>
      <c r="J447">
        <f>(Table2[[#This Row],[1M Return vs Nifty]]-AVERAGE(Table2[1M Return vs Nifty]))/_xlfn.STDEV.P(Table2[1M Return vs Nifty])</f>
        <v>0.77570162535221543</v>
      </c>
      <c r="K447">
        <v>6.7067460079815705E-2</v>
      </c>
      <c r="L447">
        <f>(Table2[[#This Row],[6M Return vs Nifty]]-AVERAGE(Table2[6M Return vs Nifty]))/_xlfn.STDEV.P(Table2[6M Return vs Nifty])</f>
        <v>-0.32056542374646163</v>
      </c>
      <c r="M447">
        <v>3.7715034053157499</v>
      </c>
      <c r="N447">
        <f>(Table2[[#This Row],[1W Return vs Nifty]]-AVERAGE(Table2[1W Return vs Nifty]))/_xlfn.STDEV.P(Table2[1W Return vs Nifty])</f>
        <v>0.4248603092665546</v>
      </c>
      <c r="O447">
        <v>577.54999999999995</v>
      </c>
      <c r="P447">
        <v>579.52441094343703</v>
      </c>
      <c r="Q447">
        <v>554.10241489993803</v>
      </c>
      <c r="R447">
        <v>48.979096628873499</v>
      </c>
      <c r="S447" s="1">
        <f>(Table2[[#This Row],[Close Price]]-Table2[[#This Row],[20D EMA]])/Table2[[#This Row],[20D EMA]]</f>
        <v>-8.6572591117573425E-5</v>
      </c>
      <c r="T447" s="1">
        <f>(Table2[[#This Row],[Close Price]]-Table2[[#This Row],[50D EMA]])/Table2[[#This Row],[50D EMA]]</f>
        <v>-3.4932280766937708E-3</v>
      </c>
      <c r="U447" s="1">
        <f>(Table2[[#This Row],[Close Price]]-Table2[[#This Row],[200D EMA]])/Table2[[#This Row],[200D EMA]]</f>
        <v>4.2226102018139013E-2</v>
      </c>
      <c r="V447">
        <v>0.57173598561618599</v>
      </c>
      <c r="W447">
        <v>575.04999999999995</v>
      </c>
      <c r="X447">
        <v>595.9</v>
      </c>
      <c r="Y447">
        <v>565.5</v>
      </c>
      <c r="Z447">
        <v>599.95000000000005</v>
      </c>
      <c r="AA447">
        <v>531.65</v>
      </c>
      <c r="AB447">
        <v>601.5</v>
      </c>
      <c r="AC447" s="1">
        <f>(Table2[[#This Row],[Close Price]]/Table2[[#This Row],[Day Low]])-1</f>
        <v>4.2604990870360737E-3</v>
      </c>
      <c r="AD447" s="1">
        <f>(Table2[[#This Row],[Day High]]/Table2[[#This Row],[Close Price]])-1</f>
        <v>3.1861471861471813E-2</v>
      </c>
      <c r="AE447" s="1">
        <f>(Table2[[#This Row],[Close Price]]/Table2[[#This Row],[Current Week Low]])-1</f>
        <v>2.1220159151193574E-2</v>
      </c>
      <c r="AF447" s="1">
        <f>(Table2[[#This Row],[Current Week High]]/Table2[[#This Row],[Close Price]])-1</f>
        <v>3.887445887445895E-2</v>
      </c>
      <c r="AG447" s="1">
        <f>(Table2[[#This Row],[Close Price]]/Table2[[#This Row],[Current Month Low]])-1</f>
        <v>8.6240947992100025E-2</v>
      </c>
      <c r="AH447" s="1">
        <f>(Table2[[#This Row],[Current Month High]]/Table2[[#This Row],[Close Price]])-1</f>
        <v>4.1558441558441572E-2</v>
      </c>
      <c r="AI447">
        <v>22.562770562770499</v>
      </c>
      <c r="AJ447">
        <v>33.371824480369497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-7.0000000000000007E-2</v>
      </c>
      <c r="AM447" t="s">
        <v>3192</v>
      </c>
      <c r="AN447">
        <v>-0.79</v>
      </c>
      <c r="AO447" t="s">
        <v>3192</v>
      </c>
      <c r="AP447">
        <v>6.9869376995031998E-2</v>
      </c>
      <c r="AQ447">
        <f>(Table2[[#This Row],[Sharpe Ratio]]-AVERAGE(Table2[Sharpe Ratio]))/_xlfn.STDEV.P(Table2[Sharpe Ratio])</f>
        <v>2.853485692928736E-2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522</v>
      </c>
      <c r="AT447">
        <f>_xlfn.RANK.AVG(Table2[[#This Row],[6M Return vs Nifty Z-Score]],Table2[6M Return vs Nifty Z-Score])</f>
        <v>429</v>
      </c>
      <c r="AU447">
        <f>_xlfn.RANK.AVG(Table2[[#This Row],[Sharpe Ratio Z-Score]],Table2[Sharpe Ratio Z-Score])</f>
        <v>331</v>
      </c>
      <c r="AV447">
        <f>(Table2[[#This Row],[Rank 1Y]]+Table2[[#This Row],[Rank 6M]]+Table2[[#This Row],[Rank Sharpe]])/3</f>
        <v>427.33333333333331</v>
      </c>
    </row>
    <row r="448" spans="1:48" x14ac:dyDescent="0.3">
      <c r="A448" t="s">
        <v>1130</v>
      </c>
      <c r="B448" t="s">
        <v>1131</v>
      </c>
      <c r="C448" t="s">
        <v>3159</v>
      </c>
      <c r="D448" t="s">
        <v>538</v>
      </c>
      <c r="E448">
        <v>11400.151253275</v>
      </c>
      <c r="F448">
        <v>356.45</v>
      </c>
      <c r="G448">
        <v>-2.29901526652765</v>
      </c>
      <c r="H448">
        <f>(Table2[[#This Row],[1Y Return vs Nifty]]-AVERAGE(Table2[1Y Return vs Nifty]))/_xlfn.STDEV.P(Table2[1Y Return vs Nifty])</f>
        <v>-0.47331197703845079</v>
      </c>
      <c r="I448">
        <v>9.3218007337927702</v>
      </c>
      <c r="J448">
        <f>(Table2[[#This Row],[1M Return vs Nifty]]-AVERAGE(Table2[1M Return vs Nifty]))/_xlfn.STDEV.P(Table2[1M Return vs Nifty])</f>
        <v>0.97264594172391139</v>
      </c>
      <c r="K448">
        <v>6.1638606333694996</v>
      </c>
      <c r="L448">
        <f>(Table2[[#This Row],[6M Return vs Nifty]]-AVERAGE(Table2[6M Return vs Nifty]))/_xlfn.STDEV.P(Table2[6M Return vs Nifty])</f>
        <v>-0.13199718053451498</v>
      </c>
      <c r="M448">
        <v>0.84623997158404096</v>
      </c>
      <c r="N448">
        <f>(Table2[[#This Row],[1W Return vs Nifty]]-AVERAGE(Table2[1W Return vs Nifty]))/_xlfn.STDEV.P(Table2[1W Return vs Nifty])</f>
        <v>-0.18197365982901287</v>
      </c>
      <c r="O448">
        <v>353.62</v>
      </c>
      <c r="P448">
        <v>341.38634696118601</v>
      </c>
      <c r="Q448">
        <v>311.81001184533</v>
      </c>
      <c r="R448">
        <v>50.6389880599408</v>
      </c>
      <c r="S448" s="1">
        <f>(Table2[[#This Row],[Close Price]]-Table2[[#This Row],[20D EMA]])/Table2[[#This Row],[20D EMA]]</f>
        <v>8.0029410101238162E-3</v>
      </c>
      <c r="T448" s="1">
        <f>(Table2[[#This Row],[Close Price]]-Table2[[#This Row],[50D EMA]])/Table2[[#This Row],[50D EMA]]</f>
        <v>4.4124942818895584E-2</v>
      </c>
      <c r="U448" s="1">
        <f>(Table2[[#This Row],[Close Price]]-Table2[[#This Row],[200D EMA]])/Table2[[#This Row],[200D EMA]]</f>
        <v>0.14316406291922781</v>
      </c>
      <c r="V448">
        <v>0.66033682977816599</v>
      </c>
      <c r="W448">
        <v>354</v>
      </c>
      <c r="X448">
        <v>361</v>
      </c>
      <c r="Y448">
        <v>350.2</v>
      </c>
      <c r="Z448">
        <v>372.55</v>
      </c>
      <c r="AA448">
        <v>343.2</v>
      </c>
      <c r="AB448">
        <v>374.95</v>
      </c>
      <c r="AC448" s="1">
        <f>(Table2[[#This Row],[Close Price]]/Table2[[#This Row],[Day Low]])-1</f>
        <v>6.92090395480216E-3</v>
      </c>
      <c r="AD448" s="1">
        <f>(Table2[[#This Row],[Day High]]/Table2[[#This Row],[Close Price]])-1</f>
        <v>1.2764763641464505E-2</v>
      </c>
      <c r="AE448" s="1">
        <f>(Table2[[#This Row],[Close Price]]/Table2[[#This Row],[Current Week Low]])-1</f>
        <v>1.7846944603084003E-2</v>
      </c>
      <c r="AF448" s="1">
        <f>(Table2[[#This Row],[Current Week High]]/Table2[[#This Row],[Close Price]])-1</f>
        <v>4.5167625192874317E-2</v>
      </c>
      <c r="AG448" s="1">
        <f>(Table2[[#This Row],[Close Price]]/Table2[[#This Row],[Current Month Low]])-1</f>
        <v>3.8607226107226111E-2</v>
      </c>
      <c r="AH448" s="1">
        <f>(Table2[[#This Row],[Current Month High]]/Table2[[#This Row],[Close Price]])-1</f>
        <v>5.1900687333426898E-2</v>
      </c>
      <c r="AI448">
        <v>12.4982465984009</v>
      </c>
      <c r="AJ448">
        <v>46.929101401483898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0.13</v>
      </c>
      <c r="AM448" t="s">
        <v>3193</v>
      </c>
      <c r="AN448">
        <v>-4.37</v>
      </c>
      <c r="AO448" t="s">
        <v>3192</v>
      </c>
      <c r="AP448">
        <v>3.1556063297072001E-2</v>
      </c>
      <c r="AQ448">
        <f>(Table2[[#This Row],[Sharpe Ratio]]-AVERAGE(Table2[Sharpe Ratio]))/_xlfn.STDEV.P(Table2[Sharpe Ratio])</f>
        <v>-0.41941541365024421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-0.23405228932831146</v>
      </c>
      <c r="AS448">
        <f>_xlfn.RANK.AVG(Table2[[#This Row],[1Y Return vs Nifty Z-Score]],Table2[1Y Return vs Nifty Z-Score])</f>
        <v>473</v>
      </c>
      <c r="AT448">
        <f>_xlfn.RANK.AVG(Table2[[#This Row],[6M Return vs Nifty Z-Score]],Table2[6M Return vs Nifty Z-Score])</f>
        <v>363</v>
      </c>
      <c r="AU448">
        <f>_xlfn.RANK.AVG(Table2[[#This Row],[Sharpe Ratio Z-Score]],Table2[Sharpe Ratio Z-Score])</f>
        <v>447</v>
      </c>
      <c r="AV448">
        <f>(Table2[[#This Row],[Rank 1Y]]+Table2[[#This Row],[Rank 6M]]+Table2[[#This Row],[Rank Sharpe]])/3</f>
        <v>427.66666666666669</v>
      </c>
    </row>
    <row r="449" spans="1:48" x14ac:dyDescent="0.3">
      <c r="A449" t="s">
        <v>205</v>
      </c>
      <c r="B449" t="s">
        <v>206</v>
      </c>
      <c r="C449" t="s">
        <v>3147</v>
      </c>
      <c r="D449" t="s">
        <v>34</v>
      </c>
      <c r="E449">
        <v>126258.807600285</v>
      </c>
      <c r="F449">
        <v>244.15</v>
      </c>
      <c r="G449">
        <v>-7.9193075448062196</v>
      </c>
      <c r="H449">
        <f>(Table2[[#This Row],[1Y Return vs Nifty]]-AVERAGE(Table2[1Y Return vs Nifty]))/_xlfn.STDEV.P(Table2[1Y Return vs Nifty])</f>
        <v>-0.56587619624825491</v>
      </c>
      <c r="I449">
        <v>3.08553258050719</v>
      </c>
      <c r="J449">
        <f>(Table2[[#This Row],[1M Return vs Nifty]]-AVERAGE(Table2[1M Return vs Nifty]))/_xlfn.STDEV.P(Table2[1M Return vs Nifty])</f>
        <v>0.30427621855254539</v>
      </c>
      <c r="K449">
        <v>-16.890063463897999</v>
      </c>
      <c r="L449">
        <f>(Table2[[#This Row],[6M Return vs Nifty]]-AVERAGE(Table2[6M Return vs Nifty]))/_xlfn.STDEV.P(Table2[6M Return vs Nifty])</f>
        <v>-0.84503399228150577</v>
      </c>
      <c r="M449">
        <v>-2.0023672117383602</v>
      </c>
      <c r="N449">
        <f>(Table2[[#This Row],[1W Return vs Nifty]]-AVERAGE(Table2[1W Return vs Nifty]))/_xlfn.STDEV.P(Table2[1W Return vs Nifty])</f>
        <v>-0.77290560240776773</v>
      </c>
      <c r="O449">
        <v>244.53</v>
      </c>
      <c r="P449">
        <v>246.49454517135501</v>
      </c>
      <c r="Q449">
        <v>245.73275639681401</v>
      </c>
      <c r="R449">
        <v>48.301573305406897</v>
      </c>
      <c r="S449" s="1">
        <f>(Table2[[#This Row],[Close Price]]-Table2[[#This Row],[20D EMA]])/Table2[[#This Row],[20D EMA]]</f>
        <v>-1.5540015540015354E-3</v>
      </c>
      <c r="T449" s="1">
        <f>(Table2[[#This Row],[Close Price]]-Table2[[#This Row],[50D EMA]])/Table2[[#This Row],[50D EMA]]</f>
        <v>-9.5115499197970348E-3</v>
      </c>
      <c r="U449" s="1">
        <f>(Table2[[#This Row],[Close Price]]-Table2[[#This Row],[200D EMA]])/Table2[[#This Row],[200D EMA]]</f>
        <v>-6.4409662758111901E-3</v>
      </c>
      <c r="V449">
        <v>0.99425486280826303</v>
      </c>
      <c r="W449">
        <v>242.7</v>
      </c>
      <c r="X449">
        <v>245.59</v>
      </c>
      <c r="Y449">
        <v>242.18</v>
      </c>
      <c r="Z449">
        <v>248.14</v>
      </c>
      <c r="AA449">
        <v>239.04</v>
      </c>
      <c r="AB449">
        <v>255.7</v>
      </c>
      <c r="AC449" s="1">
        <f>(Table2[[#This Row],[Close Price]]/Table2[[#This Row],[Day Low]])-1</f>
        <v>5.9744540585084938E-3</v>
      </c>
      <c r="AD449" s="1">
        <f>(Table2[[#This Row],[Day High]]/Table2[[#This Row],[Close Price]])-1</f>
        <v>5.8980135162809422E-3</v>
      </c>
      <c r="AE449" s="1">
        <f>(Table2[[#This Row],[Close Price]]/Table2[[#This Row],[Current Week Low]])-1</f>
        <v>8.1344454537946032E-3</v>
      </c>
      <c r="AF449" s="1">
        <f>(Table2[[#This Row],[Current Week High]]/Table2[[#This Row],[Close Price]])-1</f>
        <v>1.634241245136181E-2</v>
      </c>
      <c r="AG449" s="1">
        <f>(Table2[[#This Row],[Close Price]]/Table2[[#This Row],[Current Month Low]])-1</f>
        <v>2.1377175368139323E-2</v>
      </c>
      <c r="AH449" s="1">
        <f>(Table2[[#This Row],[Current Month High]]/Table2[[#This Row],[Close Price]])-1</f>
        <v>4.7306983411836923E-2</v>
      </c>
      <c r="AI449">
        <v>22.752406307597699</v>
      </c>
      <c r="AJ449">
        <v>29.970721320202198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-0.05</v>
      </c>
      <c r="AM449" t="s">
        <v>3192</v>
      </c>
      <c r="AN449">
        <v>-2.1800000000000002</v>
      </c>
      <c r="AO449" t="s">
        <v>3192</v>
      </c>
      <c r="AP449">
        <v>0.12631974158336901</v>
      </c>
      <c r="AQ449">
        <f>(Table2[[#This Row],[Sharpe Ratio]]-AVERAGE(Table2[Sharpe Ratio]))/_xlfn.STDEV.P(Table2[Sharpe Ratio])</f>
        <v>0.68853926925985487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510</v>
      </c>
      <c r="AT449">
        <f>_xlfn.RANK.AVG(Table2[[#This Row],[6M Return vs Nifty Z-Score]],Table2[6M Return vs Nifty Z-Score])</f>
        <v>607</v>
      </c>
      <c r="AU449">
        <f>_xlfn.RANK.AVG(Table2[[#This Row],[Sharpe Ratio Z-Score]],Table2[Sharpe Ratio Z-Score])</f>
        <v>167</v>
      </c>
      <c r="AV449">
        <f>(Table2[[#This Row],[Rank 1Y]]+Table2[[#This Row],[Rank 6M]]+Table2[[#This Row],[Rank Sharpe]])/3</f>
        <v>428</v>
      </c>
    </row>
    <row r="450" spans="1:48" x14ac:dyDescent="0.3">
      <c r="A450" t="s">
        <v>1460</v>
      </c>
      <c r="B450" t="s">
        <v>1461</v>
      </c>
      <c r="C450" t="s">
        <v>603</v>
      </c>
      <c r="D450" t="s">
        <v>603</v>
      </c>
      <c r="E450">
        <v>7413.1739461999996</v>
      </c>
      <c r="F450">
        <v>374.3</v>
      </c>
      <c r="G450">
        <v>26.252791003299901</v>
      </c>
      <c r="H450">
        <f>(Table2[[#This Row],[1Y Return vs Nifty]]-AVERAGE(Table2[1Y Return vs Nifty]))/_xlfn.STDEV.P(Table2[1Y Return vs Nifty])</f>
        <v>-3.073860666741091E-3</v>
      </c>
      <c r="I450">
        <v>-9.5991377064526802</v>
      </c>
      <c r="J450">
        <f>(Table2[[#This Row],[1M Return vs Nifty]]-AVERAGE(Table2[1M Return vs Nifty]))/_xlfn.STDEV.P(Table2[1M Return vs Nifty])</f>
        <v>-1.0551986083515474</v>
      </c>
      <c r="K450">
        <v>-11.229085456618799</v>
      </c>
      <c r="L450">
        <f>(Table2[[#This Row],[6M Return vs Nifty]]-AVERAGE(Table2[6M Return vs Nifty]))/_xlfn.STDEV.P(Table2[6M Return vs Nifty])</f>
        <v>-0.66994511402157331</v>
      </c>
      <c r="M450">
        <v>1.57811286546508</v>
      </c>
      <c r="N450">
        <f>(Table2[[#This Row],[1W Return vs Nifty]]-AVERAGE(Table2[1W Return vs Nifty]))/_xlfn.STDEV.P(Table2[1W Return vs Nifty])</f>
        <v>-3.0149612823192656E-2</v>
      </c>
      <c r="O450">
        <v>375.27</v>
      </c>
      <c r="P450">
        <v>385.32183473821999</v>
      </c>
      <c r="Q450">
        <v>355.37777305432098</v>
      </c>
      <c r="R450">
        <v>54.095784985651903</v>
      </c>
      <c r="S450" s="1">
        <f>(Table2[[#This Row],[Close Price]]-Table2[[#This Row],[20D EMA]])/Table2[[#This Row],[20D EMA]]</f>
        <v>-2.5848056066298144E-3</v>
      </c>
      <c r="T450" s="1">
        <f>(Table2[[#This Row],[Close Price]]-Table2[[#This Row],[50D EMA]])/Table2[[#This Row],[50D EMA]]</f>
        <v>-2.8604230917015111E-2</v>
      </c>
      <c r="U450" s="1">
        <f>(Table2[[#This Row],[Close Price]]-Table2[[#This Row],[200D EMA]])/Table2[[#This Row],[200D EMA]]</f>
        <v>5.3245386685415147E-2</v>
      </c>
      <c r="V450">
        <v>0.87519255184837097</v>
      </c>
      <c r="W450">
        <v>358.6</v>
      </c>
      <c r="X450">
        <v>385</v>
      </c>
      <c r="Y450">
        <v>357.1</v>
      </c>
      <c r="Z450">
        <v>385</v>
      </c>
      <c r="AA450">
        <v>342</v>
      </c>
      <c r="AB450">
        <v>385.2</v>
      </c>
      <c r="AC450" s="1">
        <f>(Table2[[#This Row],[Close Price]]/Table2[[#This Row],[Day Low]])-1</f>
        <v>4.3781372002230867E-2</v>
      </c>
      <c r="AD450" s="1">
        <f>(Table2[[#This Row],[Day High]]/Table2[[#This Row],[Close Price]])-1</f>
        <v>2.8586695164306564E-2</v>
      </c>
      <c r="AE450" s="1">
        <f>(Table2[[#This Row],[Close Price]]/Table2[[#This Row],[Current Week Low]])-1</f>
        <v>4.8165779893587279E-2</v>
      </c>
      <c r="AF450" s="1">
        <f>(Table2[[#This Row],[Current Week High]]/Table2[[#This Row],[Close Price]])-1</f>
        <v>2.8586695164306564E-2</v>
      </c>
      <c r="AG450" s="1">
        <f>(Table2[[#This Row],[Close Price]]/Table2[[#This Row],[Current Month Low]])-1</f>
        <v>9.4444444444444553E-2</v>
      </c>
      <c r="AH450" s="1">
        <f>(Table2[[#This Row],[Current Month High]]/Table2[[#This Row],[Close Price]])-1</f>
        <v>2.9121025915041399E-2</v>
      </c>
      <c r="AI450">
        <v>20.3980764092973</v>
      </c>
      <c r="AJ450">
        <v>73.931226765799195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-0.15</v>
      </c>
      <c r="AM450" t="s">
        <v>3192</v>
      </c>
      <c r="AN450">
        <v>-3.68</v>
      </c>
      <c r="AO450" t="s">
        <v>3192</v>
      </c>
      <c r="AP450">
        <v>2.8672670918751999E-2</v>
      </c>
      <c r="AQ450">
        <f>(Table2[[#This Row],[Sharpe Ratio]]-AVERAGE(Table2[Sharpe Ratio]))/_xlfn.STDEV.P(Table2[Sharpe Ratio])</f>
        <v>-0.45312736052692937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289</v>
      </c>
      <c r="AT450">
        <f>_xlfn.RANK.AVG(Table2[[#This Row],[6M Return vs Nifty Z-Score]],Table2[6M Return vs Nifty Z-Score])</f>
        <v>543</v>
      </c>
      <c r="AU450">
        <f>_xlfn.RANK.AVG(Table2[[#This Row],[Sharpe Ratio Z-Score]],Table2[Sharpe Ratio Z-Score])</f>
        <v>452</v>
      </c>
      <c r="AV450">
        <f>(Table2[[#This Row],[Rank 1Y]]+Table2[[#This Row],[Rank 6M]]+Table2[[#This Row],[Rank Sharpe]])/3</f>
        <v>428</v>
      </c>
    </row>
    <row r="451" spans="1:48" x14ac:dyDescent="0.3">
      <c r="A451" t="s">
        <v>1709</v>
      </c>
      <c r="B451" t="s">
        <v>1710</v>
      </c>
      <c r="C451" t="s">
        <v>3159</v>
      </c>
      <c r="D451" t="s">
        <v>1501</v>
      </c>
      <c r="E451">
        <v>5071.2323151599903</v>
      </c>
      <c r="F451">
        <v>896.4</v>
      </c>
      <c r="G451">
        <v>-11.090517881382199</v>
      </c>
      <c r="H451">
        <f>(Table2[[#This Row],[1Y Return vs Nifty]]-AVERAGE(Table2[1Y Return vs Nifty]))/_xlfn.STDEV.P(Table2[1Y Return vs Nifty])</f>
        <v>-0.61810490504507298</v>
      </c>
      <c r="I451">
        <v>6.0827942428048596</v>
      </c>
      <c r="J451">
        <f>(Table2[[#This Row],[1M Return vs Nifty]]-AVERAGE(Table2[1M Return vs Nifty]))/_xlfn.STDEV.P(Table2[1M Return vs Nifty])</f>
        <v>0.62550662402294088</v>
      </c>
      <c r="K451">
        <v>-22.2755898908501</v>
      </c>
      <c r="L451">
        <f>(Table2[[#This Row],[6M Return vs Nifty]]-AVERAGE(Table2[6M Return vs Nifty]))/_xlfn.STDEV.P(Table2[6M Return vs Nifty])</f>
        <v>-1.0116034047967593</v>
      </c>
      <c r="M451">
        <v>-0.91131658899830803</v>
      </c>
      <c r="N451">
        <f>(Table2[[#This Row],[1W Return vs Nifty]]-AVERAGE(Table2[1W Return vs Nifty]))/_xlfn.STDEV.P(Table2[1W Return vs Nifty])</f>
        <v>-0.5465716004006651</v>
      </c>
      <c r="O451">
        <v>885</v>
      </c>
      <c r="P451">
        <v>873.34322831715701</v>
      </c>
      <c r="Q451">
        <v>857.01004631565195</v>
      </c>
      <c r="R451">
        <v>53.249770313864801</v>
      </c>
      <c r="S451" s="1">
        <f>(Table2[[#This Row],[Close Price]]-Table2[[#This Row],[20D EMA]])/Table2[[#This Row],[20D EMA]]</f>
        <v>1.2881355932203364E-2</v>
      </c>
      <c r="T451" s="1">
        <f>(Table2[[#This Row],[Close Price]]-Table2[[#This Row],[50D EMA]])/Table2[[#This Row],[50D EMA]]</f>
        <v>2.6400584484144913E-2</v>
      </c>
      <c r="U451" s="1">
        <f>(Table2[[#This Row],[Close Price]]-Table2[[#This Row],[200D EMA]])/Table2[[#This Row],[200D EMA]]</f>
        <v>4.5962067601994026E-2</v>
      </c>
      <c r="V451">
        <v>1.12518031949069</v>
      </c>
      <c r="W451">
        <v>885.55</v>
      </c>
      <c r="X451">
        <v>905</v>
      </c>
      <c r="Y451">
        <v>885.55</v>
      </c>
      <c r="Z451">
        <v>918</v>
      </c>
      <c r="AA451">
        <v>799</v>
      </c>
      <c r="AB451">
        <v>923.35</v>
      </c>
      <c r="AC451" s="1">
        <f>(Table2[[#This Row],[Close Price]]/Table2[[#This Row],[Day Low]])-1</f>
        <v>1.2252272598949787E-2</v>
      </c>
      <c r="AD451" s="1">
        <f>(Table2[[#This Row],[Day High]]/Table2[[#This Row],[Close Price]])-1</f>
        <v>9.5939312806783139E-3</v>
      </c>
      <c r="AE451" s="1">
        <f>(Table2[[#This Row],[Close Price]]/Table2[[#This Row],[Current Week Low]])-1</f>
        <v>1.2252272598949787E-2</v>
      </c>
      <c r="AF451" s="1">
        <f>(Table2[[#This Row],[Current Week High]]/Table2[[#This Row],[Close Price]])-1</f>
        <v>2.4096385542168752E-2</v>
      </c>
      <c r="AG451" s="1">
        <f>(Table2[[#This Row],[Close Price]]/Table2[[#This Row],[Current Month Low]])-1</f>
        <v>0.1219023779724655</v>
      </c>
      <c r="AH451" s="1">
        <f>(Table2[[#This Row],[Current Month High]]/Table2[[#This Row],[Close Price]])-1</f>
        <v>3.0064703257474346E-2</v>
      </c>
      <c r="AI451">
        <v>23.3712628290941</v>
      </c>
      <c r="AJ451">
        <v>16.688362405623501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-0.02</v>
      </c>
      <c r="AM451" t="s">
        <v>3192</v>
      </c>
      <c r="AN451">
        <v>2.29</v>
      </c>
      <c r="AO451" t="s">
        <v>3193</v>
      </c>
      <c r="AP451">
        <v>0.15733495123057101</v>
      </c>
      <c r="AQ451">
        <f>(Table2[[#This Row],[Sharpe Ratio]]-AVERAGE(Table2[Sharpe Ratio]))/_xlfn.STDEV.P(Table2[Sharpe Ratio])</f>
        <v>1.0511618203414854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-0.49961146587807104</v>
      </c>
      <c r="AS451">
        <f>_xlfn.RANK.AVG(Table2[[#This Row],[1Y Return vs Nifty Z-Score]],Table2[1Y Return vs Nifty Z-Score])</f>
        <v>528</v>
      </c>
      <c r="AT451">
        <f>_xlfn.RANK.AVG(Table2[[#This Row],[6M Return vs Nifty Z-Score]],Table2[6M Return vs Nifty Z-Score])</f>
        <v>654</v>
      </c>
      <c r="AU451">
        <f>_xlfn.RANK.AVG(Table2[[#This Row],[Sharpe Ratio Z-Score]],Table2[Sharpe Ratio Z-Score])</f>
        <v>103</v>
      </c>
      <c r="AV451">
        <f>(Table2[[#This Row],[Rank 1Y]]+Table2[[#This Row],[Rank 6M]]+Table2[[#This Row],[Rank Sharpe]])/3</f>
        <v>428.33333333333331</v>
      </c>
    </row>
    <row r="452" spans="1:48" x14ac:dyDescent="0.3">
      <c r="A452" t="s">
        <v>315</v>
      </c>
      <c r="B452" t="s">
        <v>316</v>
      </c>
      <c r="C452" t="s">
        <v>3149</v>
      </c>
      <c r="D452" t="s">
        <v>195</v>
      </c>
      <c r="E452">
        <v>87984.241741464997</v>
      </c>
      <c r="F452">
        <v>679.55</v>
      </c>
      <c r="G452">
        <v>-1.37199395233415</v>
      </c>
      <c r="H452">
        <f>(Table2[[#This Row],[1Y Return vs Nifty]]-AVERAGE(Table2[1Y Return vs Nifty]))/_xlfn.STDEV.P(Table2[1Y Return vs Nifty])</f>
        <v>-0.45804426498888273</v>
      </c>
      <c r="I452">
        <v>2.7680105730673801</v>
      </c>
      <c r="J452">
        <f>(Table2[[#This Row],[1M Return vs Nifty]]-AVERAGE(Table2[1M Return vs Nifty]))/_xlfn.STDEV.P(Table2[1M Return vs Nifty])</f>
        <v>0.27024591533321496</v>
      </c>
      <c r="K452">
        <v>20.982262306067099</v>
      </c>
      <c r="L452">
        <f>(Table2[[#This Row],[6M Return vs Nifty]]-AVERAGE(Table2[6M Return vs Nifty]))/_xlfn.STDEV.P(Table2[6M Return vs Nifty])</f>
        <v>0.32632244606384497</v>
      </c>
      <c r="M452">
        <v>-1.8811337918423401</v>
      </c>
      <c r="N452">
        <f>(Table2[[#This Row],[1W Return vs Nifty]]-AVERAGE(Table2[1W Return vs Nifty]))/_xlfn.STDEV.P(Table2[1W Return vs Nifty])</f>
        <v>-0.74775622388199126</v>
      </c>
      <c r="O452">
        <v>687.79</v>
      </c>
      <c r="P452">
        <v>676.78303240661796</v>
      </c>
      <c r="Q452">
        <v>615.60136579191999</v>
      </c>
      <c r="R452">
        <v>38.961748136755702</v>
      </c>
      <c r="S452" s="1">
        <f>(Table2[[#This Row],[Close Price]]-Table2[[#This Row],[20D EMA]])/Table2[[#This Row],[20D EMA]]</f>
        <v>-1.1980400994489611E-2</v>
      </c>
      <c r="T452" s="1">
        <f>(Table2[[#This Row],[Close Price]]-Table2[[#This Row],[50D EMA]])/Table2[[#This Row],[50D EMA]]</f>
        <v>4.088411589668179E-3</v>
      </c>
      <c r="U452" s="1">
        <f>(Table2[[#This Row],[Close Price]]-Table2[[#This Row],[200D EMA]])/Table2[[#This Row],[200D EMA]]</f>
        <v>0.10387994205603387</v>
      </c>
      <c r="V452">
        <v>0.723876598277443</v>
      </c>
      <c r="W452">
        <v>677.1</v>
      </c>
      <c r="X452">
        <v>688.8</v>
      </c>
      <c r="Y452">
        <v>674.05</v>
      </c>
      <c r="Z452">
        <v>692.5</v>
      </c>
      <c r="AA452">
        <v>673.8</v>
      </c>
      <c r="AB452">
        <v>719.85</v>
      </c>
      <c r="AC452" s="1">
        <f>(Table2[[#This Row],[Close Price]]/Table2[[#This Row],[Day Low]])-1</f>
        <v>3.6183724708314102E-3</v>
      </c>
      <c r="AD452" s="1">
        <f>(Table2[[#This Row],[Day High]]/Table2[[#This Row],[Close Price]])-1</f>
        <v>1.3611949083952579E-2</v>
      </c>
      <c r="AE452" s="1">
        <f>(Table2[[#This Row],[Close Price]]/Table2[[#This Row],[Current Week Low]])-1</f>
        <v>8.1596320747718831E-3</v>
      </c>
      <c r="AF452" s="1">
        <f>(Table2[[#This Row],[Current Week High]]/Table2[[#This Row],[Close Price]])-1</f>
        <v>1.9056728717533833E-2</v>
      </c>
      <c r="AG452" s="1">
        <f>(Table2[[#This Row],[Close Price]]/Table2[[#This Row],[Current Month Low]])-1</f>
        <v>8.533689522113308E-3</v>
      </c>
      <c r="AH452" s="1">
        <f>(Table2[[#This Row],[Current Month High]]/Table2[[#This Row],[Close Price]])-1</f>
        <v>5.9303951144139555E-2</v>
      </c>
      <c r="AI452">
        <v>5.9303951144139502</v>
      </c>
      <c r="AJ452">
        <v>39.738844334772701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</v>
      </c>
      <c r="AM452" t="s">
        <v>3194</v>
      </c>
      <c r="AN452">
        <v>-1.86</v>
      </c>
      <c r="AO452" t="s">
        <v>3192</v>
      </c>
      <c r="AP452">
        <v>-1.3064151893783999E-2</v>
      </c>
      <c r="AQ452">
        <f>(Table2[[#This Row],[Sharpe Ratio]]-AVERAGE(Table2[Sharpe Ratio]))/_xlfn.STDEV.P(Table2[Sharpe Ratio])</f>
        <v>-0.94110449608335978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-1.5503366235571736</v>
      </c>
      <c r="AS452">
        <f>_xlfn.RANK.AVG(Table2[[#This Row],[1Y Return vs Nifty Z-Score]],Table2[1Y Return vs Nifty Z-Score])</f>
        <v>466</v>
      </c>
      <c r="AT452">
        <f>_xlfn.RANK.AVG(Table2[[#This Row],[6M Return vs Nifty Z-Score]],Table2[6M Return vs Nifty Z-Score])</f>
        <v>213</v>
      </c>
      <c r="AU452">
        <f>_xlfn.RANK.AVG(Table2[[#This Row],[Sharpe Ratio Z-Score]],Table2[Sharpe Ratio Z-Score])</f>
        <v>607</v>
      </c>
      <c r="AV452">
        <f>(Table2[[#This Row],[Rank 1Y]]+Table2[[#This Row],[Rank 6M]]+Table2[[#This Row],[Rank Sharpe]])/3</f>
        <v>428.66666666666669</v>
      </c>
    </row>
    <row r="453" spans="1:48" x14ac:dyDescent="0.3">
      <c r="A453" t="s">
        <v>117</v>
      </c>
      <c r="B453" t="s">
        <v>118</v>
      </c>
      <c r="C453" t="s">
        <v>3154</v>
      </c>
      <c r="D453" t="s">
        <v>119</v>
      </c>
      <c r="E453">
        <v>241359.48678086</v>
      </c>
      <c r="F453">
        <v>989.35</v>
      </c>
      <c r="G453">
        <v>-1.43059577976994</v>
      </c>
      <c r="H453">
        <f>(Table2[[#This Row],[1Y Return vs Nifty]]-AVERAGE(Table2[1Y Return vs Nifty]))/_xlfn.STDEV.P(Table2[1Y Return vs Nifty])</f>
        <v>-0.45900941628925657</v>
      </c>
      <c r="I453">
        <v>5.8800667565371496</v>
      </c>
      <c r="J453">
        <f>(Table2[[#This Row],[1M Return vs Nifty]]-AVERAGE(Table2[1M Return vs Nifty]))/_xlfn.STDEV.P(Table2[1M Return vs Nifty])</f>
        <v>0.60377938097541584</v>
      </c>
      <c r="K453">
        <v>4.3002751184032499</v>
      </c>
      <c r="L453">
        <f>(Table2[[#This Row],[6M Return vs Nifty]]-AVERAGE(Table2[6M Return vs Nifty]))/_xlfn.STDEV.P(Table2[6M Return vs Nifty])</f>
        <v>-0.18963617806061975</v>
      </c>
      <c r="M453">
        <v>0.63057047791521303</v>
      </c>
      <c r="N453">
        <f>(Table2[[#This Row],[1W Return vs Nifty]]-AVERAGE(Table2[1W Return vs Nifty]))/_xlfn.STDEV.P(Table2[1W Return vs Nifty])</f>
        <v>-0.22671341671611497</v>
      </c>
      <c r="O453">
        <v>996.12</v>
      </c>
      <c r="P453">
        <v>968.68314483738095</v>
      </c>
      <c r="Q453">
        <v>898.23491152282702</v>
      </c>
      <c r="R453">
        <v>40.340282358001701</v>
      </c>
      <c r="S453" s="1">
        <f>(Table2[[#This Row],[Close Price]]-Table2[[#This Row],[20D EMA]])/Table2[[#This Row],[20D EMA]]</f>
        <v>-6.7963699152712338E-3</v>
      </c>
      <c r="T453" s="1">
        <f>(Table2[[#This Row],[Close Price]]-Table2[[#This Row],[50D EMA]])/Table2[[#This Row],[50D EMA]]</f>
        <v>2.1335000276162076E-2</v>
      </c>
      <c r="U453" s="1">
        <f>(Table2[[#This Row],[Close Price]]-Table2[[#This Row],[200D EMA]])/Table2[[#This Row],[200D EMA]]</f>
        <v>0.10143792821713039</v>
      </c>
      <c r="V453">
        <v>1.1658984845166001</v>
      </c>
      <c r="W453">
        <v>982.05</v>
      </c>
      <c r="X453">
        <v>1004.8</v>
      </c>
      <c r="Y453">
        <v>982.05</v>
      </c>
      <c r="Z453">
        <v>1032</v>
      </c>
      <c r="AA453">
        <v>982.05</v>
      </c>
      <c r="AB453">
        <v>1063</v>
      </c>
      <c r="AC453" s="1">
        <f>(Table2[[#This Row],[Close Price]]/Table2[[#This Row],[Day Low]])-1</f>
        <v>7.4334300697520561E-3</v>
      </c>
      <c r="AD453" s="1">
        <f>(Table2[[#This Row],[Day High]]/Table2[[#This Row],[Close Price]])-1</f>
        <v>1.56163137413452E-2</v>
      </c>
      <c r="AE453" s="1">
        <f>(Table2[[#This Row],[Close Price]]/Table2[[#This Row],[Current Week Low]])-1</f>
        <v>7.4334300697520561E-3</v>
      </c>
      <c r="AF453" s="1">
        <f>(Table2[[#This Row],[Current Week High]]/Table2[[#This Row],[Close Price]])-1</f>
        <v>4.3109112043260733E-2</v>
      </c>
      <c r="AG453" s="1">
        <f>(Table2[[#This Row],[Close Price]]/Table2[[#This Row],[Current Month Low]])-1</f>
        <v>7.4334300697520561E-3</v>
      </c>
      <c r="AH453" s="1">
        <f>(Table2[[#This Row],[Current Month High]]/Table2[[#This Row],[Close Price]])-1</f>
        <v>7.4442815990296562E-2</v>
      </c>
      <c r="AI453">
        <v>7.44428159902965</v>
      </c>
      <c r="AJ453">
        <v>36.839557399723297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7.0000000000000007E-2</v>
      </c>
      <c r="AM453" t="s">
        <v>3193</v>
      </c>
      <c r="AN453">
        <v>-1.22</v>
      </c>
      <c r="AO453" t="s">
        <v>3192</v>
      </c>
      <c r="AP453">
        <v>3.5885173913271E-2</v>
      </c>
      <c r="AQ453">
        <f>(Table2[[#This Row],[Sharpe Ratio]]-AVERAGE(Table2[Sharpe Ratio]))/_xlfn.STDEV.P(Table2[Sharpe Ratio])</f>
        <v>-0.3688004684856781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-0.64038009857625355</v>
      </c>
      <c r="AS453">
        <f>_xlfn.RANK.AVG(Table2[[#This Row],[1Y Return vs Nifty Z-Score]],Table2[1Y Return vs Nifty Z-Score])</f>
        <v>468</v>
      </c>
      <c r="AT453">
        <f>_xlfn.RANK.AVG(Table2[[#This Row],[6M Return vs Nifty Z-Score]],Table2[6M Return vs Nifty Z-Score])</f>
        <v>383</v>
      </c>
      <c r="AU453">
        <f>_xlfn.RANK.AVG(Table2[[#This Row],[Sharpe Ratio Z-Score]],Table2[Sharpe Ratio Z-Score])</f>
        <v>436</v>
      </c>
      <c r="AV453">
        <f>(Table2[[#This Row],[Rank 1Y]]+Table2[[#This Row],[Rank 6M]]+Table2[[#This Row],[Rank Sharpe]])/3</f>
        <v>429</v>
      </c>
    </row>
    <row r="454" spans="1:48" x14ac:dyDescent="0.3">
      <c r="A454" t="s">
        <v>219</v>
      </c>
      <c r="B454" t="s">
        <v>220</v>
      </c>
      <c r="C454" t="s">
        <v>3147</v>
      </c>
      <c r="D454" t="s">
        <v>34</v>
      </c>
      <c r="E454">
        <v>120733.369030339</v>
      </c>
      <c r="F454">
        <v>105.05</v>
      </c>
      <c r="G454">
        <v>13.047424663027</v>
      </c>
      <c r="H454">
        <f>(Table2[[#This Row],[1Y Return vs Nifty]]-AVERAGE(Table2[1Y Return vs Nifty]))/_xlfn.STDEV.P(Table2[1Y Return vs Nifty])</f>
        <v>-0.22056155777298136</v>
      </c>
      <c r="I454">
        <v>-4.2142302843035599</v>
      </c>
      <c r="J454">
        <f>(Table2[[#This Row],[1M Return vs Nifty]]-AVERAGE(Table2[1M Return vs Nifty]))/_xlfn.STDEV.P(Table2[1M Return vs Nifty])</f>
        <v>-0.478073155343397</v>
      </c>
      <c r="K454">
        <v>-31.0287600520547</v>
      </c>
      <c r="L454">
        <f>(Table2[[#This Row],[6M Return vs Nifty]]-AVERAGE(Table2[6M Return vs Nifty]))/_xlfn.STDEV.P(Table2[6M Return vs Nifty])</f>
        <v>-1.2823309615498408</v>
      </c>
      <c r="M454">
        <v>1.4138165654405099</v>
      </c>
      <c r="N454">
        <f>(Table2[[#This Row],[1W Return vs Nifty]]-AVERAGE(Table2[1W Return vs Nifty]))/_xlfn.STDEV.P(Table2[1W Return vs Nifty])</f>
        <v>-6.4232210206375914E-2</v>
      </c>
      <c r="O454">
        <v>106.21</v>
      </c>
      <c r="P454">
        <v>110.23120349184001</v>
      </c>
      <c r="Q454">
        <v>110.261735092378</v>
      </c>
      <c r="R454">
        <v>47.298690844848203</v>
      </c>
      <c r="S454" s="1">
        <f>(Table2[[#This Row],[Close Price]]-Table2[[#This Row],[20D EMA]])/Table2[[#This Row],[20D EMA]]</f>
        <v>-1.0921758779775885E-2</v>
      </c>
      <c r="T454" s="1">
        <f>(Table2[[#This Row],[Close Price]]-Table2[[#This Row],[50D EMA]])/Table2[[#This Row],[50D EMA]]</f>
        <v>-4.7003056554885146E-2</v>
      </c>
      <c r="U454" s="1">
        <f>(Table2[[#This Row],[Close Price]]-Table2[[#This Row],[200D EMA]])/Table2[[#This Row],[200D EMA]]</f>
        <v>-4.7266942498334359E-2</v>
      </c>
      <c r="V454">
        <v>1.51552489233921</v>
      </c>
      <c r="W454">
        <v>104.48</v>
      </c>
      <c r="X454">
        <v>105.34</v>
      </c>
      <c r="Y454">
        <v>104.48</v>
      </c>
      <c r="Z454">
        <v>105.7</v>
      </c>
      <c r="AA454">
        <v>100.8</v>
      </c>
      <c r="AB454">
        <v>107.4</v>
      </c>
      <c r="AC454" s="1">
        <f>(Table2[[#This Row],[Close Price]]/Table2[[#This Row],[Day Low]])-1</f>
        <v>5.4555895865235904E-3</v>
      </c>
      <c r="AD454" s="1">
        <f>(Table2[[#This Row],[Day High]]/Table2[[#This Row],[Close Price]])-1</f>
        <v>2.760590195145296E-3</v>
      </c>
      <c r="AE454" s="1">
        <f>(Table2[[#This Row],[Close Price]]/Table2[[#This Row],[Current Week Low]])-1</f>
        <v>5.4555895865235904E-3</v>
      </c>
      <c r="AF454" s="1">
        <f>(Table2[[#This Row],[Current Week High]]/Table2[[#This Row],[Close Price]])-1</f>
        <v>6.1875297477391733E-3</v>
      </c>
      <c r="AG454" s="1">
        <f>(Table2[[#This Row],[Close Price]]/Table2[[#This Row],[Current Month Low]])-1</f>
        <v>4.2162698412698374E-2</v>
      </c>
      <c r="AH454" s="1">
        <f>(Table2[[#This Row],[Current Month High]]/Table2[[#This Row],[Close Price]])-1</f>
        <v>2.237029985721084E-2</v>
      </c>
      <c r="AI454">
        <v>36.030461684911899</v>
      </c>
      <c r="AJ454">
        <v>55.976243504083101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-0.18</v>
      </c>
      <c r="AM454" t="s">
        <v>3192</v>
      </c>
      <c r="AN454">
        <v>-3.82</v>
      </c>
      <c r="AO454" t="s">
        <v>3192</v>
      </c>
      <c r="AP454">
        <v>0.107200508095673</v>
      </c>
      <c r="AQ454">
        <f>(Table2[[#This Row],[Sharpe Ratio]]-AVERAGE(Table2[Sharpe Ratio]))/_xlfn.STDEV.P(Table2[Sharpe Ratio])</f>
        <v>0.46500167912594048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369</v>
      </c>
      <c r="AT454">
        <f>_xlfn.RANK.AVG(Table2[[#This Row],[6M Return vs Nifty Z-Score]],Table2[6M Return vs Nifty Z-Score])</f>
        <v>704</v>
      </c>
      <c r="AU454">
        <f>_xlfn.RANK.AVG(Table2[[#This Row],[Sharpe Ratio Z-Score]],Table2[Sharpe Ratio Z-Score])</f>
        <v>218</v>
      </c>
      <c r="AV454">
        <f>(Table2[[#This Row],[Rank 1Y]]+Table2[[#This Row],[Rank 6M]]+Table2[[#This Row],[Rank Sharpe]])/3</f>
        <v>430.33333333333331</v>
      </c>
    </row>
    <row r="455" spans="1:48" x14ac:dyDescent="0.3">
      <c r="A455" t="s">
        <v>408</v>
      </c>
      <c r="B455" t="s">
        <v>409</v>
      </c>
      <c r="C455" t="s">
        <v>3153</v>
      </c>
      <c r="D455" t="s">
        <v>410</v>
      </c>
      <c r="E455">
        <v>58524.8461006</v>
      </c>
      <c r="F455">
        <v>3027.4</v>
      </c>
      <c r="G455">
        <v>-9.8776025487169594</v>
      </c>
      <c r="H455">
        <f>(Table2[[#This Row],[1Y Return vs Nifty]]-AVERAGE(Table2[1Y Return vs Nifty]))/_xlfn.STDEV.P(Table2[1Y Return vs Nifty])</f>
        <v>-0.59812861997362365</v>
      </c>
      <c r="I455">
        <v>-0.97404797756813399</v>
      </c>
      <c r="J455">
        <f>(Table2[[#This Row],[1M Return vs Nifty]]-AVERAGE(Table2[1M Return vs Nifty]))/_xlfn.STDEV.P(Table2[1M Return vs Nifty])</f>
        <v>-0.13080782002638588</v>
      </c>
      <c r="K455">
        <v>15.9625785385781</v>
      </c>
      <c r="L455">
        <f>(Table2[[#This Row],[6M Return vs Nifty]]-AVERAGE(Table2[6M Return vs Nifty]))/_xlfn.STDEV.P(Table2[6M Return vs Nifty])</f>
        <v>0.17106821279547435</v>
      </c>
      <c r="M455">
        <v>1.1511449697399301</v>
      </c>
      <c r="N455">
        <f>(Table2[[#This Row],[1W Return vs Nifty]]-AVERAGE(Table2[1W Return vs Nifty]))/_xlfn.STDEV.P(Table2[1W Return vs Nifty])</f>
        <v>-0.11872236146920002</v>
      </c>
      <c r="O455">
        <v>3009.85</v>
      </c>
      <c r="P455">
        <v>3010.6381638767998</v>
      </c>
      <c r="Q455">
        <v>2826.3709448619602</v>
      </c>
      <c r="R455">
        <v>53.034805518940999</v>
      </c>
      <c r="S455" s="1">
        <f>(Table2[[#This Row],[Close Price]]-Table2[[#This Row],[20D EMA]])/Table2[[#This Row],[20D EMA]]</f>
        <v>5.8308553582405043E-3</v>
      </c>
      <c r="T455" s="1">
        <f>(Table2[[#This Row],[Close Price]]-Table2[[#This Row],[50D EMA]])/Table2[[#This Row],[50D EMA]]</f>
        <v>5.5675359212267678E-3</v>
      </c>
      <c r="U455" s="1">
        <f>(Table2[[#This Row],[Close Price]]-Table2[[#This Row],[200D EMA]])/Table2[[#This Row],[200D EMA]]</f>
        <v>7.1126210628328593E-2</v>
      </c>
      <c r="V455">
        <v>0.991561032812874</v>
      </c>
      <c r="W455">
        <v>2980.95</v>
      </c>
      <c r="X455">
        <v>3035.85</v>
      </c>
      <c r="Y455">
        <v>2967.35</v>
      </c>
      <c r="Z455">
        <v>3048.8</v>
      </c>
      <c r="AA455">
        <v>2779</v>
      </c>
      <c r="AB455">
        <v>3105.45</v>
      </c>
      <c r="AC455" s="1">
        <f>(Table2[[#This Row],[Close Price]]/Table2[[#This Row],[Day Low]])-1</f>
        <v>1.5582280816518246E-2</v>
      </c>
      <c r="AD455" s="1">
        <f>(Table2[[#This Row],[Day High]]/Table2[[#This Row],[Close Price]])-1</f>
        <v>2.7911739446389028E-3</v>
      </c>
      <c r="AE455" s="1">
        <f>(Table2[[#This Row],[Close Price]]/Table2[[#This Row],[Current Week Low]])-1</f>
        <v>2.0236911722580908E-2</v>
      </c>
      <c r="AF455" s="1">
        <f>(Table2[[#This Row],[Current Week High]]/Table2[[#This Row],[Close Price]])-1</f>
        <v>7.0687718834643309E-3</v>
      </c>
      <c r="AG455" s="1">
        <f>(Table2[[#This Row],[Close Price]]/Table2[[#This Row],[Current Month Low]])-1</f>
        <v>8.9384670744872219E-2</v>
      </c>
      <c r="AH455" s="1">
        <f>(Table2[[#This Row],[Current Month High]]/Table2[[#This Row],[Close Price]])-1</f>
        <v>2.5781198388055593E-2</v>
      </c>
      <c r="AI455">
        <v>11.4817995639822</v>
      </c>
      <c r="AJ455">
        <v>37.997994347707099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-7.0000000000000007E-2</v>
      </c>
      <c r="AM455" t="s">
        <v>3192</v>
      </c>
      <c r="AN455">
        <v>-0.5</v>
      </c>
      <c r="AO455" t="s">
        <v>3192</v>
      </c>
      <c r="AP455">
        <v>1.576171775285E-3</v>
      </c>
      <c r="AQ455">
        <f>(Table2[[#This Row],[Sharpe Ratio]]-AVERAGE(Table2[Sharpe Ratio]))/_xlfn.STDEV.P(Table2[Sharpe Ratio])</f>
        <v>-0.76993326822685171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523</v>
      </c>
      <c r="AT455">
        <f>_xlfn.RANK.AVG(Table2[[#This Row],[6M Return vs Nifty Z-Score]],Table2[6M Return vs Nifty Z-Score])</f>
        <v>254</v>
      </c>
      <c r="AU455">
        <f>_xlfn.RANK.AVG(Table2[[#This Row],[Sharpe Ratio Z-Score]],Table2[Sharpe Ratio Z-Score])</f>
        <v>521</v>
      </c>
      <c r="AV455">
        <f>(Table2[[#This Row],[Rank 1Y]]+Table2[[#This Row],[Rank 6M]]+Table2[[#This Row],[Rank Sharpe]])/3</f>
        <v>432.66666666666669</v>
      </c>
    </row>
    <row r="456" spans="1:48" x14ac:dyDescent="0.3">
      <c r="A456" t="s">
        <v>1313</v>
      </c>
      <c r="B456" t="s">
        <v>1314</v>
      </c>
      <c r="C456" t="s">
        <v>3149</v>
      </c>
      <c r="D456" t="s">
        <v>239</v>
      </c>
      <c r="E456">
        <v>8980.4202595999996</v>
      </c>
      <c r="F456">
        <v>672.55</v>
      </c>
      <c r="G456">
        <v>-22.039529726252901</v>
      </c>
      <c r="H456">
        <f>(Table2[[#This Row],[1Y Return vs Nifty]]-AVERAGE(Table2[1Y Return vs Nifty]))/_xlfn.STDEV.P(Table2[1Y Return vs Nifty])</f>
        <v>-0.79843124438089375</v>
      </c>
      <c r="I456">
        <v>-9.5452096040070593</v>
      </c>
      <c r="J456">
        <f>(Table2[[#This Row],[1M Return vs Nifty]]-AVERAGE(Table2[1M Return vs Nifty]))/_xlfn.STDEV.P(Table2[1M Return vs Nifty])</f>
        <v>-1.049418884000896</v>
      </c>
      <c r="K456">
        <v>4.8307358584913098</v>
      </c>
      <c r="L456">
        <f>(Table2[[#This Row],[6M Return vs Nifty]]-AVERAGE(Table2[6M Return vs Nifty]))/_xlfn.STDEV.P(Table2[6M Return vs Nifty])</f>
        <v>-0.17322951196449207</v>
      </c>
      <c r="M456">
        <v>-2.13730779275495</v>
      </c>
      <c r="N456">
        <f>(Table2[[#This Row],[1W Return vs Nifty]]-AVERAGE(Table2[1W Return vs Nifty]))/_xlfn.STDEV.P(Table2[1W Return vs Nifty])</f>
        <v>-0.800898475605481</v>
      </c>
      <c r="O456">
        <v>687.5</v>
      </c>
      <c r="P456">
        <v>688.980358557675</v>
      </c>
      <c r="Q456">
        <v>644.78316409261095</v>
      </c>
      <c r="R456">
        <v>44.618893817474799</v>
      </c>
      <c r="S456" s="1">
        <f>(Table2[[#This Row],[Close Price]]-Table2[[#This Row],[20D EMA]])/Table2[[#This Row],[20D EMA]]</f>
        <v>-2.1745454545454613E-2</v>
      </c>
      <c r="T456" s="1">
        <f>(Table2[[#This Row],[Close Price]]-Table2[[#This Row],[50D EMA]])/Table2[[#This Row],[50D EMA]]</f>
        <v>-2.3847354069818021E-2</v>
      </c>
      <c r="U456" s="1">
        <f>(Table2[[#This Row],[Close Price]]-Table2[[#This Row],[200D EMA]])/Table2[[#This Row],[200D EMA]]</f>
        <v>4.3063835183204051E-2</v>
      </c>
      <c r="V456">
        <v>0.33545606824783197</v>
      </c>
      <c r="W456">
        <v>648.6</v>
      </c>
      <c r="X456">
        <v>685.3</v>
      </c>
      <c r="Y456">
        <v>648.6</v>
      </c>
      <c r="Z456">
        <v>685.3</v>
      </c>
      <c r="AA456">
        <v>642.04999999999995</v>
      </c>
      <c r="AB456">
        <v>704.25</v>
      </c>
      <c r="AC456" s="1">
        <f>(Table2[[#This Row],[Close Price]]/Table2[[#This Row],[Day Low]])-1</f>
        <v>3.6925686093123522E-2</v>
      </c>
      <c r="AD456" s="1">
        <f>(Table2[[#This Row],[Day High]]/Table2[[#This Row],[Close Price]])-1</f>
        <v>1.8957698312393134E-2</v>
      </c>
      <c r="AE456" s="1">
        <f>(Table2[[#This Row],[Close Price]]/Table2[[#This Row],[Current Week Low]])-1</f>
        <v>3.6925686093123522E-2</v>
      </c>
      <c r="AF456" s="1">
        <f>(Table2[[#This Row],[Current Week High]]/Table2[[#This Row],[Close Price]])-1</f>
        <v>1.8957698312393134E-2</v>
      </c>
      <c r="AG456" s="1">
        <f>(Table2[[#This Row],[Close Price]]/Table2[[#This Row],[Current Month Low]])-1</f>
        <v>4.7504088466630234E-2</v>
      </c>
      <c r="AH456" s="1">
        <f>(Table2[[#This Row],[Current Month High]]/Table2[[#This Row],[Close Price]])-1</f>
        <v>4.7134042078655902E-2</v>
      </c>
      <c r="AI456">
        <v>27.128094565459801</v>
      </c>
      <c r="AJ456">
        <v>21.927121102247899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0.1</v>
      </c>
      <c r="AM456" t="s">
        <v>3193</v>
      </c>
      <c r="AN456">
        <v>-3.73</v>
      </c>
      <c r="AO456" t="s">
        <v>3192</v>
      </c>
      <c r="AP456">
        <v>6.9621212587125003E-2</v>
      </c>
      <c r="AQ456">
        <f>(Table2[[#This Row],[Sharpe Ratio]]-AVERAGE(Table2[Sharpe Ratio]))/_xlfn.STDEV.P(Table2[Sharpe Ratio])</f>
        <v>2.5633376922976479E-2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595</v>
      </c>
      <c r="AT456">
        <f>_xlfn.RANK.AVG(Table2[[#This Row],[6M Return vs Nifty Z-Score]],Table2[6M Return vs Nifty Z-Score])</f>
        <v>378</v>
      </c>
      <c r="AU456">
        <f>_xlfn.RANK.AVG(Table2[[#This Row],[Sharpe Ratio Z-Score]],Table2[Sharpe Ratio Z-Score])</f>
        <v>333</v>
      </c>
      <c r="AV456">
        <f>(Table2[[#This Row],[Rank 1Y]]+Table2[[#This Row],[Rank 6M]]+Table2[[#This Row],[Rank Sharpe]])/3</f>
        <v>435.33333333333331</v>
      </c>
    </row>
    <row r="457" spans="1:48" x14ac:dyDescent="0.3">
      <c r="A457" t="s">
        <v>690</v>
      </c>
      <c r="B457" t="s">
        <v>691</v>
      </c>
      <c r="C457" t="s">
        <v>3156</v>
      </c>
      <c r="D457" t="s">
        <v>252</v>
      </c>
      <c r="E457">
        <v>26864.589094200001</v>
      </c>
      <c r="F457">
        <v>5434</v>
      </c>
      <c r="G457">
        <v>-22.278497424538902</v>
      </c>
      <c r="H457">
        <f>(Table2[[#This Row],[1Y Return vs Nifty]]-AVERAGE(Table2[1Y Return vs Nifty]))/_xlfn.STDEV.P(Table2[1Y Return vs Nifty])</f>
        <v>-0.80236695756323062</v>
      </c>
      <c r="I457">
        <v>0.56925222448003798</v>
      </c>
      <c r="J457">
        <f>(Table2[[#This Row],[1M Return vs Nifty]]-AVERAGE(Table2[1M Return vs Nifty]))/_xlfn.STDEV.P(Table2[1M Return vs Nifty])</f>
        <v>3.4594805944693691E-2</v>
      </c>
      <c r="K457">
        <v>9.1534935178631596</v>
      </c>
      <c r="L457">
        <f>(Table2[[#This Row],[6M Return vs Nifty]]-AVERAGE(Table2[6M Return vs Nifty]))/_xlfn.STDEV.P(Table2[6M Return vs Nifty])</f>
        <v>-3.9530566553340973E-2</v>
      </c>
      <c r="M457">
        <v>2.09415390841861</v>
      </c>
      <c r="N457">
        <f>(Table2[[#This Row],[1W Return vs Nifty]]-AVERAGE(Table2[1W Return vs Nifty]))/_xlfn.STDEV.P(Table2[1W Return vs Nifty])</f>
        <v>7.690099694436088E-2</v>
      </c>
      <c r="O457">
        <v>5378.42</v>
      </c>
      <c r="P457">
        <v>5418.2436356753096</v>
      </c>
      <c r="Q457">
        <v>5285.9379076581299</v>
      </c>
      <c r="R457">
        <v>60.597917775438198</v>
      </c>
      <c r="S457" s="1">
        <f>(Table2[[#This Row],[Close Price]]-Table2[[#This Row],[20D EMA]])/Table2[[#This Row],[20D EMA]]</f>
        <v>1.0333889878440123E-2</v>
      </c>
      <c r="T457" s="1">
        <f>(Table2[[#This Row],[Close Price]]-Table2[[#This Row],[50D EMA]])/Table2[[#This Row],[50D EMA]]</f>
        <v>2.9080206399257924E-3</v>
      </c>
      <c r="U457" s="1">
        <f>(Table2[[#This Row],[Close Price]]-Table2[[#This Row],[200D EMA]])/Table2[[#This Row],[200D EMA]]</f>
        <v>2.801056216104271E-2</v>
      </c>
      <c r="V457">
        <v>0.95528375806667998</v>
      </c>
      <c r="W457">
        <v>5361.5</v>
      </c>
      <c r="X457">
        <v>5449.9</v>
      </c>
      <c r="Y457">
        <v>5361.5</v>
      </c>
      <c r="Z457">
        <v>5449.9</v>
      </c>
      <c r="AA457">
        <v>5074.1000000000004</v>
      </c>
      <c r="AB457">
        <v>5492.6</v>
      </c>
      <c r="AC457" s="1">
        <f>(Table2[[#This Row],[Close Price]]/Table2[[#This Row],[Day Low]])-1</f>
        <v>1.3522335167397204E-2</v>
      </c>
      <c r="AD457" s="1">
        <f>(Table2[[#This Row],[Day High]]/Table2[[#This Row],[Close Price]])-1</f>
        <v>2.9260213470738705E-3</v>
      </c>
      <c r="AE457" s="1">
        <f>(Table2[[#This Row],[Close Price]]/Table2[[#This Row],[Current Week Low]])-1</f>
        <v>1.3522335167397204E-2</v>
      </c>
      <c r="AF457" s="1">
        <f>(Table2[[#This Row],[Current Week High]]/Table2[[#This Row],[Close Price]])-1</f>
        <v>2.9260213470738705E-3</v>
      </c>
      <c r="AG457" s="1">
        <f>(Table2[[#This Row],[Close Price]]/Table2[[#This Row],[Current Month Low]])-1</f>
        <v>7.0928834670187735E-2</v>
      </c>
      <c r="AH457" s="1">
        <f>(Table2[[#This Row],[Current Month High]]/Table2[[#This Row],[Close Price]])-1</f>
        <v>1.0783952889216186E-2</v>
      </c>
      <c r="AI457">
        <v>35.259477364740498</v>
      </c>
      <c r="AJ457">
        <v>35.022984221642403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0.01</v>
      </c>
      <c r="AM457" t="s">
        <v>3193</v>
      </c>
      <c r="AN457">
        <v>0.44</v>
      </c>
      <c r="AO457" t="s">
        <v>3193</v>
      </c>
      <c r="AP457">
        <v>5.7224927502643998E-2</v>
      </c>
      <c r="AQ457">
        <f>(Table2[[#This Row],[Sharpe Ratio]]-AVERAGE(Table2[Sharpe Ratio]))/_xlfn.STDEV.P(Table2[Sharpe Ratio])</f>
        <v>-0.11930107853943225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597</v>
      </c>
      <c r="AT457">
        <f>_xlfn.RANK.AVG(Table2[[#This Row],[6M Return vs Nifty Z-Score]],Table2[6M Return vs Nifty Z-Score])</f>
        <v>337</v>
      </c>
      <c r="AU457">
        <f>_xlfn.RANK.AVG(Table2[[#This Row],[Sharpe Ratio Z-Score]],Table2[Sharpe Ratio Z-Score])</f>
        <v>373</v>
      </c>
      <c r="AV457">
        <f>(Table2[[#This Row],[Rank 1Y]]+Table2[[#This Row],[Rank 6M]]+Table2[[#This Row],[Rank Sharpe]])/3</f>
        <v>435.66666666666669</v>
      </c>
    </row>
    <row r="458" spans="1:48" x14ac:dyDescent="0.3">
      <c r="A458" t="s">
        <v>1885</v>
      </c>
      <c r="B458" t="s">
        <v>1886</v>
      </c>
      <c r="C458" t="s">
        <v>3154</v>
      </c>
      <c r="D458" t="s">
        <v>119</v>
      </c>
      <c r="E458">
        <v>4012.7662291679999</v>
      </c>
      <c r="F458">
        <v>222.66</v>
      </c>
      <c r="G458">
        <v>-11.9284216151447</v>
      </c>
      <c r="H458">
        <f>(Table2[[#This Row],[1Y Return vs Nifty]]-AVERAGE(Table2[1Y Return vs Nifty]))/_xlfn.STDEV.P(Table2[1Y Return vs Nifty])</f>
        <v>-0.6319048821723231</v>
      </c>
      <c r="I458">
        <v>5.9803891077775901</v>
      </c>
      <c r="J458">
        <f>(Table2[[#This Row],[1M Return vs Nifty]]-AVERAGE(Table2[1M Return vs Nifty]))/_xlfn.STDEV.P(Table2[1M Return vs Nifty])</f>
        <v>0.61453139170977578</v>
      </c>
      <c r="K458">
        <v>-8.3107872525439692</v>
      </c>
      <c r="L458">
        <f>(Table2[[#This Row],[6M Return vs Nifty]]-AVERAGE(Table2[6M Return vs Nifty]))/_xlfn.STDEV.P(Table2[6M Return vs Nifty])</f>
        <v>-0.57968481653898019</v>
      </c>
      <c r="M458">
        <v>2.76468724029032</v>
      </c>
      <c r="N458">
        <f>(Table2[[#This Row],[1W Return vs Nifty]]-AVERAGE(Table2[1W Return vs Nifty]))/_xlfn.STDEV.P(Table2[1W Return vs Nifty])</f>
        <v>0.21600040197521195</v>
      </c>
      <c r="O458">
        <v>223.98</v>
      </c>
      <c r="P458">
        <v>224.55432771989399</v>
      </c>
      <c r="Q458">
        <v>216.190108641671</v>
      </c>
      <c r="R458">
        <v>47.600893945058402</v>
      </c>
      <c r="S458" s="1">
        <f>(Table2[[#This Row],[Close Price]]-Table2[[#This Row],[20D EMA]])/Table2[[#This Row],[20D EMA]]</f>
        <v>-5.8933833377979878E-3</v>
      </c>
      <c r="T458" s="1">
        <f>(Table2[[#This Row],[Close Price]]-Table2[[#This Row],[50D EMA]])/Table2[[#This Row],[50D EMA]]</f>
        <v>-8.4359439389516122E-3</v>
      </c>
      <c r="U458" s="1">
        <f>(Table2[[#This Row],[Close Price]]-Table2[[#This Row],[200D EMA]])/Table2[[#This Row],[200D EMA]]</f>
        <v>2.9926861126901304E-2</v>
      </c>
      <c r="V458">
        <v>0.69466635658827702</v>
      </c>
      <c r="W458">
        <v>221.2</v>
      </c>
      <c r="X458">
        <v>225.1</v>
      </c>
      <c r="Y458">
        <v>221.2</v>
      </c>
      <c r="Z458">
        <v>230</v>
      </c>
      <c r="AA458">
        <v>209.01</v>
      </c>
      <c r="AB458">
        <v>246.13</v>
      </c>
      <c r="AC458" s="1">
        <f>(Table2[[#This Row],[Close Price]]/Table2[[#This Row],[Day Low]])-1</f>
        <v>6.6003616636527429E-3</v>
      </c>
      <c r="AD458" s="1">
        <f>(Table2[[#This Row],[Day High]]/Table2[[#This Row],[Close Price]])-1</f>
        <v>1.0958411928500889E-2</v>
      </c>
      <c r="AE458" s="1">
        <f>(Table2[[#This Row],[Close Price]]/Table2[[#This Row],[Current Week Low]])-1</f>
        <v>6.6003616636527429E-3</v>
      </c>
      <c r="AF458" s="1">
        <f>(Table2[[#This Row],[Current Week High]]/Table2[[#This Row],[Close Price]])-1</f>
        <v>3.2965058834096839E-2</v>
      </c>
      <c r="AG458" s="1">
        <f>(Table2[[#This Row],[Close Price]]/Table2[[#This Row],[Current Month Low]])-1</f>
        <v>6.5307880005741392E-2</v>
      </c>
      <c r="AH458" s="1">
        <f>(Table2[[#This Row],[Current Month High]]/Table2[[#This Row],[Close Price]])-1</f>
        <v>0.10540734752537495</v>
      </c>
      <c r="AI458">
        <v>23.4842360549716</v>
      </c>
      <c r="AJ458">
        <v>39.993712668972002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-0.12</v>
      </c>
      <c r="AM458" t="s">
        <v>3192</v>
      </c>
      <c r="AN458">
        <v>-8.19</v>
      </c>
      <c r="AO458" t="s">
        <v>3192</v>
      </c>
      <c r="AP458">
        <v>9.4965398632747E-2</v>
      </c>
      <c r="AQ458">
        <f>(Table2[[#This Row],[Sharpe Ratio]]-AVERAGE(Table2[Sharpe Ratio]))/_xlfn.STDEV.P(Table2[Sharpe Ratio])</f>
        <v>0.32195165119844987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538</v>
      </c>
      <c r="AT458">
        <f>_xlfn.RANK.AVG(Table2[[#This Row],[6M Return vs Nifty Z-Score]],Table2[6M Return vs Nifty Z-Score])</f>
        <v>513</v>
      </c>
      <c r="AU458">
        <f>_xlfn.RANK.AVG(Table2[[#This Row],[Sharpe Ratio Z-Score]],Table2[Sharpe Ratio Z-Score])</f>
        <v>258</v>
      </c>
      <c r="AV458">
        <f>(Table2[[#This Row],[Rank 1Y]]+Table2[[#This Row],[Rank 6M]]+Table2[[#This Row],[Rank Sharpe]])/3</f>
        <v>436.33333333333331</v>
      </c>
    </row>
    <row r="459" spans="1:48" x14ac:dyDescent="0.3">
      <c r="A459" t="s">
        <v>1213</v>
      </c>
      <c r="B459" t="s">
        <v>1214</v>
      </c>
      <c r="C459" t="s">
        <v>3159</v>
      </c>
      <c r="D459" t="s">
        <v>906</v>
      </c>
      <c r="E459">
        <v>10010.054241395999</v>
      </c>
      <c r="F459">
        <v>72.489999999999995</v>
      </c>
      <c r="G459">
        <v>3.8237936010991902</v>
      </c>
      <c r="H459">
        <f>(Table2[[#This Row],[1Y Return vs Nifty]]-AVERAGE(Table2[1Y Return vs Nifty]))/_xlfn.STDEV.P(Table2[1Y Return vs Nifty])</f>
        <v>-0.37247148794268908</v>
      </c>
      <c r="I459">
        <v>-8.2396735965006105</v>
      </c>
      <c r="J459">
        <f>(Table2[[#This Row],[1M Return vs Nifty]]-AVERAGE(Table2[1M Return vs Nifty]))/_xlfn.STDEV.P(Table2[1M Return vs Nifty])</f>
        <v>-0.90949854727393586</v>
      </c>
      <c r="K459">
        <v>-10.4331859994672</v>
      </c>
      <c r="L459">
        <f>(Table2[[#This Row],[6M Return vs Nifty]]-AVERAGE(Table2[6M Return vs Nifty]))/_xlfn.STDEV.P(Table2[6M Return vs Nifty])</f>
        <v>-0.64532867089440082</v>
      </c>
      <c r="M459">
        <v>0.302904752025485</v>
      </c>
      <c r="N459">
        <f>(Table2[[#This Row],[1W Return vs Nifty]]-AVERAGE(Table2[1W Return vs Nifty]))/_xlfn.STDEV.P(Table2[1W Return vs Nifty])</f>
        <v>-0.29468633521822357</v>
      </c>
      <c r="O459">
        <v>75.150000000000006</v>
      </c>
      <c r="P459">
        <v>77.031005591547697</v>
      </c>
      <c r="Q459">
        <v>74.731550937699097</v>
      </c>
      <c r="R459">
        <v>37.190891173702703</v>
      </c>
      <c r="S459" s="1">
        <f>(Table2[[#This Row],[Close Price]]-Table2[[#This Row],[20D EMA]])/Table2[[#This Row],[20D EMA]]</f>
        <v>-3.5395874916833145E-2</v>
      </c>
      <c r="T459" s="1">
        <f>(Table2[[#This Row],[Close Price]]-Table2[[#This Row],[50D EMA]])/Table2[[#This Row],[50D EMA]]</f>
        <v>-5.8950361048460312E-2</v>
      </c>
      <c r="U459" s="1">
        <f>(Table2[[#This Row],[Close Price]]-Table2[[#This Row],[200D EMA]])/Table2[[#This Row],[200D EMA]]</f>
        <v>-2.9994706513823053E-2</v>
      </c>
      <c r="V459">
        <v>0.41499880396070499</v>
      </c>
      <c r="W459">
        <v>71.599999999999994</v>
      </c>
      <c r="X459">
        <v>73.69</v>
      </c>
      <c r="Y459">
        <v>71.599999999999994</v>
      </c>
      <c r="Z459">
        <v>74.900000000000006</v>
      </c>
      <c r="AA459">
        <v>68.75</v>
      </c>
      <c r="AB459">
        <v>77.45</v>
      </c>
      <c r="AC459" s="1">
        <f>(Table2[[#This Row],[Close Price]]/Table2[[#This Row],[Day Low]])-1</f>
        <v>1.2430167597765385E-2</v>
      </c>
      <c r="AD459" s="1">
        <f>(Table2[[#This Row],[Day High]]/Table2[[#This Row],[Close Price]])-1</f>
        <v>1.6554007449303354E-2</v>
      </c>
      <c r="AE459" s="1">
        <f>(Table2[[#This Row],[Close Price]]/Table2[[#This Row],[Current Week Low]])-1</f>
        <v>1.2430167597765385E-2</v>
      </c>
      <c r="AF459" s="1">
        <f>(Table2[[#This Row],[Current Week High]]/Table2[[#This Row],[Close Price]])-1</f>
        <v>3.3245964960684438E-2</v>
      </c>
      <c r="AG459" s="1">
        <f>(Table2[[#This Row],[Close Price]]/Table2[[#This Row],[Current Month Low]])-1</f>
        <v>5.4400000000000004E-2</v>
      </c>
      <c r="AH459" s="1">
        <f>(Table2[[#This Row],[Current Month High]]/Table2[[#This Row],[Close Price]])-1</f>
        <v>6.8423230790453982E-2</v>
      </c>
      <c r="AI459">
        <v>30.8456338805352</v>
      </c>
      <c r="AJ459">
        <v>50.082815734989602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0</v>
      </c>
      <c r="AM459">
        <v>0</v>
      </c>
      <c r="AN459">
        <v>-5.7</v>
      </c>
      <c r="AO459" t="s">
        <v>3192</v>
      </c>
      <c r="AP459">
        <v>6.2459595501876998E-2</v>
      </c>
      <c r="AQ459">
        <f>(Table2[[#This Row],[Sharpe Ratio]]-AVERAGE(Table2[Sharpe Ratio]))/_xlfn.STDEV.P(Table2[Sharpe Ratio])</f>
        <v>-5.8098569011385583E-2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429</v>
      </c>
      <c r="AT459">
        <f>_xlfn.RANK.AVG(Table2[[#This Row],[6M Return vs Nifty Z-Score]],Table2[6M Return vs Nifty Z-Score])</f>
        <v>530</v>
      </c>
      <c r="AU459">
        <f>_xlfn.RANK.AVG(Table2[[#This Row],[Sharpe Ratio Z-Score]],Table2[Sharpe Ratio Z-Score])</f>
        <v>352</v>
      </c>
      <c r="AV459">
        <f>(Table2[[#This Row],[Rank 1Y]]+Table2[[#This Row],[Rank 6M]]+Table2[[#This Row],[Rank Sharpe]])/3</f>
        <v>437</v>
      </c>
    </row>
    <row r="460" spans="1:48" x14ac:dyDescent="0.3">
      <c r="A460" t="s">
        <v>696</v>
      </c>
      <c r="B460" t="s">
        <v>697</v>
      </c>
      <c r="C460" t="s">
        <v>3147</v>
      </c>
      <c r="D460" t="s">
        <v>54</v>
      </c>
      <c r="E460">
        <v>26335.484009799999</v>
      </c>
      <c r="F460">
        <v>900.4</v>
      </c>
      <c r="G460">
        <v>-7.8615762680463401</v>
      </c>
      <c r="H460">
        <f>(Table2[[#This Row],[1Y Return vs Nifty]]-AVERAGE(Table2[1Y Return vs Nifty]))/_xlfn.STDEV.P(Table2[1Y Return vs Nifty])</f>
        <v>-0.56492538260855929</v>
      </c>
      <c r="I460">
        <v>20.2526343595644</v>
      </c>
      <c r="J460">
        <f>(Table2[[#This Row],[1M Return vs Nifty]]-AVERAGE(Table2[1M Return vs Nifty]))/_xlfn.STDEV.P(Table2[1M Return vs Nifty])</f>
        <v>2.1441539758420656</v>
      </c>
      <c r="K460">
        <v>16.480625706712701</v>
      </c>
      <c r="L460">
        <f>(Table2[[#This Row],[6M Return vs Nifty]]-AVERAGE(Table2[6M Return vs Nifty]))/_xlfn.STDEV.P(Table2[6M Return vs Nifty])</f>
        <v>0.18709093845132202</v>
      </c>
      <c r="M460">
        <v>10.6489723332888</v>
      </c>
      <c r="N460">
        <f>(Table2[[#This Row],[1W Return vs Nifty]]-AVERAGE(Table2[1W Return vs Nifty]))/_xlfn.STDEV.P(Table2[1W Return vs Nifty])</f>
        <v>1.8515631896868945</v>
      </c>
      <c r="O460">
        <v>813.01</v>
      </c>
      <c r="P460">
        <v>785.03830871462696</v>
      </c>
      <c r="Q460">
        <v>748.57413063624006</v>
      </c>
      <c r="R460">
        <v>82.592515880152106</v>
      </c>
      <c r="S460" s="1">
        <f>(Table2[[#This Row],[Close Price]]-Table2[[#This Row],[20D EMA]])/Table2[[#This Row],[20D EMA]]</f>
        <v>0.1074894527742586</v>
      </c>
      <c r="T460" s="1">
        <f>(Table2[[#This Row],[Close Price]]-Table2[[#This Row],[50D EMA]])/Table2[[#This Row],[50D EMA]]</f>
        <v>0.14695039720323852</v>
      </c>
      <c r="U460" s="1">
        <f>(Table2[[#This Row],[Close Price]]-Table2[[#This Row],[200D EMA]])/Table2[[#This Row],[200D EMA]]</f>
        <v>0.20282008574717597</v>
      </c>
      <c r="V460">
        <v>1.5682002557791499</v>
      </c>
      <c r="W460">
        <v>885.75</v>
      </c>
      <c r="X460">
        <v>921.7</v>
      </c>
      <c r="Y460">
        <v>799.7</v>
      </c>
      <c r="Z460">
        <v>921.7</v>
      </c>
      <c r="AA460">
        <v>777</v>
      </c>
      <c r="AB460">
        <v>921.7</v>
      </c>
      <c r="AC460" s="1">
        <f>(Table2[[#This Row],[Close Price]]/Table2[[#This Row],[Day Low]])-1</f>
        <v>1.6539655659046026E-2</v>
      </c>
      <c r="AD460" s="1">
        <f>(Table2[[#This Row],[Day High]]/Table2[[#This Row],[Close Price]])-1</f>
        <v>2.3656152820968446E-2</v>
      </c>
      <c r="AE460" s="1">
        <f>(Table2[[#This Row],[Close Price]]/Table2[[#This Row],[Current Week Low]])-1</f>
        <v>0.12592222083281213</v>
      </c>
      <c r="AF460" s="1">
        <f>(Table2[[#This Row],[Current Week High]]/Table2[[#This Row],[Close Price]])-1</f>
        <v>2.3656152820968446E-2</v>
      </c>
      <c r="AG460" s="1">
        <f>(Table2[[#This Row],[Close Price]]/Table2[[#This Row],[Current Month Low]])-1</f>
        <v>0.15881595881595878</v>
      </c>
      <c r="AH460" s="1">
        <f>(Table2[[#This Row],[Current Month High]]/Table2[[#This Row],[Close Price]])-1</f>
        <v>2.3656152820968446E-2</v>
      </c>
      <c r="AI460">
        <v>2.3656152820968401</v>
      </c>
      <c r="AJ460">
        <v>50.054162153153896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0.14000000000000001</v>
      </c>
      <c r="AM460" t="s">
        <v>3193</v>
      </c>
      <c r="AN460">
        <v>12.33</v>
      </c>
      <c r="AO460" t="s">
        <v>3193</v>
      </c>
      <c r="AQ460">
        <f>(Table2[[#This Row],[Sharpe Ratio]]-AVERAGE(Table2[Sharpe Ratio]))/_xlfn.STDEV.P(Table2[Sharpe Ratio])</f>
        <v>-0.78836149865308947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2.8295212227186335</v>
      </c>
      <c r="AS460">
        <f>_xlfn.RANK.AVG(Table2[[#This Row],[1Y Return vs Nifty Z-Score]],Table2[1Y Return vs Nifty Z-Score])</f>
        <v>509</v>
      </c>
      <c r="AT460">
        <f>_xlfn.RANK.AVG(Table2[[#This Row],[6M Return vs Nifty Z-Score]],Table2[6M Return vs Nifty Z-Score])</f>
        <v>251</v>
      </c>
      <c r="AU460">
        <f>_xlfn.RANK.AVG(Table2[[#This Row],[Sharpe Ratio Z-Score]],Table2[Sharpe Ratio Z-Score])</f>
        <v>551.5</v>
      </c>
      <c r="AV460">
        <f>(Table2[[#This Row],[Rank 1Y]]+Table2[[#This Row],[Rank 6M]]+Table2[[#This Row],[Rank Sharpe]])/3</f>
        <v>437.16666666666669</v>
      </c>
    </row>
    <row r="461" spans="1:48" x14ac:dyDescent="0.3">
      <c r="A461" t="s">
        <v>1427</v>
      </c>
      <c r="B461" t="s">
        <v>1428</v>
      </c>
      <c r="C461" t="s">
        <v>3147</v>
      </c>
      <c r="D461" t="s">
        <v>589</v>
      </c>
      <c r="E461">
        <v>7741.0574586749999</v>
      </c>
      <c r="F461">
        <v>720.75</v>
      </c>
      <c r="G461">
        <v>5.7666391777680204</v>
      </c>
      <c r="H461">
        <f>(Table2[[#This Row],[1Y Return vs Nifty]]-AVERAGE(Table2[1Y Return vs Nifty]))/_xlfn.STDEV.P(Table2[1Y Return vs Nifty])</f>
        <v>-0.34047351080107069</v>
      </c>
      <c r="I461">
        <v>-2.8980536974071498</v>
      </c>
      <c r="J461">
        <f>(Table2[[#This Row],[1M Return vs Nifty]]-AVERAGE(Table2[1M Return vs Nifty]))/_xlfn.STDEV.P(Table2[1M Return vs Nifty])</f>
        <v>-0.337012418472241</v>
      </c>
      <c r="K461">
        <v>8.13256767447408</v>
      </c>
      <c r="L461">
        <f>(Table2[[#This Row],[6M Return vs Nifty]]-AVERAGE(Table2[6M Return vs Nifty]))/_xlfn.STDEV.P(Table2[6M Return vs Nifty])</f>
        <v>-7.1106870237213141E-2</v>
      </c>
      <c r="M461">
        <v>-2.10564788688247</v>
      </c>
      <c r="N461">
        <f>(Table2[[#This Row],[1W Return vs Nifty]]-AVERAGE(Table2[1W Return vs Nifty]))/_xlfn.STDEV.P(Table2[1W Return vs Nifty])</f>
        <v>-0.79433075725223856</v>
      </c>
      <c r="O461">
        <v>734.83</v>
      </c>
      <c r="P461">
        <v>732.96019531132504</v>
      </c>
      <c r="Q461">
        <v>653.26842841018697</v>
      </c>
      <c r="R461">
        <v>38.844808638421597</v>
      </c>
      <c r="S461" s="1">
        <f>(Table2[[#This Row],[Close Price]]-Table2[[#This Row],[20D EMA]])/Table2[[#This Row],[20D EMA]]</f>
        <v>-1.9160894356517889E-2</v>
      </c>
      <c r="T461" s="1">
        <f>(Table2[[#This Row],[Close Price]]-Table2[[#This Row],[50D EMA]])/Table2[[#This Row],[50D EMA]]</f>
        <v>-1.6658742711312929E-2</v>
      </c>
      <c r="U461" s="1">
        <f>(Table2[[#This Row],[Close Price]]-Table2[[#This Row],[200D EMA]])/Table2[[#This Row],[200D EMA]]</f>
        <v>0.10329838188267898</v>
      </c>
      <c r="V461">
        <v>0.362355032181227</v>
      </c>
      <c r="W461">
        <v>711.6</v>
      </c>
      <c r="X461">
        <v>726.45</v>
      </c>
      <c r="Y461">
        <v>711.6</v>
      </c>
      <c r="Z461">
        <v>743.9</v>
      </c>
      <c r="AA461">
        <v>711.6</v>
      </c>
      <c r="AB461">
        <v>759.5</v>
      </c>
      <c r="AC461" s="1">
        <f>(Table2[[#This Row],[Close Price]]/Table2[[#This Row],[Day Low]])-1</f>
        <v>1.2858347386171864E-2</v>
      </c>
      <c r="AD461" s="1">
        <f>(Table2[[#This Row],[Day High]]/Table2[[#This Row],[Close Price]])-1</f>
        <v>7.9084287200832382E-3</v>
      </c>
      <c r="AE461" s="1">
        <f>(Table2[[#This Row],[Close Price]]/Table2[[#This Row],[Current Week Low]])-1</f>
        <v>1.2858347386171864E-2</v>
      </c>
      <c r="AF461" s="1">
        <f>(Table2[[#This Row],[Current Week High]]/Table2[[#This Row],[Close Price]])-1</f>
        <v>3.2119320152618869E-2</v>
      </c>
      <c r="AG461" s="1">
        <f>(Table2[[#This Row],[Close Price]]/Table2[[#This Row],[Current Month Low]])-1</f>
        <v>1.2858347386171864E-2</v>
      </c>
      <c r="AH461" s="1">
        <f>(Table2[[#This Row],[Current Month High]]/Table2[[#This Row],[Close Price]])-1</f>
        <v>5.3763440860215006E-2</v>
      </c>
      <c r="AI461">
        <v>10.856746444675601</v>
      </c>
      <c r="AJ461">
        <v>38.832707310026002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-0.04</v>
      </c>
      <c r="AM461" t="s">
        <v>3192</v>
      </c>
      <c r="AN461">
        <v>-4.25</v>
      </c>
      <c r="AO461" t="s">
        <v>3192</v>
      </c>
      <c r="AQ461">
        <f>(Table2[[#This Row],[Sharpe Ratio]]-AVERAGE(Table2[Sharpe Ratio]))/_xlfn.STDEV.P(Table2[Sharpe Ratio])</f>
        <v>-0.78836149865308947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-2.3312850554158526</v>
      </c>
      <c r="AS461">
        <f>_xlfn.RANK.AVG(Table2[[#This Row],[1Y Return vs Nifty Z-Score]],Table2[1Y Return vs Nifty Z-Score])</f>
        <v>413</v>
      </c>
      <c r="AT461">
        <f>_xlfn.RANK.AVG(Table2[[#This Row],[6M Return vs Nifty Z-Score]],Table2[6M Return vs Nifty Z-Score])</f>
        <v>347</v>
      </c>
      <c r="AU461">
        <f>_xlfn.RANK.AVG(Table2[[#This Row],[Sharpe Ratio Z-Score]],Table2[Sharpe Ratio Z-Score])</f>
        <v>551.5</v>
      </c>
      <c r="AV461">
        <f>(Table2[[#This Row],[Rank 1Y]]+Table2[[#This Row],[Rank 6M]]+Table2[[#This Row],[Rank Sharpe]])/3</f>
        <v>437.16666666666669</v>
      </c>
    </row>
    <row r="462" spans="1:48" x14ac:dyDescent="0.3">
      <c r="A462" t="s">
        <v>46</v>
      </c>
      <c r="B462" t="s">
        <v>47</v>
      </c>
      <c r="C462" t="s">
        <v>3150</v>
      </c>
      <c r="D462" t="s">
        <v>48</v>
      </c>
      <c r="E462">
        <v>485730.69837400003</v>
      </c>
      <c r="F462">
        <v>3532.6</v>
      </c>
      <c r="G462">
        <v>-12.668866038235301</v>
      </c>
      <c r="H462">
        <f>(Table2[[#This Row],[1Y Return vs Nifty]]-AVERAGE(Table2[1Y Return vs Nifty]))/_xlfn.STDEV.P(Table2[1Y Return vs Nifty])</f>
        <v>-0.64409973904062623</v>
      </c>
      <c r="I462">
        <v>-0.25500179585996702</v>
      </c>
      <c r="J462">
        <f>(Table2[[#This Row],[1M Return vs Nifty]]-AVERAGE(Table2[1M Return vs Nifty]))/_xlfn.STDEV.P(Table2[1M Return vs Nifty])</f>
        <v>-5.3744312556374831E-2</v>
      </c>
      <c r="K462">
        <v>-13.0541342312744</v>
      </c>
      <c r="L462">
        <f>(Table2[[#This Row],[6M Return vs Nifty]]-AVERAGE(Table2[6M Return vs Nifty]))/_xlfn.STDEV.P(Table2[6M Return vs Nifty])</f>
        <v>-0.72639220537455573</v>
      </c>
      <c r="M462">
        <v>0.56905083998935502</v>
      </c>
      <c r="N462">
        <f>(Table2[[#This Row],[1W Return vs Nifty]]-AVERAGE(Table2[1W Return vs Nifty]))/_xlfn.STDEV.P(Table2[1W Return vs Nifty])</f>
        <v>-0.23947541470555642</v>
      </c>
      <c r="O462">
        <v>3578.23</v>
      </c>
      <c r="P462">
        <v>3609.4939157932399</v>
      </c>
      <c r="Q462">
        <v>3482.8150715683901</v>
      </c>
      <c r="R462">
        <v>44.279604553283001</v>
      </c>
      <c r="S462" s="1">
        <f>(Table2[[#This Row],[Close Price]]-Table2[[#This Row],[20D EMA]])/Table2[[#This Row],[20D EMA]]</f>
        <v>-1.2752114872436961E-2</v>
      </c>
      <c r="T462" s="1">
        <f>(Table2[[#This Row],[Close Price]]-Table2[[#This Row],[50D EMA]])/Table2[[#This Row],[50D EMA]]</f>
        <v>-2.1303240173585786E-2</v>
      </c>
      <c r="U462" s="1">
        <f>(Table2[[#This Row],[Close Price]]-Table2[[#This Row],[200D EMA]])/Table2[[#This Row],[200D EMA]]</f>
        <v>1.4294450726949039E-2</v>
      </c>
      <c r="V462">
        <v>0.98420515436568501</v>
      </c>
      <c r="W462">
        <v>3513.55</v>
      </c>
      <c r="X462">
        <v>3581.9</v>
      </c>
      <c r="Y462">
        <v>3501.3</v>
      </c>
      <c r="Z462">
        <v>3581.9</v>
      </c>
      <c r="AA462">
        <v>3429</v>
      </c>
      <c r="AB462">
        <v>3724</v>
      </c>
      <c r="AC462" s="1">
        <f>(Table2[[#This Row],[Close Price]]/Table2[[#This Row],[Day Low]])-1</f>
        <v>5.4218667729220016E-3</v>
      </c>
      <c r="AD462" s="1">
        <f>(Table2[[#This Row],[Day High]]/Table2[[#This Row],[Close Price]])-1</f>
        <v>1.3955726660250356E-2</v>
      </c>
      <c r="AE462" s="1">
        <f>(Table2[[#This Row],[Close Price]]/Table2[[#This Row],[Current Week Low]])-1</f>
        <v>8.9395367434952355E-3</v>
      </c>
      <c r="AF462" s="1">
        <f>(Table2[[#This Row],[Current Week High]]/Table2[[#This Row],[Close Price]])-1</f>
        <v>1.3955726660250356E-2</v>
      </c>
      <c r="AG462" s="1">
        <f>(Table2[[#This Row],[Close Price]]/Table2[[#This Row],[Current Month Low]])-1</f>
        <v>3.0212890055409725E-2</v>
      </c>
      <c r="AH462" s="1">
        <f>(Table2[[#This Row],[Current Month High]]/Table2[[#This Row],[Close Price]])-1</f>
        <v>5.41810564456775E-2</v>
      </c>
      <c r="AI462">
        <v>10.963596218083</v>
      </c>
      <c r="AJ462">
        <v>23.683980183113601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-0.04</v>
      </c>
      <c r="AM462" t="s">
        <v>3192</v>
      </c>
      <c r="AN462">
        <v>-4.67</v>
      </c>
      <c r="AO462" t="s">
        <v>3192</v>
      </c>
      <c r="AP462">
        <v>0.1125638684548</v>
      </c>
      <c r="AQ462">
        <f>(Table2[[#This Row],[Sharpe Ratio]]-AVERAGE(Table2[Sharpe Ratio]))/_xlfn.STDEV.P(Table2[Sharpe Ratio])</f>
        <v>0.52770882951826992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544</v>
      </c>
      <c r="AT462">
        <f>_xlfn.RANK.AVG(Table2[[#This Row],[6M Return vs Nifty Z-Score]],Table2[6M Return vs Nifty Z-Score])</f>
        <v>567</v>
      </c>
      <c r="AU462">
        <f>_xlfn.RANK.AVG(Table2[[#This Row],[Sharpe Ratio Z-Score]],Table2[Sharpe Ratio Z-Score])</f>
        <v>202</v>
      </c>
      <c r="AV462">
        <f>(Table2[[#This Row],[Rank 1Y]]+Table2[[#This Row],[Rank 6M]]+Table2[[#This Row],[Rank Sharpe]])/3</f>
        <v>437.66666666666669</v>
      </c>
    </row>
    <row r="463" spans="1:48" x14ac:dyDescent="0.3">
      <c r="A463" t="s">
        <v>948</v>
      </c>
      <c r="B463" t="s">
        <v>949</v>
      </c>
      <c r="C463" t="s">
        <v>3161</v>
      </c>
      <c r="D463" t="s">
        <v>453</v>
      </c>
      <c r="E463">
        <v>15981.972389639999</v>
      </c>
      <c r="F463">
        <v>5212.6499999999996</v>
      </c>
      <c r="G463">
        <v>-19.573986127934798</v>
      </c>
      <c r="H463">
        <f>(Table2[[#This Row],[1Y Return vs Nifty]]-AVERAGE(Table2[1Y Return vs Nifty]))/_xlfn.STDEV.P(Table2[1Y Return vs Nifty])</f>
        <v>-0.75782461632560905</v>
      </c>
      <c r="I463">
        <v>1.7517834528196601</v>
      </c>
      <c r="J463">
        <f>(Table2[[#This Row],[1M Return vs Nifty]]-AVERAGE(Table2[1M Return vs Nifty]))/_xlfn.STDEV.P(Table2[1M Return vs Nifty])</f>
        <v>0.16133215114856261</v>
      </c>
      <c r="K463">
        <v>10.584609188521</v>
      </c>
      <c r="L463">
        <f>(Table2[[#This Row],[6M Return vs Nifty]]-AVERAGE(Table2[6M Return vs Nifty]))/_xlfn.STDEV.P(Table2[6M Return vs Nifty])</f>
        <v>4.7325337649242469E-3</v>
      </c>
      <c r="M463">
        <v>5.3871616121131201</v>
      </c>
      <c r="N463">
        <f>(Table2[[#This Row],[1W Return vs Nifty]]-AVERAGE(Table2[1W Return vs Nifty]))/_xlfn.STDEV.P(Table2[1W Return vs Nifty])</f>
        <v>0.76002201505588562</v>
      </c>
      <c r="O463">
        <v>5203.78</v>
      </c>
      <c r="P463">
        <v>5225.7424880189101</v>
      </c>
      <c r="Q463">
        <v>4928.4689515706395</v>
      </c>
      <c r="R463">
        <v>52.362984396423698</v>
      </c>
      <c r="S463" s="1">
        <f>(Table2[[#This Row],[Close Price]]-Table2[[#This Row],[20D EMA]])/Table2[[#This Row],[20D EMA]]</f>
        <v>1.7045301684544488E-3</v>
      </c>
      <c r="T463" s="1">
        <f>(Table2[[#This Row],[Close Price]]-Table2[[#This Row],[50D EMA]])/Table2[[#This Row],[50D EMA]]</f>
        <v>-2.5053833113529165E-3</v>
      </c>
      <c r="U463" s="1">
        <f>(Table2[[#This Row],[Close Price]]-Table2[[#This Row],[200D EMA]])/Table2[[#This Row],[200D EMA]]</f>
        <v>5.7661121784848668E-2</v>
      </c>
      <c r="V463">
        <v>0.58998679737588899</v>
      </c>
      <c r="W463">
        <v>5155.6000000000004</v>
      </c>
      <c r="X463">
        <v>5295.05</v>
      </c>
      <c r="Y463">
        <v>5018.8</v>
      </c>
      <c r="Z463">
        <v>5350</v>
      </c>
      <c r="AA463">
        <v>4953.25</v>
      </c>
      <c r="AB463">
        <v>5359</v>
      </c>
      <c r="AC463" s="1">
        <f>(Table2[[#This Row],[Close Price]]/Table2[[#This Row],[Day Low]])-1</f>
        <v>1.1065637365194947E-2</v>
      </c>
      <c r="AD463" s="1">
        <f>(Table2[[#This Row],[Day High]]/Table2[[#This Row],[Close Price]])-1</f>
        <v>1.5807698579417551E-2</v>
      </c>
      <c r="AE463" s="1">
        <f>(Table2[[#This Row],[Close Price]]/Table2[[#This Row],[Current Week Low]])-1</f>
        <v>3.8624770861560354E-2</v>
      </c>
      <c r="AF463" s="1">
        <f>(Table2[[#This Row],[Current Week High]]/Table2[[#This Row],[Close Price]])-1</f>
        <v>2.6349361649065317E-2</v>
      </c>
      <c r="AG463" s="1">
        <f>(Table2[[#This Row],[Close Price]]/Table2[[#This Row],[Current Month Low]])-1</f>
        <v>5.2369656286276545E-2</v>
      </c>
      <c r="AH463" s="1">
        <f>(Table2[[#This Row],[Current Month High]]/Table2[[#This Row],[Close Price]])-1</f>
        <v>2.8075930668661986E-2</v>
      </c>
      <c r="AI463">
        <v>14.315175582477201</v>
      </c>
      <c r="AJ463">
        <v>29.635662770455099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-0.01</v>
      </c>
      <c r="AM463" t="s">
        <v>3192</v>
      </c>
      <c r="AN463">
        <v>-1.37</v>
      </c>
      <c r="AO463" t="s">
        <v>3192</v>
      </c>
      <c r="AP463">
        <v>4.1758864868165997E-2</v>
      </c>
      <c r="AQ463">
        <f>(Table2[[#This Row],[Sharpe Ratio]]-AVERAGE(Table2[Sharpe Ratio]))/_xlfn.STDEV.P(Table2[Sharpe Ratio])</f>
        <v>-0.30012665255610332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582</v>
      </c>
      <c r="AT463">
        <f>_xlfn.RANK.AVG(Table2[[#This Row],[6M Return vs Nifty Z-Score]],Table2[6M Return vs Nifty Z-Score])</f>
        <v>318</v>
      </c>
      <c r="AU463">
        <f>_xlfn.RANK.AVG(Table2[[#This Row],[Sharpe Ratio Z-Score]],Table2[Sharpe Ratio Z-Score])</f>
        <v>417</v>
      </c>
      <c r="AV463">
        <f>(Table2[[#This Row],[Rank 1Y]]+Table2[[#This Row],[Rank 6M]]+Table2[[#This Row],[Rank Sharpe]])/3</f>
        <v>439</v>
      </c>
    </row>
    <row r="464" spans="1:48" x14ac:dyDescent="0.3">
      <c r="A464" t="s">
        <v>1454</v>
      </c>
      <c r="B464" t="s">
        <v>1455</v>
      </c>
      <c r="C464" t="s">
        <v>3150</v>
      </c>
      <c r="D464" t="s">
        <v>48</v>
      </c>
      <c r="E464">
        <v>7425.5273022350002</v>
      </c>
      <c r="F464">
        <v>507.85</v>
      </c>
      <c r="G464">
        <v>31.4579190325524</v>
      </c>
      <c r="H464">
        <f>(Table2[[#This Row],[1Y Return vs Nifty]]-AVERAGE(Table2[1Y Return vs Nifty]))/_xlfn.STDEV.P(Table2[1Y Return vs Nifty])</f>
        <v>8.2652750701306274E-2</v>
      </c>
      <c r="I464">
        <v>-7.1473835696787296</v>
      </c>
      <c r="J464">
        <f>(Table2[[#This Row],[1M Return vs Nifty]]-AVERAGE(Table2[1M Return vs Nifty]))/_xlfn.STDEV.P(Table2[1M Return vs Nifty])</f>
        <v>-0.79243276932704698</v>
      </c>
      <c r="K464">
        <v>0.91589622185222497</v>
      </c>
      <c r="L464">
        <f>(Table2[[#This Row],[6M Return vs Nifty]]-AVERAGE(Table2[6M Return vs Nifty]))/_xlfn.STDEV.P(Table2[6M Return vs Nifty])</f>
        <v>-0.29431192558017405</v>
      </c>
      <c r="M464">
        <v>1.06726132129467</v>
      </c>
      <c r="N464">
        <f>(Table2[[#This Row],[1W Return vs Nifty]]-AVERAGE(Table2[1W Return vs Nifty]))/_xlfn.STDEV.P(Table2[1W Return vs Nifty])</f>
        <v>-0.13612368223275181</v>
      </c>
      <c r="O464">
        <v>519.44000000000005</v>
      </c>
      <c r="P464">
        <v>524.72002240316101</v>
      </c>
      <c r="Q464">
        <v>471.49274392603598</v>
      </c>
      <c r="R464">
        <v>42.486981891458697</v>
      </c>
      <c r="S464" s="1">
        <f>(Table2[[#This Row],[Close Price]]-Table2[[#This Row],[20D EMA]])/Table2[[#This Row],[20D EMA]]</f>
        <v>-2.231249037424925E-2</v>
      </c>
      <c r="T464" s="1">
        <f>(Table2[[#This Row],[Close Price]]-Table2[[#This Row],[50D EMA]])/Table2[[#This Row],[50D EMA]]</f>
        <v>-3.2150521578913849E-2</v>
      </c>
      <c r="U464" s="1">
        <f>(Table2[[#This Row],[Close Price]]-Table2[[#This Row],[200D EMA]])/Table2[[#This Row],[200D EMA]]</f>
        <v>7.7110955666514935E-2</v>
      </c>
      <c r="V464">
        <v>0.48491802168991399</v>
      </c>
      <c r="W464">
        <v>505.75</v>
      </c>
      <c r="X464">
        <v>516.95000000000005</v>
      </c>
      <c r="Y464">
        <v>505.75</v>
      </c>
      <c r="Z464">
        <v>521.1</v>
      </c>
      <c r="AA464">
        <v>479.3</v>
      </c>
      <c r="AB464">
        <v>540.35</v>
      </c>
      <c r="AC464" s="1">
        <f>(Table2[[#This Row],[Close Price]]/Table2[[#This Row],[Day Low]])-1</f>
        <v>4.1522491349481605E-3</v>
      </c>
      <c r="AD464" s="1">
        <f>(Table2[[#This Row],[Day High]]/Table2[[#This Row],[Close Price]])-1</f>
        <v>1.7918676774638209E-2</v>
      </c>
      <c r="AE464" s="1">
        <f>(Table2[[#This Row],[Close Price]]/Table2[[#This Row],[Current Week Low]])-1</f>
        <v>4.1522491349481605E-3</v>
      </c>
      <c r="AF464" s="1">
        <f>(Table2[[#This Row],[Current Week High]]/Table2[[#This Row],[Close Price]])-1</f>
        <v>2.6090381018017084E-2</v>
      </c>
      <c r="AG464" s="1">
        <f>(Table2[[#This Row],[Close Price]]/Table2[[#This Row],[Current Month Low]])-1</f>
        <v>5.9566033799290707E-2</v>
      </c>
      <c r="AH464" s="1">
        <f>(Table2[[#This Row],[Current Month High]]/Table2[[#This Row],[Close Price]])-1</f>
        <v>6.3995274195136398E-2</v>
      </c>
      <c r="AI464">
        <v>15.782219159200499</v>
      </c>
      <c r="AJ464">
        <v>77.414847161571998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0.01</v>
      </c>
      <c r="AM464" t="s">
        <v>3193</v>
      </c>
      <c r="AN464">
        <v>-4.12</v>
      </c>
      <c r="AO464" t="s">
        <v>3192</v>
      </c>
      <c r="AP464">
        <v>-3.2682770580985003E-2</v>
      </c>
      <c r="AQ464">
        <f>(Table2[[#This Row],[Sharpe Ratio]]-AVERAGE(Table2[Sharpe Ratio]))/_xlfn.STDEV.P(Table2[Sharpe Ratio])</f>
        <v>-1.1704807807505946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262</v>
      </c>
      <c r="AT464">
        <f>_xlfn.RANK.AVG(Table2[[#This Row],[6M Return vs Nifty Z-Score]],Table2[6M Return vs Nifty Z-Score])</f>
        <v>416</v>
      </c>
      <c r="AU464">
        <f>_xlfn.RANK.AVG(Table2[[#This Row],[Sharpe Ratio Z-Score]],Table2[Sharpe Ratio Z-Score])</f>
        <v>641</v>
      </c>
      <c r="AV464">
        <f>(Table2[[#This Row],[Rank 1Y]]+Table2[[#This Row],[Rank 6M]]+Table2[[#This Row],[Rank Sharpe]])/3</f>
        <v>439.66666666666669</v>
      </c>
    </row>
    <row r="465" spans="1:48" x14ac:dyDescent="0.3">
      <c r="A465" t="s">
        <v>1806</v>
      </c>
      <c r="B465" t="s">
        <v>1807</v>
      </c>
      <c r="C465" t="s">
        <v>3153</v>
      </c>
      <c r="D465" t="s">
        <v>188</v>
      </c>
      <c r="E465">
        <v>4484.7448786710002</v>
      </c>
      <c r="F465">
        <v>176.37</v>
      </c>
      <c r="G465">
        <v>5.1146287940870501</v>
      </c>
      <c r="H465">
        <f>(Table2[[#This Row],[1Y Return vs Nifty]]-AVERAGE(Table2[1Y Return vs Nifty]))/_xlfn.STDEV.P(Table2[1Y Return vs Nifty])</f>
        <v>-0.35121189042509249</v>
      </c>
      <c r="I465">
        <v>7.2490495045075001</v>
      </c>
      <c r="J465">
        <f>(Table2[[#This Row],[1M Return vs Nifty]]-AVERAGE(Table2[1M Return vs Nifty]))/_xlfn.STDEV.P(Table2[1M Return vs Nifty])</f>
        <v>0.75049959854740367</v>
      </c>
      <c r="K465">
        <v>-9.8182593686334503</v>
      </c>
      <c r="L465">
        <f>(Table2[[#This Row],[6M Return vs Nifty]]-AVERAGE(Table2[6M Return vs Nifty]))/_xlfn.STDEV.P(Table2[6M Return vs Nifty])</f>
        <v>-0.62630955196011118</v>
      </c>
      <c r="M465">
        <v>2.6427793593415898</v>
      </c>
      <c r="N465">
        <f>(Table2[[#This Row],[1W Return vs Nifty]]-AVERAGE(Table2[1W Return vs Nifty]))/_xlfn.STDEV.P(Table2[1W Return vs Nifty])</f>
        <v>0.19071110925473528</v>
      </c>
      <c r="O465">
        <v>174.17</v>
      </c>
      <c r="P465">
        <v>176.32341999169199</v>
      </c>
      <c r="Q465">
        <v>171.692705689706</v>
      </c>
      <c r="R465">
        <v>55.791379678745798</v>
      </c>
      <c r="S465" s="1">
        <f>(Table2[[#This Row],[Close Price]]-Table2[[#This Row],[20D EMA]])/Table2[[#This Row],[20D EMA]]</f>
        <v>1.2631337199288151E-2</v>
      </c>
      <c r="T465" s="1">
        <f>(Table2[[#This Row],[Close Price]]-Table2[[#This Row],[50D EMA]])/Table2[[#This Row],[50D EMA]]</f>
        <v>2.6417368895298947E-4</v>
      </c>
      <c r="U465" s="1">
        <f>(Table2[[#This Row],[Close Price]]-Table2[[#This Row],[200D EMA]])/Table2[[#This Row],[200D EMA]]</f>
        <v>2.7242242420869679E-2</v>
      </c>
      <c r="V465">
        <v>0.65826379202414598</v>
      </c>
      <c r="W465">
        <v>175.4</v>
      </c>
      <c r="X465">
        <v>182.76</v>
      </c>
      <c r="Y465">
        <v>175.4</v>
      </c>
      <c r="Z465">
        <v>182.76</v>
      </c>
      <c r="AA465">
        <v>160.19999999999999</v>
      </c>
      <c r="AB465">
        <v>182.76</v>
      </c>
      <c r="AC465" s="1">
        <f>(Table2[[#This Row],[Close Price]]/Table2[[#This Row],[Day Low]])-1</f>
        <v>5.5302166476625114E-3</v>
      </c>
      <c r="AD465" s="1">
        <f>(Table2[[#This Row],[Day High]]/Table2[[#This Row],[Close Price]])-1</f>
        <v>3.6230651471338637E-2</v>
      </c>
      <c r="AE465" s="1">
        <f>(Table2[[#This Row],[Close Price]]/Table2[[#This Row],[Current Week Low]])-1</f>
        <v>5.5302166476625114E-3</v>
      </c>
      <c r="AF465" s="1">
        <f>(Table2[[#This Row],[Current Week High]]/Table2[[#This Row],[Close Price]])-1</f>
        <v>3.6230651471338637E-2</v>
      </c>
      <c r="AG465" s="1">
        <f>(Table2[[#This Row],[Close Price]]/Table2[[#This Row],[Current Month Low]])-1</f>
        <v>0.10093632958801502</v>
      </c>
      <c r="AH465" s="1">
        <f>(Table2[[#This Row],[Current Month High]]/Table2[[#This Row],[Close Price]])-1</f>
        <v>3.6230651471338637E-2</v>
      </c>
      <c r="AI465">
        <v>27.969609343992701</v>
      </c>
      <c r="AJ465">
        <v>39.9206664022213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-0.14000000000000001</v>
      </c>
      <c r="AM465" t="s">
        <v>3192</v>
      </c>
      <c r="AN465">
        <v>1.3</v>
      </c>
      <c r="AO465" t="s">
        <v>3193</v>
      </c>
      <c r="AP465">
        <v>5.6475501302711999E-2</v>
      </c>
      <c r="AQ465">
        <f>(Table2[[#This Row],[Sharpe Ratio]]-AVERAGE(Table2[Sharpe Ratio]))/_xlfn.STDEV.P(Table2[Sharpe Ratio])</f>
        <v>-0.12806319375832034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417</v>
      </c>
      <c r="AT465">
        <f>_xlfn.RANK.AVG(Table2[[#This Row],[6M Return vs Nifty Z-Score]],Table2[6M Return vs Nifty Z-Score])</f>
        <v>528</v>
      </c>
      <c r="AU465">
        <f>_xlfn.RANK.AVG(Table2[[#This Row],[Sharpe Ratio Z-Score]],Table2[Sharpe Ratio Z-Score])</f>
        <v>376</v>
      </c>
      <c r="AV465">
        <f>(Table2[[#This Row],[Rank 1Y]]+Table2[[#This Row],[Rank 6M]]+Table2[[#This Row],[Rank Sharpe]])/3</f>
        <v>440.33333333333331</v>
      </c>
    </row>
    <row r="466" spans="1:48" x14ac:dyDescent="0.3">
      <c r="A466" t="s">
        <v>150</v>
      </c>
      <c r="B466" t="s">
        <v>151</v>
      </c>
      <c r="C466" t="s">
        <v>3146</v>
      </c>
      <c r="D466" t="s">
        <v>21</v>
      </c>
      <c r="E466">
        <v>188316.52659892</v>
      </c>
      <c r="F466">
        <v>6359.35</v>
      </c>
      <c r="G466">
        <v>-3.3691760592406501</v>
      </c>
      <c r="H466">
        <f>(Table2[[#This Row],[1Y Return vs Nifty]]-AVERAGE(Table2[1Y Return vs Nifty]))/_xlfn.STDEV.P(Table2[1Y Return vs Nifty])</f>
        <v>-0.49093714549975448</v>
      </c>
      <c r="I466">
        <v>2.1023004536543501</v>
      </c>
      <c r="J466">
        <f>(Table2[[#This Row],[1M Return vs Nifty]]-AVERAGE(Table2[1M Return vs Nifty]))/_xlfn.STDEV.P(Table2[1M Return vs Nifty])</f>
        <v>0.1988986805306116</v>
      </c>
      <c r="K466">
        <v>23.635392322907901</v>
      </c>
      <c r="L466">
        <f>(Table2[[#This Row],[6M Return vs Nifty]]-AVERAGE(Table2[6M Return vs Nifty]))/_xlfn.STDEV.P(Table2[6M Return vs Nifty])</f>
        <v>0.40838133375588137</v>
      </c>
      <c r="M466">
        <v>1.2012704737923801</v>
      </c>
      <c r="N466">
        <f>(Table2[[#This Row],[1W Return vs Nifty]]-AVERAGE(Table2[1W Return vs Nifty]))/_xlfn.STDEV.P(Table2[1W Return vs Nifty])</f>
        <v>-0.10832403008259373</v>
      </c>
      <c r="O466">
        <v>6306.52</v>
      </c>
      <c r="P466">
        <v>6092.3084299994598</v>
      </c>
      <c r="Q466">
        <v>5565.1603899850998</v>
      </c>
      <c r="R466">
        <v>52.082512253916597</v>
      </c>
      <c r="S466" s="1">
        <f>(Table2[[#This Row],[Close Price]]-Table2[[#This Row],[20D EMA]])/Table2[[#This Row],[20D EMA]]</f>
        <v>8.3770447092849816E-3</v>
      </c>
      <c r="T466" s="1">
        <f>(Table2[[#This Row],[Close Price]]-Table2[[#This Row],[50D EMA]])/Table2[[#This Row],[50D EMA]]</f>
        <v>4.3832575626930999E-2</v>
      </c>
      <c r="U466" s="1">
        <f>(Table2[[#This Row],[Close Price]]-Table2[[#This Row],[200D EMA]])/Table2[[#This Row],[200D EMA]]</f>
        <v>0.14270740721940398</v>
      </c>
      <c r="V466">
        <v>0.63320721876581798</v>
      </c>
      <c r="W466">
        <v>6340</v>
      </c>
      <c r="X466">
        <v>6470</v>
      </c>
      <c r="Y466">
        <v>6340</v>
      </c>
      <c r="Z466">
        <v>6551.7</v>
      </c>
      <c r="AA466">
        <v>6100</v>
      </c>
      <c r="AB466">
        <v>6551.7</v>
      </c>
      <c r="AC466" s="1">
        <f>(Table2[[#This Row],[Close Price]]/Table2[[#This Row],[Day Low]])-1</f>
        <v>3.0520504731861298E-3</v>
      </c>
      <c r="AD466" s="1">
        <f>(Table2[[#This Row],[Day High]]/Table2[[#This Row],[Close Price]])-1</f>
        <v>1.7399577000793975E-2</v>
      </c>
      <c r="AE466" s="1">
        <f>(Table2[[#This Row],[Close Price]]/Table2[[#This Row],[Current Week Low]])-1</f>
        <v>3.0520504731861298E-3</v>
      </c>
      <c r="AF466" s="1">
        <f>(Table2[[#This Row],[Current Week High]]/Table2[[#This Row],[Close Price]])-1</f>
        <v>3.0246801953029756E-2</v>
      </c>
      <c r="AG466" s="1">
        <f>(Table2[[#This Row],[Close Price]]/Table2[[#This Row],[Current Month Low]])-1</f>
        <v>4.2516393442622924E-2</v>
      </c>
      <c r="AH466" s="1">
        <f>(Table2[[#This Row],[Current Month High]]/Table2[[#This Row],[Close Price]])-1</f>
        <v>3.0246801953029756E-2</v>
      </c>
      <c r="AI466">
        <v>3.3902835981664601</v>
      </c>
      <c r="AJ466">
        <v>40.894639474471298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0.06</v>
      </c>
      <c r="AM466" t="s">
        <v>3193</v>
      </c>
      <c r="AN466">
        <v>3.64</v>
      </c>
      <c r="AO466" t="s">
        <v>3193</v>
      </c>
      <c r="AP466">
        <v>-3.8054839580490003E-2</v>
      </c>
      <c r="AQ466">
        <f>(Table2[[#This Row],[Sharpe Ratio]]-AVERAGE(Table2[Sharpe Ratio]))/_xlfn.STDEV.P(Table2[Sharpe Ratio])</f>
        <v>-1.233289750522069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-1.2252709118179244</v>
      </c>
      <c r="AS466">
        <f>_xlfn.RANK.AVG(Table2[[#This Row],[1Y Return vs Nifty Z-Score]],Table2[1Y Return vs Nifty Z-Score])</f>
        <v>482</v>
      </c>
      <c r="AT466">
        <f>_xlfn.RANK.AVG(Table2[[#This Row],[6M Return vs Nifty Z-Score]],Table2[6M Return vs Nifty Z-Score])</f>
        <v>194</v>
      </c>
      <c r="AU466">
        <f>_xlfn.RANK.AVG(Table2[[#This Row],[Sharpe Ratio Z-Score]],Table2[Sharpe Ratio Z-Score])</f>
        <v>651</v>
      </c>
      <c r="AV466">
        <f>(Table2[[#This Row],[Rank 1Y]]+Table2[[#This Row],[Rank 6M]]+Table2[[#This Row],[Rank Sharpe]])/3</f>
        <v>442.33333333333331</v>
      </c>
    </row>
    <row r="467" spans="1:48" x14ac:dyDescent="0.3">
      <c r="A467" t="s">
        <v>776</v>
      </c>
      <c r="B467" t="s">
        <v>777</v>
      </c>
      <c r="C467" t="s">
        <v>3151</v>
      </c>
      <c r="D467" t="s">
        <v>276</v>
      </c>
      <c r="E467">
        <v>21309.286324140001</v>
      </c>
      <c r="F467">
        <v>427.95</v>
      </c>
      <c r="G467">
        <v>0.86905243646056296</v>
      </c>
      <c r="H467">
        <f>(Table2[[#This Row],[1Y Return vs Nifty]]-AVERAGE(Table2[1Y Return vs Nifty]))/_xlfn.STDEV.P(Table2[1Y Return vs Nifty])</f>
        <v>-0.4211350263015185</v>
      </c>
      <c r="I467">
        <v>3.1867995225241899</v>
      </c>
      <c r="J467">
        <f>(Table2[[#This Row],[1M Return vs Nifty]]-AVERAGE(Table2[1M Return vs Nifty]))/_xlfn.STDEV.P(Table2[1M Return vs Nifty])</f>
        <v>0.31512946545256104</v>
      </c>
      <c r="K467">
        <v>-30.441944509510702</v>
      </c>
      <c r="L467">
        <f>(Table2[[#This Row],[6M Return vs Nifty]]-AVERAGE(Table2[6M Return vs Nifty]))/_xlfn.STDEV.P(Table2[6M Return vs Nifty])</f>
        <v>-1.2641812928958718</v>
      </c>
      <c r="M467">
        <v>0.97876065263047196</v>
      </c>
      <c r="N467">
        <f>(Table2[[#This Row],[1W Return vs Nifty]]-AVERAGE(Table2[1W Return vs Nifty]))/_xlfn.STDEV.P(Table2[1W Return vs Nifty])</f>
        <v>-0.15448278501092322</v>
      </c>
      <c r="O467">
        <v>417.48</v>
      </c>
      <c r="P467">
        <v>405.65342047718099</v>
      </c>
      <c r="Q467">
        <v>384.58000091935099</v>
      </c>
      <c r="R467">
        <v>64.561974633766894</v>
      </c>
      <c r="S467" s="1">
        <f>(Table2[[#This Row],[Close Price]]-Table2[[#This Row],[20D EMA]])/Table2[[#This Row],[20D EMA]]</f>
        <v>2.5079045702788086E-2</v>
      </c>
      <c r="T467" s="1">
        <f>(Table2[[#This Row],[Close Price]]-Table2[[#This Row],[50D EMA]])/Table2[[#This Row],[50D EMA]]</f>
        <v>5.4964603765921508E-2</v>
      </c>
      <c r="U467" s="1">
        <f>(Table2[[#This Row],[Close Price]]-Table2[[#This Row],[200D EMA]])/Table2[[#This Row],[200D EMA]]</f>
        <v>0.11277237239838682</v>
      </c>
      <c r="V467">
        <v>0.41736884881620501</v>
      </c>
      <c r="W467">
        <v>420.8</v>
      </c>
      <c r="X467">
        <v>436.35</v>
      </c>
      <c r="Y467">
        <v>413.05</v>
      </c>
      <c r="Z467">
        <v>436.35</v>
      </c>
      <c r="AA467">
        <v>401.7</v>
      </c>
      <c r="AB467">
        <v>436.35</v>
      </c>
      <c r="AC467" s="1">
        <f>(Table2[[#This Row],[Close Price]]/Table2[[#This Row],[Day Low]])-1</f>
        <v>1.6991444866920169E-2</v>
      </c>
      <c r="AD467" s="1">
        <f>(Table2[[#This Row],[Day High]]/Table2[[#This Row],[Close Price]])-1</f>
        <v>1.9628461268839992E-2</v>
      </c>
      <c r="AE467" s="1">
        <f>(Table2[[#This Row],[Close Price]]/Table2[[#This Row],[Current Week Low]])-1</f>
        <v>3.6073114635031933E-2</v>
      </c>
      <c r="AF467" s="1">
        <f>(Table2[[#This Row],[Current Week High]]/Table2[[#This Row],[Close Price]])-1</f>
        <v>1.9628461268839992E-2</v>
      </c>
      <c r="AG467" s="1">
        <f>(Table2[[#This Row],[Close Price]]/Table2[[#This Row],[Current Month Low]])-1</f>
        <v>6.5347274085138185E-2</v>
      </c>
      <c r="AH467" s="1">
        <f>(Table2[[#This Row],[Current Month High]]/Table2[[#This Row],[Close Price]])-1</f>
        <v>1.9628461268839992E-2</v>
      </c>
      <c r="AI467">
        <v>30.3890641430073</v>
      </c>
      <c r="AJ467">
        <v>37.560270009643098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0.16</v>
      </c>
      <c r="AM467" t="s">
        <v>3193</v>
      </c>
      <c r="AN467">
        <v>2.98</v>
      </c>
      <c r="AO467" t="s">
        <v>3193</v>
      </c>
      <c r="AP467">
        <v>0.123047491752122</v>
      </c>
      <c r="AQ467">
        <f>(Table2[[#This Row],[Sharpe Ratio]]-AVERAGE(Table2[Sharpe Ratio]))/_xlfn.STDEV.P(Table2[Sharpe Ratio])</f>
        <v>0.65028089231896991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-0.87438874643678255</v>
      </c>
      <c r="AS467">
        <f>_xlfn.RANK.AVG(Table2[[#This Row],[1Y Return vs Nifty Z-Score]],Table2[1Y Return vs Nifty Z-Score])</f>
        <v>449</v>
      </c>
      <c r="AT467">
        <f>_xlfn.RANK.AVG(Table2[[#This Row],[6M Return vs Nifty Z-Score]],Table2[6M Return vs Nifty Z-Score])</f>
        <v>702</v>
      </c>
      <c r="AU467">
        <f>_xlfn.RANK.AVG(Table2[[#This Row],[Sharpe Ratio Z-Score]],Table2[Sharpe Ratio Z-Score])</f>
        <v>176</v>
      </c>
      <c r="AV467">
        <f>(Table2[[#This Row],[Rank 1Y]]+Table2[[#This Row],[Rank 6M]]+Table2[[#This Row],[Rank Sharpe]])/3</f>
        <v>442.33333333333331</v>
      </c>
    </row>
    <row r="468" spans="1:48" x14ac:dyDescent="0.3">
      <c r="A468" t="s">
        <v>73</v>
      </c>
      <c r="B468" t="s">
        <v>74</v>
      </c>
      <c r="C468" t="s">
        <v>3153</v>
      </c>
      <c r="D468" t="s">
        <v>60</v>
      </c>
      <c r="E468">
        <v>334031.59844088502</v>
      </c>
      <c r="F468">
        <v>907.45</v>
      </c>
      <c r="G468">
        <v>9.6589447536685906</v>
      </c>
      <c r="H468">
        <f>(Table2[[#This Row],[1Y Return vs Nifty]]-AVERAGE(Table2[1Y Return vs Nifty]))/_xlfn.STDEV.P(Table2[1Y Return vs Nifty])</f>
        <v>-0.27636861932564805</v>
      </c>
      <c r="I468">
        <v>-6.3506632461380699</v>
      </c>
      <c r="J468">
        <f>(Table2[[#This Row],[1M Return vs Nifty]]-AVERAGE(Table2[1M Return vs Nifty]))/_xlfn.STDEV.P(Table2[1M Return vs Nifty])</f>
        <v>-0.70704456455440234</v>
      </c>
      <c r="K468">
        <v>-21.3448331333548</v>
      </c>
      <c r="L468">
        <f>(Table2[[#This Row],[6M Return vs Nifty]]-AVERAGE(Table2[6M Return vs Nifty]))/_xlfn.STDEV.P(Table2[6M Return vs Nifty])</f>
        <v>-0.98281594856690724</v>
      </c>
      <c r="M468">
        <v>-0.98240159002049599</v>
      </c>
      <c r="N468">
        <f>(Table2[[#This Row],[1W Return vs Nifty]]-AVERAGE(Table2[1W Return vs Nifty]))/_xlfn.STDEV.P(Table2[1W Return vs Nifty])</f>
        <v>-0.5613178939535941</v>
      </c>
      <c r="O468">
        <v>951.09</v>
      </c>
      <c r="P468">
        <v>987.90529886758804</v>
      </c>
      <c r="Q468">
        <v>938.64142945610502</v>
      </c>
      <c r="R468">
        <v>26.2601764307556</v>
      </c>
      <c r="S468" s="1">
        <f>(Table2[[#This Row],[Close Price]]-Table2[[#This Row],[20D EMA]])/Table2[[#This Row],[20D EMA]]</f>
        <v>-4.5884196027715554E-2</v>
      </c>
      <c r="T468" s="1">
        <f>(Table2[[#This Row],[Close Price]]-Table2[[#This Row],[50D EMA]])/Table2[[#This Row],[50D EMA]]</f>
        <v>-8.1440294894472132E-2</v>
      </c>
      <c r="U468" s="1">
        <f>(Table2[[#This Row],[Close Price]]-Table2[[#This Row],[200D EMA]])/Table2[[#This Row],[200D EMA]]</f>
        <v>-3.3230399252863599E-2</v>
      </c>
      <c r="V468">
        <v>0.93542732256276795</v>
      </c>
      <c r="W468">
        <v>900</v>
      </c>
      <c r="X468">
        <v>923</v>
      </c>
      <c r="Y468">
        <v>900</v>
      </c>
      <c r="Z468">
        <v>940</v>
      </c>
      <c r="AA468">
        <v>893.85</v>
      </c>
      <c r="AB468">
        <v>984.5</v>
      </c>
      <c r="AC468" s="1">
        <f>(Table2[[#This Row],[Close Price]]/Table2[[#This Row],[Day Low]])-1</f>
        <v>8.2777777777778283E-3</v>
      </c>
      <c r="AD468" s="1">
        <f>(Table2[[#This Row],[Day High]]/Table2[[#This Row],[Close Price]])-1</f>
        <v>1.7135930354289508E-2</v>
      </c>
      <c r="AE468" s="1">
        <f>(Table2[[#This Row],[Close Price]]/Table2[[#This Row],[Current Week Low]])-1</f>
        <v>8.2777777777778283E-3</v>
      </c>
      <c r="AF468" s="1">
        <f>(Table2[[#This Row],[Current Week High]]/Table2[[#This Row],[Close Price]])-1</f>
        <v>3.5869744889525546E-2</v>
      </c>
      <c r="AG468" s="1">
        <f>(Table2[[#This Row],[Close Price]]/Table2[[#This Row],[Current Month Low]])-1</f>
        <v>1.5215080830117023E-2</v>
      </c>
      <c r="AH468" s="1">
        <f>(Table2[[#This Row],[Current Month High]]/Table2[[#This Row],[Close Price]])-1</f>
        <v>8.4908259408231768E-2</v>
      </c>
      <c r="AI468">
        <v>29.924513747313799</v>
      </c>
      <c r="AJ468">
        <v>45.927474471335501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-0.18</v>
      </c>
      <c r="AM468" t="s">
        <v>3192</v>
      </c>
      <c r="AN468">
        <v>-8.6199999999999992</v>
      </c>
      <c r="AO468" t="s">
        <v>3192</v>
      </c>
      <c r="AP468">
        <v>8.2857490388356006E-2</v>
      </c>
      <c r="AQ468">
        <f>(Table2[[#This Row],[Sharpe Ratio]]-AVERAGE(Table2[Sharpe Ratio]))/_xlfn.STDEV.P(Table2[Sharpe Ratio])</f>
        <v>0.18038883006048403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391</v>
      </c>
      <c r="AT468">
        <f>_xlfn.RANK.AVG(Table2[[#This Row],[6M Return vs Nifty Z-Score]],Table2[6M Return vs Nifty Z-Score])</f>
        <v>647</v>
      </c>
      <c r="AU468">
        <f>_xlfn.RANK.AVG(Table2[[#This Row],[Sharpe Ratio Z-Score]],Table2[Sharpe Ratio Z-Score])</f>
        <v>292</v>
      </c>
      <c r="AV468">
        <f>(Table2[[#This Row],[Rank 1Y]]+Table2[[#This Row],[Rank 6M]]+Table2[[#This Row],[Rank Sharpe]])/3</f>
        <v>443.33333333333331</v>
      </c>
    </row>
    <row r="469" spans="1:48" x14ac:dyDescent="0.3">
      <c r="A469" t="s">
        <v>446</v>
      </c>
      <c r="B469" t="s">
        <v>447</v>
      </c>
      <c r="C469" t="s">
        <v>603</v>
      </c>
      <c r="D469" t="s">
        <v>448</v>
      </c>
      <c r="E469">
        <v>51969.412436309998</v>
      </c>
      <c r="F469">
        <v>46593.15</v>
      </c>
      <c r="G469">
        <v>-6.8376426606800003</v>
      </c>
      <c r="H469">
        <f>(Table2[[#This Row],[1Y Return vs Nifty]]-AVERAGE(Table2[1Y Return vs Nifty]))/_xlfn.STDEV.P(Table2[1Y Return vs Nifty])</f>
        <v>-0.54806155948411972</v>
      </c>
      <c r="I469">
        <v>7.9587763999544601</v>
      </c>
      <c r="J469">
        <f>(Table2[[#This Row],[1M Return vs Nifty]]-AVERAGE(Table2[1M Return vs Nifty]))/_xlfn.STDEV.P(Table2[1M Return vs Nifty])</f>
        <v>0.82656431497356331</v>
      </c>
      <c r="K469">
        <v>17.854719012588198</v>
      </c>
      <c r="L469">
        <f>(Table2[[#This Row],[6M Return vs Nifty]]-AVERAGE(Table2[6M Return vs Nifty]))/_xlfn.STDEV.P(Table2[6M Return vs Nifty])</f>
        <v>0.22959038911883234</v>
      </c>
      <c r="M469">
        <v>8.8667379527371608</v>
      </c>
      <c r="N469">
        <f>(Table2[[#This Row],[1W Return vs Nifty]]-AVERAGE(Table2[1W Return vs Nifty]))/_xlfn.STDEV.P(Table2[1W Return vs Nifty])</f>
        <v>1.4818459360072647</v>
      </c>
      <c r="O469">
        <v>43631.25</v>
      </c>
      <c r="P469">
        <v>42377.365273556999</v>
      </c>
      <c r="Q469">
        <v>39702.824922088497</v>
      </c>
      <c r="R469">
        <v>84.517025338487201</v>
      </c>
      <c r="S469" s="1">
        <f>(Table2[[#This Row],[Close Price]]-Table2[[#This Row],[20D EMA]])/Table2[[#This Row],[20D EMA]]</f>
        <v>6.7884830253545372E-2</v>
      </c>
      <c r="T469" s="1">
        <f>(Table2[[#This Row],[Close Price]]-Table2[[#This Row],[50D EMA]])/Table2[[#This Row],[50D EMA]]</f>
        <v>9.948199231426981E-2</v>
      </c>
      <c r="U469" s="1">
        <f>(Table2[[#This Row],[Close Price]]-Table2[[#This Row],[200D EMA]])/Table2[[#This Row],[200D EMA]]</f>
        <v>0.17354747656956021</v>
      </c>
      <c r="V469">
        <v>1.33489649076151</v>
      </c>
      <c r="W469">
        <v>46010</v>
      </c>
      <c r="X469">
        <v>46810.400000000001</v>
      </c>
      <c r="Y469">
        <v>44800</v>
      </c>
      <c r="Z469">
        <v>46810.400000000001</v>
      </c>
      <c r="AA469">
        <v>40805</v>
      </c>
      <c r="AB469">
        <v>46810.400000000001</v>
      </c>
      <c r="AC469" s="1">
        <f>(Table2[[#This Row],[Close Price]]/Table2[[#This Row],[Day Low]])-1</f>
        <v>1.2674418604651239E-2</v>
      </c>
      <c r="AD469" s="1">
        <f>(Table2[[#This Row],[Day High]]/Table2[[#This Row],[Close Price]])-1</f>
        <v>4.6627025646472919E-3</v>
      </c>
      <c r="AE469" s="1">
        <f>(Table2[[#This Row],[Close Price]]/Table2[[#This Row],[Current Week Low]])-1</f>
        <v>4.0025669642857142E-2</v>
      </c>
      <c r="AF469" s="1">
        <f>(Table2[[#This Row],[Current Week High]]/Table2[[#This Row],[Close Price]])-1</f>
        <v>4.6627025646472919E-3</v>
      </c>
      <c r="AG469" s="1">
        <f>(Table2[[#This Row],[Close Price]]/Table2[[#This Row],[Current Month Low]])-1</f>
        <v>0.14184903810807503</v>
      </c>
      <c r="AH469" s="1">
        <f>(Table2[[#This Row],[Current Month High]]/Table2[[#This Row],[Close Price]])-1</f>
        <v>4.6627025646472919E-3</v>
      </c>
      <c r="AI469">
        <v>0.46627025646472903</v>
      </c>
      <c r="AJ469">
        <v>40.892287734672301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0.08</v>
      </c>
      <c r="AM469" t="s">
        <v>3193</v>
      </c>
      <c r="AN469">
        <v>10.85</v>
      </c>
      <c r="AO469" t="s">
        <v>3193</v>
      </c>
      <c r="AP469">
        <v>-6.2629297665829997E-3</v>
      </c>
      <c r="AQ469">
        <f>(Table2[[#This Row],[Sharpe Ratio]]-AVERAGE(Table2[Sharpe Ratio]))/_xlfn.STDEV.P(Table2[Sharpe Ratio])</f>
        <v>-0.8615862034039824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1.1283528772115581</v>
      </c>
      <c r="AS469">
        <f>_xlfn.RANK.AVG(Table2[[#This Row],[1Y Return vs Nifty Z-Score]],Table2[1Y Return vs Nifty Z-Score])</f>
        <v>502</v>
      </c>
      <c r="AT469">
        <f>_xlfn.RANK.AVG(Table2[[#This Row],[6M Return vs Nifty Z-Score]],Table2[6M Return vs Nifty Z-Score])</f>
        <v>241</v>
      </c>
      <c r="AU469">
        <f>_xlfn.RANK.AVG(Table2[[#This Row],[Sharpe Ratio Z-Score]],Table2[Sharpe Ratio Z-Score])</f>
        <v>591</v>
      </c>
      <c r="AV469">
        <f>(Table2[[#This Row],[Rank 1Y]]+Table2[[#This Row],[Rank 6M]]+Table2[[#This Row],[Rank Sharpe]])/3</f>
        <v>444.66666666666669</v>
      </c>
    </row>
    <row r="470" spans="1:48" x14ac:dyDescent="0.3">
      <c r="A470" t="s">
        <v>1333</v>
      </c>
      <c r="B470" t="s">
        <v>1334</v>
      </c>
      <c r="C470" t="s">
        <v>3147</v>
      </c>
      <c r="D470" t="s">
        <v>24</v>
      </c>
      <c r="E470">
        <v>8703.5180474549998</v>
      </c>
      <c r="F470">
        <v>230.45</v>
      </c>
      <c r="G470">
        <v>-30.752615527262201</v>
      </c>
      <c r="H470">
        <f>(Table2[[#This Row],[1Y Return vs Nifty]]-AVERAGE(Table2[1Y Return vs Nifty]))/_xlfn.STDEV.P(Table2[1Y Return vs Nifty])</f>
        <v>-0.94193267529321723</v>
      </c>
      <c r="I470">
        <v>2.1698537708045098</v>
      </c>
      <c r="J470">
        <f>(Table2[[#This Row],[1M Return vs Nifty]]-AVERAGE(Table2[1M Return vs Nifty]))/_xlfn.STDEV.P(Table2[1M Return vs Nifty])</f>
        <v>0.2061386822068019</v>
      </c>
      <c r="K470">
        <v>-10.6885909174785</v>
      </c>
      <c r="L470">
        <f>(Table2[[#This Row],[6M Return vs Nifty]]-AVERAGE(Table2[6M Return vs Nifty]))/_xlfn.STDEV.P(Table2[6M Return vs Nifty])</f>
        <v>-0.65322811168699302</v>
      </c>
      <c r="M470">
        <v>1.0306147580609299</v>
      </c>
      <c r="N470">
        <f>(Table2[[#This Row],[1W Return vs Nifty]]-AVERAGE(Table2[1W Return vs Nifty]))/_xlfn.STDEV.P(Table2[1W Return vs Nifty])</f>
        <v>-0.14372586231828111</v>
      </c>
      <c r="O470">
        <v>229.14</v>
      </c>
      <c r="P470">
        <v>227.970082317747</v>
      </c>
      <c r="Q470">
        <v>224.11691920887199</v>
      </c>
      <c r="R470">
        <v>54.924002150239502</v>
      </c>
      <c r="S470" s="1">
        <f>(Table2[[#This Row],[Close Price]]-Table2[[#This Row],[20D EMA]])/Table2[[#This Row],[20D EMA]]</f>
        <v>5.7170288906345564E-3</v>
      </c>
      <c r="T470" s="1">
        <f>(Table2[[#This Row],[Close Price]]-Table2[[#This Row],[50D EMA]])/Table2[[#This Row],[50D EMA]]</f>
        <v>1.0878259362105482E-2</v>
      </c>
      <c r="U470" s="1">
        <f>(Table2[[#This Row],[Close Price]]-Table2[[#This Row],[200D EMA]])/Table2[[#This Row],[200D EMA]]</f>
        <v>2.8257932571461537E-2</v>
      </c>
      <c r="V470">
        <v>0.59018199303256702</v>
      </c>
      <c r="W470">
        <v>224</v>
      </c>
      <c r="X470">
        <v>231.99</v>
      </c>
      <c r="Y470">
        <v>224</v>
      </c>
      <c r="Z470">
        <v>231.99</v>
      </c>
      <c r="AA470">
        <v>219.67</v>
      </c>
      <c r="AB470">
        <v>240.55</v>
      </c>
      <c r="AC470" s="1">
        <f>(Table2[[#This Row],[Close Price]]/Table2[[#This Row],[Day Low]])-1</f>
        <v>2.8794642857142838E-2</v>
      </c>
      <c r="AD470" s="1">
        <f>(Table2[[#This Row],[Day High]]/Table2[[#This Row],[Close Price]])-1</f>
        <v>6.6825775656325082E-3</v>
      </c>
      <c r="AE470" s="1">
        <f>(Table2[[#This Row],[Close Price]]/Table2[[#This Row],[Current Week Low]])-1</f>
        <v>2.8794642857142838E-2</v>
      </c>
      <c r="AF470" s="1">
        <f>(Table2[[#This Row],[Current Week High]]/Table2[[#This Row],[Close Price]])-1</f>
        <v>6.6825775656325082E-3</v>
      </c>
      <c r="AG470" s="1">
        <f>(Table2[[#This Row],[Close Price]]/Table2[[#This Row],[Current Month Low]])-1</f>
        <v>4.9073610415623525E-2</v>
      </c>
      <c r="AH470" s="1">
        <f>(Table2[[#This Row],[Current Month High]]/Table2[[#This Row],[Close Price]])-1</f>
        <v>4.3827294423953278E-2</v>
      </c>
      <c r="AI470">
        <v>24.3436754176611</v>
      </c>
      <c r="AJ470">
        <v>20.0260416666666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-0.06</v>
      </c>
      <c r="AM470" t="s">
        <v>3192</v>
      </c>
      <c r="AN470">
        <v>-2.0299999999999998</v>
      </c>
      <c r="AO470" t="s">
        <v>3192</v>
      </c>
      <c r="AP470">
        <v>0.129521258057922</v>
      </c>
      <c r="AQ470">
        <f>(Table2[[#This Row],[Sharpe Ratio]]-AVERAGE(Table2[Sharpe Ratio]))/_xlfn.STDEV.P(Table2[Sharpe Ratio])</f>
        <v>0.7259706483973164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-0.80677731869437308</v>
      </c>
      <c r="AS470">
        <f>_xlfn.RANK.AVG(Table2[[#This Row],[1Y Return vs Nifty Z-Score]],Table2[1Y Return vs Nifty Z-Score])</f>
        <v>646</v>
      </c>
      <c r="AT470">
        <f>_xlfn.RANK.AVG(Table2[[#This Row],[6M Return vs Nifty Z-Score]],Table2[6M Return vs Nifty Z-Score])</f>
        <v>535</v>
      </c>
      <c r="AU470">
        <f>_xlfn.RANK.AVG(Table2[[#This Row],[Sharpe Ratio Z-Score]],Table2[Sharpe Ratio Z-Score])</f>
        <v>160</v>
      </c>
      <c r="AV470">
        <f>(Table2[[#This Row],[Rank 1Y]]+Table2[[#This Row],[Rank 6M]]+Table2[[#This Row],[Rank Sharpe]])/3</f>
        <v>447</v>
      </c>
    </row>
    <row r="471" spans="1:48" x14ac:dyDescent="0.3">
      <c r="A471" t="s">
        <v>70</v>
      </c>
      <c r="B471" t="s">
        <v>71</v>
      </c>
      <c r="C471" t="s">
        <v>3154</v>
      </c>
      <c r="D471" t="s">
        <v>72</v>
      </c>
      <c r="E471">
        <v>356168.63116211002</v>
      </c>
      <c r="F471">
        <v>3085.9</v>
      </c>
      <c r="G471">
        <v>0.471843387338925</v>
      </c>
      <c r="H471">
        <f>(Table2[[#This Row],[1Y Return vs Nifty]]-AVERAGE(Table2[1Y Return vs Nifty]))/_xlfn.STDEV.P(Table2[1Y Return vs Nifty])</f>
        <v>-0.42767691837305938</v>
      </c>
      <c r="I471">
        <v>5.63142436739329</v>
      </c>
      <c r="J471">
        <f>(Table2[[#This Row],[1M Return vs Nifty]]-AVERAGE(Table2[1M Return vs Nifty]))/_xlfn.STDEV.P(Table2[1M Return vs Nifty])</f>
        <v>0.57713122526498606</v>
      </c>
      <c r="K471">
        <v>-13.407863360985999</v>
      </c>
      <c r="L471">
        <f>(Table2[[#This Row],[6M Return vs Nifty]]-AVERAGE(Table2[6M Return vs Nifty]))/_xlfn.STDEV.P(Table2[6M Return vs Nifty])</f>
        <v>-0.73733272421236573</v>
      </c>
      <c r="M471">
        <v>-1.60465911191947</v>
      </c>
      <c r="N471">
        <f>(Table2[[#This Row],[1W Return vs Nifty]]-AVERAGE(Table2[1W Return vs Nifty]))/_xlfn.STDEV.P(Table2[1W Return vs Nifty])</f>
        <v>-0.69040267909098585</v>
      </c>
      <c r="O471">
        <v>3096.61</v>
      </c>
      <c r="P471">
        <v>3082.7018715767599</v>
      </c>
      <c r="Q471">
        <v>3017.8895740592802</v>
      </c>
      <c r="R471">
        <v>45.3727868419274</v>
      </c>
      <c r="S471" s="1">
        <f>(Table2[[#This Row],[Close Price]]-Table2[[#This Row],[20D EMA]])/Table2[[#This Row],[20D EMA]]</f>
        <v>-3.458620878961198E-3</v>
      </c>
      <c r="T471" s="1">
        <f>(Table2[[#This Row],[Close Price]]-Table2[[#This Row],[50D EMA]])/Table2[[#This Row],[50D EMA]]</f>
        <v>1.0374433067069113E-3</v>
      </c>
      <c r="U471" s="1">
        <f>(Table2[[#This Row],[Close Price]]-Table2[[#This Row],[200D EMA]])/Table2[[#This Row],[200D EMA]]</f>
        <v>2.2535756949264688E-2</v>
      </c>
      <c r="V471">
        <v>0.76563493718521802</v>
      </c>
      <c r="W471">
        <v>3061</v>
      </c>
      <c r="X471">
        <v>3115.4</v>
      </c>
      <c r="Y471">
        <v>3061</v>
      </c>
      <c r="Z471">
        <v>3150.1</v>
      </c>
      <c r="AA471">
        <v>2980.45</v>
      </c>
      <c r="AB471">
        <v>3211</v>
      </c>
      <c r="AC471" s="1">
        <f>(Table2[[#This Row],[Close Price]]/Table2[[#This Row],[Day Low]])-1</f>
        <v>8.1345965370793749E-3</v>
      </c>
      <c r="AD471" s="1">
        <f>(Table2[[#This Row],[Day High]]/Table2[[#This Row],[Close Price]])-1</f>
        <v>9.5596098382968453E-3</v>
      </c>
      <c r="AE471" s="1">
        <f>(Table2[[#This Row],[Close Price]]/Table2[[#This Row],[Current Week Low]])-1</f>
        <v>8.1345965370793749E-3</v>
      </c>
      <c r="AF471" s="1">
        <f>(Table2[[#This Row],[Current Week High]]/Table2[[#This Row],[Close Price]])-1</f>
        <v>2.0804303444700079E-2</v>
      </c>
      <c r="AG471" s="1">
        <f>(Table2[[#This Row],[Close Price]]/Table2[[#This Row],[Current Month Low]])-1</f>
        <v>3.5380563337751081E-2</v>
      </c>
      <c r="AH471" s="1">
        <f>(Table2[[#This Row],[Current Month High]]/Table2[[#This Row],[Close Price]])-1</f>
        <v>4.0539226805794026E-2</v>
      </c>
      <c r="AI471">
        <v>21.322790757963599</v>
      </c>
      <c r="AJ471">
        <v>44.066293183940203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-0.03</v>
      </c>
      <c r="AM471" t="s">
        <v>3192</v>
      </c>
      <c r="AN471">
        <v>-1.42</v>
      </c>
      <c r="AO471" t="s">
        <v>3192</v>
      </c>
      <c r="AP471">
        <v>7.4622445086512001E-2</v>
      </c>
      <c r="AQ471">
        <f>(Table2[[#This Row],[Sharpe Ratio]]-AVERAGE(Table2[Sharpe Ratio]))/_xlfn.STDEV.P(Table2[Sharpe Ratio])</f>
        <v>8.4106613380485987E-2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-1.1941744830309389</v>
      </c>
      <c r="AS471">
        <f>_xlfn.RANK.AVG(Table2[[#This Row],[1Y Return vs Nifty Z-Score]],Table2[1Y Return vs Nifty Z-Score])</f>
        <v>453</v>
      </c>
      <c r="AT471">
        <f>_xlfn.RANK.AVG(Table2[[#This Row],[6M Return vs Nifty Z-Score]],Table2[6M Return vs Nifty Z-Score])</f>
        <v>572</v>
      </c>
      <c r="AU471">
        <f>_xlfn.RANK.AVG(Table2[[#This Row],[Sharpe Ratio Z-Score]],Table2[Sharpe Ratio Z-Score])</f>
        <v>321</v>
      </c>
      <c r="AV471">
        <f>(Table2[[#This Row],[Rank 1Y]]+Table2[[#This Row],[Rank 6M]]+Table2[[#This Row],[Rank Sharpe]])/3</f>
        <v>448.66666666666669</v>
      </c>
    </row>
    <row r="472" spans="1:48" x14ac:dyDescent="0.3">
      <c r="A472" t="s">
        <v>1072</v>
      </c>
      <c r="B472" t="s">
        <v>1073</v>
      </c>
      <c r="C472" t="s">
        <v>3158</v>
      </c>
      <c r="D472" t="s">
        <v>72</v>
      </c>
      <c r="E472">
        <v>12667.5</v>
      </c>
      <c r="F472">
        <v>84.45</v>
      </c>
      <c r="G472">
        <v>-25.0515003944735</v>
      </c>
      <c r="H472">
        <f>(Table2[[#This Row],[1Y Return vs Nifty]]-AVERAGE(Table2[1Y Return vs Nifty]))/_xlfn.STDEV.P(Table2[1Y Return vs Nifty])</f>
        <v>-0.8480373323532554</v>
      </c>
      <c r="I472">
        <v>-11.0018793211256</v>
      </c>
      <c r="J472">
        <f>(Table2[[#This Row],[1M Return vs Nifty]]-AVERAGE(Table2[1M Return vs Nifty]))/_xlfn.STDEV.P(Table2[1M Return vs Nifty])</f>
        <v>-1.2055369199243018</v>
      </c>
      <c r="K472">
        <v>4.0570437829320296</v>
      </c>
      <c r="L472">
        <f>(Table2[[#This Row],[6M Return vs Nifty]]-AVERAGE(Table2[6M Return vs Nifty]))/_xlfn.STDEV.P(Table2[6M Return vs Nifty])</f>
        <v>-0.1971591010662489</v>
      </c>
      <c r="M472">
        <v>-2.41944623341272</v>
      </c>
      <c r="N472">
        <f>(Table2[[#This Row],[1W Return vs Nifty]]-AVERAGE(Table2[1W Return vs Nifty]))/_xlfn.STDEV.P(Table2[1W Return vs Nifty])</f>
        <v>-0.85942694446217394</v>
      </c>
      <c r="O472">
        <v>87.64</v>
      </c>
      <c r="P472">
        <v>90.937543561904704</v>
      </c>
      <c r="Q472">
        <v>81.165353341591498</v>
      </c>
      <c r="R472">
        <v>38.774331268153297</v>
      </c>
      <c r="S472" s="1">
        <f>(Table2[[#This Row],[Close Price]]-Table2[[#This Row],[20D EMA]])/Table2[[#This Row],[20D EMA]]</f>
        <v>-3.6398904609767205E-2</v>
      </c>
      <c r="T472" s="1">
        <f>(Table2[[#This Row],[Close Price]]-Table2[[#This Row],[50D EMA]])/Table2[[#This Row],[50D EMA]]</f>
        <v>-7.1340651042419892E-2</v>
      </c>
      <c r="U472" s="1">
        <f>(Table2[[#This Row],[Close Price]]-Table2[[#This Row],[200D EMA]])/Table2[[#This Row],[200D EMA]]</f>
        <v>4.0468580782058346E-2</v>
      </c>
      <c r="V472">
        <v>0.137578279833273</v>
      </c>
      <c r="W472">
        <v>83.22</v>
      </c>
      <c r="X472">
        <v>85.4</v>
      </c>
      <c r="Y472">
        <v>83.2</v>
      </c>
      <c r="Z472">
        <v>86.5</v>
      </c>
      <c r="AA472">
        <v>80.05</v>
      </c>
      <c r="AB472">
        <v>91.17</v>
      </c>
      <c r="AC472" s="1">
        <f>(Table2[[#This Row],[Close Price]]/Table2[[#This Row],[Day Low]])-1</f>
        <v>1.4780100937274776E-2</v>
      </c>
      <c r="AD472" s="1">
        <f>(Table2[[#This Row],[Day High]]/Table2[[#This Row],[Close Price]])-1</f>
        <v>1.1249259917110788E-2</v>
      </c>
      <c r="AE472" s="1">
        <f>(Table2[[#This Row],[Close Price]]/Table2[[#This Row],[Current Week Low]])-1</f>
        <v>1.5024038461538547E-2</v>
      </c>
      <c r="AF472" s="1">
        <f>(Table2[[#This Row],[Current Week High]]/Table2[[#This Row],[Close Price]])-1</f>
        <v>2.4274718768501957E-2</v>
      </c>
      <c r="AG472" s="1">
        <f>(Table2[[#This Row],[Close Price]]/Table2[[#This Row],[Current Month Low]])-1</f>
        <v>5.4965646470955809E-2</v>
      </c>
      <c r="AH472" s="1">
        <f>(Table2[[#This Row],[Current Month High]]/Table2[[#This Row],[Close Price]])-1</f>
        <v>7.9573712255772699E-2</v>
      </c>
      <c r="AI472">
        <v>56.0686796921255</v>
      </c>
      <c r="AJ472">
        <v>69.9195171026156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-0.22</v>
      </c>
      <c r="AM472" t="s">
        <v>3192</v>
      </c>
      <c r="AN472">
        <v>-5.88</v>
      </c>
      <c r="AO472" t="s">
        <v>3192</v>
      </c>
      <c r="AP472">
        <v>6.3733063977320994E-2</v>
      </c>
      <c r="AQ472">
        <f>(Table2[[#This Row],[Sharpe Ratio]]-AVERAGE(Table2[Sharpe Ratio]))/_xlfn.STDEV.P(Table2[Sharpe Ratio])</f>
        <v>-4.320947451418955E-2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617</v>
      </c>
      <c r="AT472">
        <f>_xlfn.RANK.AVG(Table2[[#This Row],[6M Return vs Nifty Z-Score]],Table2[6M Return vs Nifty Z-Score])</f>
        <v>385</v>
      </c>
      <c r="AU472">
        <f>_xlfn.RANK.AVG(Table2[[#This Row],[Sharpe Ratio Z-Score]],Table2[Sharpe Ratio Z-Score])</f>
        <v>351</v>
      </c>
      <c r="AV472">
        <f>(Table2[[#This Row],[Rank 1Y]]+Table2[[#This Row],[Rank 6M]]+Table2[[#This Row],[Rank Sharpe]])/3</f>
        <v>451</v>
      </c>
    </row>
    <row r="473" spans="1:48" x14ac:dyDescent="0.3">
      <c r="A473" t="s">
        <v>1602</v>
      </c>
      <c r="B473" t="s">
        <v>1603</v>
      </c>
      <c r="C473" t="s">
        <v>3161</v>
      </c>
      <c r="D473" t="s">
        <v>257</v>
      </c>
      <c r="E473">
        <v>6006.2189518499999</v>
      </c>
      <c r="F473">
        <v>627.25</v>
      </c>
      <c r="G473">
        <v>-25.3437388513575</v>
      </c>
      <c r="H473">
        <f>(Table2[[#This Row],[1Y Return vs Nifty]]-AVERAGE(Table2[1Y Return vs Nifty]))/_xlfn.STDEV.P(Table2[1Y Return vs Nifty])</f>
        <v>-0.85285039602417723</v>
      </c>
      <c r="I473">
        <v>-7.92684078142379</v>
      </c>
      <c r="J473">
        <f>(Table2[[#This Row],[1M Return vs Nifty]]-AVERAGE(Table2[1M Return vs Nifty]))/_xlfn.STDEV.P(Table2[1M Return vs Nifty])</f>
        <v>-0.87597080650453751</v>
      </c>
      <c r="K473">
        <v>11.607734632912701</v>
      </c>
      <c r="L473">
        <f>(Table2[[#This Row],[6M Return vs Nifty]]-AVERAGE(Table2[6M Return vs Nifty]))/_xlfn.STDEV.P(Table2[6M Return vs Nifty])</f>
        <v>3.6376869098393556E-2</v>
      </c>
      <c r="M473">
        <v>-4.5416560245436797</v>
      </c>
      <c r="N473">
        <f>(Table2[[#This Row],[1W Return vs Nifty]]-AVERAGE(Table2[1W Return vs Nifty]))/_xlfn.STDEV.P(Table2[1W Return vs Nifty])</f>
        <v>-1.2996707105296335</v>
      </c>
      <c r="O473">
        <v>647.11</v>
      </c>
      <c r="P473">
        <v>640.02359921824996</v>
      </c>
      <c r="Q473">
        <v>582.04454394921095</v>
      </c>
      <c r="R473">
        <v>34.251011539945701</v>
      </c>
      <c r="S473" s="1">
        <f>(Table2[[#This Row],[Close Price]]-Table2[[#This Row],[20D EMA]])/Table2[[#This Row],[20D EMA]]</f>
        <v>-3.0690299949004053E-2</v>
      </c>
      <c r="T473" s="1">
        <f>(Table2[[#This Row],[Close Price]]-Table2[[#This Row],[50D EMA]])/Table2[[#This Row],[50D EMA]]</f>
        <v>-1.9958012851170073E-2</v>
      </c>
      <c r="U473" s="1">
        <f>(Table2[[#This Row],[Close Price]]-Table2[[#This Row],[200D EMA]])/Table2[[#This Row],[200D EMA]]</f>
        <v>7.766666060309925E-2</v>
      </c>
      <c r="V473">
        <v>0.34293050577997303</v>
      </c>
      <c r="W473">
        <v>607</v>
      </c>
      <c r="X473">
        <v>637.45000000000005</v>
      </c>
      <c r="Y473">
        <v>607</v>
      </c>
      <c r="Z473">
        <v>645.70000000000005</v>
      </c>
      <c r="AA473">
        <v>607</v>
      </c>
      <c r="AB473">
        <v>688.2</v>
      </c>
      <c r="AC473" s="1">
        <f>(Table2[[#This Row],[Close Price]]/Table2[[#This Row],[Day Low]])-1</f>
        <v>3.3360790774299875E-2</v>
      </c>
      <c r="AD473" s="1">
        <f>(Table2[[#This Row],[Day High]]/Table2[[#This Row],[Close Price]])-1</f>
        <v>1.6261458748505486E-2</v>
      </c>
      <c r="AE473" s="1">
        <f>(Table2[[#This Row],[Close Price]]/Table2[[#This Row],[Current Week Low]])-1</f>
        <v>3.3360790774299875E-2</v>
      </c>
      <c r="AF473" s="1">
        <f>(Table2[[#This Row],[Current Week High]]/Table2[[#This Row],[Close Price]])-1</f>
        <v>2.9414109206855388E-2</v>
      </c>
      <c r="AG473" s="1">
        <f>(Table2[[#This Row],[Close Price]]/Table2[[#This Row],[Current Month Low]])-1</f>
        <v>3.3360790774299875E-2</v>
      </c>
      <c r="AH473" s="1">
        <f>(Table2[[#This Row],[Current Month High]]/Table2[[#This Row],[Close Price]])-1</f>
        <v>9.7170187325627877E-2</v>
      </c>
      <c r="AI473">
        <v>15.870864886408899</v>
      </c>
      <c r="AJ473">
        <v>44.211978388320397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0.16</v>
      </c>
      <c r="AM473" t="s">
        <v>3193</v>
      </c>
      <c r="AN473">
        <v>-3.65</v>
      </c>
      <c r="AO473" t="s">
        <v>3192</v>
      </c>
      <c r="AP473">
        <v>3.7590342275528002E-2</v>
      </c>
      <c r="AQ473">
        <f>(Table2[[#This Row],[Sharpe Ratio]]-AVERAGE(Table2[Sharpe Ratio]))/_xlfn.STDEV.P(Table2[Sharpe Ratio])</f>
        <v>-0.34886404024357198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-3.3409790842035267</v>
      </c>
      <c r="AS473">
        <f>_xlfn.RANK.AVG(Table2[[#This Row],[1Y Return vs Nifty Z-Score]],Table2[1Y Return vs Nifty Z-Score])</f>
        <v>618</v>
      </c>
      <c r="AT473">
        <f>_xlfn.RANK.AVG(Table2[[#This Row],[6M Return vs Nifty Z-Score]],Table2[6M Return vs Nifty Z-Score])</f>
        <v>303</v>
      </c>
      <c r="AU473">
        <f>_xlfn.RANK.AVG(Table2[[#This Row],[Sharpe Ratio Z-Score]],Table2[Sharpe Ratio Z-Score])</f>
        <v>432</v>
      </c>
      <c r="AV473">
        <f>(Table2[[#This Row],[Rank 1Y]]+Table2[[#This Row],[Rank 6M]]+Table2[[#This Row],[Rank Sharpe]])/3</f>
        <v>451</v>
      </c>
    </row>
    <row r="474" spans="1:48" x14ac:dyDescent="0.3">
      <c r="A474" t="s">
        <v>674</v>
      </c>
      <c r="B474" t="s">
        <v>675</v>
      </c>
      <c r="C474" t="s">
        <v>3147</v>
      </c>
      <c r="D474" t="s">
        <v>533</v>
      </c>
      <c r="E474">
        <v>28285.269949509999</v>
      </c>
      <c r="F474">
        <v>872.9</v>
      </c>
      <c r="G474">
        <v>7.5627189099382797</v>
      </c>
      <c r="H474">
        <f>(Table2[[#This Row],[1Y Return vs Nifty]]-AVERAGE(Table2[1Y Return vs Nifty]))/_xlfn.STDEV.P(Table2[1Y Return vs Nifty])</f>
        <v>-0.31089271503188415</v>
      </c>
      <c r="I474">
        <v>1.7488985885907</v>
      </c>
      <c r="J474">
        <f>(Table2[[#This Row],[1M Return vs Nifty]]-AVERAGE(Table2[1M Return vs Nifty]))/_xlfn.STDEV.P(Table2[1M Return vs Nifty])</f>
        <v>0.16102296689626563</v>
      </c>
      <c r="K474">
        <v>9.7901427217200396</v>
      </c>
      <c r="L474">
        <f>(Table2[[#This Row],[6M Return vs Nifty]]-AVERAGE(Table2[6M Return vs Nifty]))/_xlfn.STDEV.P(Table2[6M Return vs Nifty])</f>
        <v>-1.9839588279790769E-2</v>
      </c>
      <c r="M474">
        <v>-3.0945120777201098</v>
      </c>
      <c r="N474">
        <f>(Table2[[#This Row],[1W Return vs Nifty]]-AVERAGE(Table2[1W Return vs Nifty]))/_xlfn.STDEV.P(Table2[1W Return vs Nifty])</f>
        <v>-0.99946660071265947</v>
      </c>
      <c r="O474">
        <v>859.31</v>
      </c>
      <c r="P474">
        <v>839.06245254072996</v>
      </c>
      <c r="Q474">
        <v>769.02415748010003</v>
      </c>
      <c r="R474">
        <v>58.637632404596602</v>
      </c>
      <c r="S474" s="1">
        <f>(Table2[[#This Row],[Close Price]]-Table2[[#This Row],[20D EMA]])/Table2[[#This Row],[20D EMA]]</f>
        <v>1.5815014371996176E-2</v>
      </c>
      <c r="T474" s="1">
        <f>(Table2[[#This Row],[Close Price]]-Table2[[#This Row],[50D EMA]])/Table2[[#This Row],[50D EMA]]</f>
        <v>4.0327805584444813E-2</v>
      </c>
      <c r="U474" s="1">
        <f>(Table2[[#This Row],[Close Price]]-Table2[[#This Row],[200D EMA]])/Table2[[#This Row],[200D EMA]]</f>
        <v>0.13507487574938493</v>
      </c>
      <c r="V474">
        <v>0.81784868738026995</v>
      </c>
      <c r="W474">
        <v>845</v>
      </c>
      <c r="X474">
        <v>877.6</v>
      </c>
      <c r="Y474">
        <v>821.9</v>
      </c>
      <c r="Z474">
        <v>877.6</v>
      </c>
      <c r="AA474">
        <v>821.9</v>
      </c>
      <c r="AB474">
        <v>898.7</v>
      </c>
      <c r="AC474" s="1">
        <f>(Table2[[#This Row],[Close Price]]/Table2[[#This Row],[Day Low]])-1</f>
        <v>3.3017751479289981E-2</v>
      </c>
      <c r="AD474" s="1">
        <f>(Table2[[#This Row],[Day High]]/Table2[[#This Row],[Close Price]])-1</f>
        <v>5.38435101386181E-3</v>
      </c>
      <c r="AE474" s="1">
        <f>(Table2[[#This Row],[Close Price]]/Table2[[#This Row],[Current Week Low]])-1</f>
        <v>6.2051344445796408E-2</v>
      </c>
      <c r="AF474" s="1">
        <f>(Table2[[#This Row],[Current Week High]]/Table2[[#This Row],[Close Price]])-1</f>
        <v>5.38435101386181E-3</v>
      </c>
      <c r="AG474" s="1">
        <f>(Table2[[#This Row],[Close Price]]/Table2[[#This Row],[Current Month Low]])-1</f>
        <v>6.2051344445796408E-2</v>
      </c>
      <c r="AH474" s="1">
        <f>(Table2[[#This Row],[Current Month High]]/Table2[[#This Row],[Close Price]])-1</f>
        <v>2.9556650246305605E-2</v>
      </c>
      <c r="AI474">
        <v>5.6764806965288104</v>
      </c>
      <c r="AJ474">
        <v>40.439224519346801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0.1</v>
      </c>
      <c r="AM474" t="s">
        <v>3193</v>
      </c>
      <c r="AN474">
        <v>-1.96</v>
      </c>
      <c r="AO474" t="s">
        <v>3192</v>
      </c>
      <c r="AP474">
        <v>-2.3080002293848999E-2</v>
      </c>
      <c r="AQ474">
        <f>(Table2[[#This Row],[Sharpe Ratio]]-AVERAGE(Table2[Sharpe Ratio]))/_xlfn.STDEV.P(Table2[Sharpe Ratio])</f>
        <v>-1.0582074679683555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-2.2273834050964241</v>
      </c>
      <c r="AS474">
        <f>_xlfn.RANK.AVG(Table2[[#This Row],[1Y Return vs Nifty Z-Score]],Table2[1Y Return vs Nifty Z-Score])</f>
        <v>400</v>
      </c>
      <c r="AT474">
        <f>_xlfn.RANK.AVG(Table2[[#This Row],[6M Return vs Nifty Z-Score]],Table2[6M Return vs Nifty Z-Score])</f>
        <v>329</v>
      </c>
      <c r="AU474">
        <f>_xlfn.RANK.AVG(Table2[[#This Row],[Sharpe Ratio Z-Score]],Table2[Sharpe Ratio Z-Score])</f>
        <v>627</v>
      </c>
      <c r="AV474">
        <f>(Table2[[#This Row],[Rank 1Y]]+Table2[[#This Row],[Rank 6M]]+Table2[[#This Row],[Rank Sharpe]])/3</f>
        <v>452</v>
      </c>
    </row>
    <row r="475" spans="1:48" x14ac:dyDescent="0.3">
      <c r="A475" t="s">
        <v>1477</v>
      </c>
      <c r="B475" t="s">
        <v>1478</v>
      </c>
      <c r="C475" t="s">
        <v>3150</v>
      </c>
      <c r="D475" t="s">
        <v>48</v>
      </c>
      <c r="E475">
        <v>7174.29906853999</v>
      </c>
      <c r="F475">
        <v>192.76</v>
      </c>
      <c r="G475">
        <v>-6.0412440343129301</v>
      </c>
      <c r="H475">
        <f>(Table2[[#This Row],[1Y Return vs Nifty]]-AVERAGE(Table2[1Y Return vs Nifty]))/_xlfn.STDEV.P(Table2[1Y Return vs Nifty])</f>
        <v>-0.53494515674571841</v>
      </c>
      <c r="I475">
        <v>-0.84524038074833296</v>
      </c>
      <c r="J475">
        <f>(Table2[[#This Row],[1M Return vs Nifty]]-AVERAGE(Table2[1M Return vs Nifty]))/_xlfn.STDEV.P(Table2[1M Return vs Nifty])</f>
        <v>-0.11700291367651024</v>
      </c>
      <c r="K475">
        <v>-20.957459279703802</v>
      </c>
      <c r="L475">
        <f>(Table2[[#This Row],[6M Return vs Nifty]]-AVERAGE(Table2[6M Return vs Nifty]))/_xlfn.STDEV.P(Table2[6M Return vs Nifty])</f>
        <v>-0.97083482915330632</v>
      </c>
      <c r="M475">
        <v>-1.3558235605173099</v>
      </c>
      <c r="N475">
        <f>(Table2[[#This Row],[1W Return vs Nifty]]-AVERAGE(Table2[1W Return vs Nifty]))/_xlfn.STDEV.P(Table2[1W Return vs Nifty])</f>
        <v>-0.63878275878971358</v>
      </c>
      <c r="O475">
        <v>190.2</v>
      </c>
      <c r="P475">
        <v>192.02424022178599</v>
      </c>
      <c r="Q475">
        <v>190.35723829159701</v>
      </c>
      <c r="R475">
        <v>59.618015415936803</v>
      </c>
      <c r="S475" s="1">
        <f>(Table2[[#This Row],[Close Price]]-Table2[[#This Row],[20D EMA]])/Table2[[#This Row],[20D EMA]]</f>
        <v>1.3459516298633031E-2</v>
      </c>
      <c r="T475" s="1">
        <f>(Table2[[#This Row],[Close Price]]-Table2[[#This Row],[50D EMA]])/Table2[[#This Row],[50D EMA]]</f>
        <v>3.8315984344695674E-3</v>
      </c>
      <c r="U475" s="1">
        <f>(Table2[[#This Row],[Close Price]]-Table2[[#This Row],[200D EMA]])/Table2[[#This Row],[200D EMA]]</f>
        <v>1.2622381633433493E-2</v>
      </c>
      <c r="V475">
        <v>0.83925717489222096</v>
      </c>
      <c r="W475">
        <v>186.96</v>
      </c>
      <c r="X475">
        <v>194.93</v>
      </c>
      <c r="Y475">
        <v>186.48</v>
      </c>
      <c r="Z475">
        <v>194.93</v>
      </c>
      <c r="AA475">
        <v>181.91</v>
      </c>
      <c r="AB475">
        <v>198.4</v>
      </c>
      <c r="AC475" s="1">
        <f>(Table2[[#This Row],[Close Price]]/Table2[[#This Row],[Day Low]])-1</f>
        <v>3.1022678647838919E-2</v>
      </c>
      <c r="AD475" s="1">
        <f>(Table2[[#This Row],[Day High]]/Table2[[#This Row],[Close Price]])-1</f>
        <v>1.1257522307532852E-2</v>
      </c>
      <c r="AE475" s="1">
        <f>(Table2[[#This Row],[Close Price]]/Table2[[#This Row],[Current Week Low]])-1</f>
        <v>3.3676533676533671E-2</v>
      </c>
      <c r="AF475" s="1">
        <f>(Table2[[#This Row],[Current Week High]]/Table2[[#This Row],[Close Price]])-1</f>
        <v>1.1257522307532852E-2</v>
      </c>
      <c r="AG475" s="1">
        <f>(Table2[[#This Row],[Close Price]]/Table2[[#This Row],[Current Month Low]])-1</f>
        <v>5.964487933593543E-2</v>
      </c>
      <c r="AH475" s="1">
        <f>(Table2[[#This Row],[Current Month High]]/Table2[[#This Row],[Close Price]])-1</f>
        <v>2.9259182402988193E-2</v>
      </c>
      <c r="AI475">
        <v>29.331811579165802</v>
      </c>
      <c r="AJ475">
        <v>40.495626822157398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-0.06</v>
      </c>
      <c r="AM475" t="s">
        <v>3192</v>
      </c>
      <c r="AN475">
        <v>-2.96</v>
      </c>
      <c r="AO475" t="s">
        <v>3192</v>
      </c>
      <c r="AP475">
        <v>0.10649343131545599</v>
      </c>
      <c r="AQ475">
        <f>(Table2[[#This Row],[Sharpe Ratio]]-AVERAGE(Table2[Sharpe Ratio]))/_xlfn.STDEV.P(Table2[Sharpe Ratio])</f>
        <v>0.45673470338179922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495</v>
      </c>
      <c r="AT475">
        <f>_xlfn.RANK.AVG(Table2[[#This Row],[6M Return vs Nifty Z-Score]],Table2[6M Return vs Nifty Z-Score])</f>
        <v>642</v>
      </c>
      <c r="AU475">
        <f>_xlfn.RANK.AVG(Table2[[#This Row],[Sharpe Ratio Z-Score]],Table2[Sharpe Ratio Z-Score])</f>
        <v>221</v>
      </c>
      <c r="AV475">
        <f>(Table2[[#This Row],[Rank 1Y]]+Table2[[#This Row],[Rank 6M]]+Table2[[#This Row],[Rank Sharpe]])/3</f>
        <v>452.66666666666669</v>
      </c>
    </row>
    <row r="476" spans="1:48" x14ac:dyDescent="0.3">
      <c r="A476" t="s">
        <v>751</v>
      </c>
      <c r="B476" t="s">
        <v>752</v>
      </c>
      <c r="C476" t="s">
        <v>3145</v>
      </c>
      <c r="D476" t="s">
        <v>179</v>
      </c>
      <c r="E476">
        <v>23022.6451976799</v>
      </c>
      <c r="F476">
        <v>408.05</v>
      </c>
      <c r="G476">
        <v>15.0809447701327</v>
      </c>
      <c r="H476">
        <f>(Table2[[#This Row],[1Y Return vs Nifty]]-AVERAGE(Table2[1Y Return vs Nifty]))/_xlfn.STDEV.P(Table2[1Y Return vs Nifty])</f>
        <v>-0.18707020329500224</v>
      </c>
      <c r="I476">
        <v>-2.6286960791658398</v>
      </c>
      <c r="J476">
        <f>(Table2[[#This Row],[1M Return vs Nifty]]-AVERAGE(Table2[1M Return vs Nifty]))/_xlfn.STDEV.P(Table2[1M Return vs Nifty])</f>
        <v>-0.30814411577695144</v>
      </c>
      <c r="K476">
        <v>-8.6402686759460394</v>
      </c>
      <c r="L476">
        <f>(Table2[[#This Row],[6M Return vs Nifty]]-AVERAGE(Table2[6M Return vs Nifty]))/_xlfn.STDEV.P(Table2[6M Return vs Nifty])</f>
        <v>-0.58987537597178064</v>
      </c>
      <c r="M476">
        <v>-2.0414598542861899</v>
      </c>
      <c r="N476">
        <f>(Table2[[#This Row],[1W Return vs Nifty]]-AVERAGE(Table2[1W Return vs Nifty]))/_xlfn.STDEV.P(Table2[1W Return vs Nifty])</f>
        <v>-0.78101521167105081</v>
      </c>
      <c r="O476">
        <v>410.97</v>
      </c>
      <c r="P476">
        <v>394.73191072543199</v>
      </c>
      <c r="Q476">
        <v>347.506649462849</v>
      </c>
      <c r="R476">
        <v>44.401973910644301</v>
      </c>
      <c r="S476" s="1">
        <f>(Table2[[#This Row],[Close Price]]-Table2[[#This Row],[20D EMA]])/Table2[[#This Row],[20D EMA]]</f>
        <v>-7.1051414945130197E-3</v>
      </c>
      <c r="T476" s="1">
        <f>(Table2[[#This Row],[Close Price]]-Table2[[#This Row],[50D EMA]])/Table2[[#This Row],[50D EMA]]</f>
        <v>3.3739580998385088E-2</v>
      </c>
      <c r="U476" s="1">
        <f>(Table2[[#This Row],[Close Price]]-Table2[[#This Row],[200D EMA]])/Table2[[#This Row],[200D EMA]]</f>
        <v>0.17422213540585368</v>
      </c>
      <c r="V476">
        <v>0.31267438516635998</v>
      </c>
      <c r="W476">
        <v>398.8</v>
      </c>
      <c r="X476">
        <v>409</v>
      </c>
      <c r="Y476">
        <v>398.55</v>
      </c>
      <c r="Z476">
        <v>413.45</v>
      </c>
      <c r="AA476">
        <v>398.55</v>
      </c>
      <c r="AB476">
        <v>433.75</v>
      </c>
      <c r="AC476" s="1">
        <f>(Table2[[#This Row],[Close Price]]/Table2[[#This Row],[Day Low]])-1</f>
        <v>2.3194583751253717E-2</v>
      </c>
      <c r="AD476" s="1">
        <f>(Table2[[#This Row],[Day High]]/Table2[[#This Row],[Close Price]])-1</f>
        <v>2.3281460605317772E-3</v>
      </c>
      <c r="AE476" s="1">
        <f>(Table2[[#This Row],[Close Price]]/Table2[[#This Row],[Current Week Low]])-1</f>
        <v>2.383640697528544E-2</v>
      </c>
      <c r="AF476" s="1">
        <f>(Table2[[#This Row],[Current Week High]]/Table2[[#This Row],[Close Price]])-1</f>
        <v>1.3233672344075353E-2</v>
      </c>
      <c r="AG476" s="1">
        <f>(Table2[[#This Row],[Close Price]]/Table2[[#This Row],[Current Month Low]])-1</f>
        <v>2.383640697528544E-2</v>
      </c>
      <c r="AH476" s="1">
        <f>(Table2[[#This Row],[Current Month High]]/Table2[[#This Row],[Close Price]])-1</f>
        <v>6.2982477637544498E-2</v>
      </c>
      <c r="AI476">
        <v>15.108442592819401</v>
      </c>
      <c r="AJ476">
        <v>60.333988212180699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0.28000000000000003</v>
      </c>
      <c r="AM476" t="s">
        <v>3193</v>
      </c>
      <c r="AN476">
        <v>-2.5299999999999998</v>
      </c>
      <c r="AO476" t="s">
        <v>3192</v>
      </c>
      <c r="AP476">
        <v>1.5478126268515999E-2</v>
      </c>
      <c r="AQ476">
        <f>(Table2[[#This Row],[Sharpe Ratio]]-AVERAGE(Table2[Sharpe Ratio]))/_xlfn.STDEV.P(Table2[Sharpe Ratio])</f>
        <v>-0.60739487945890935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-2.4734997861736945</v>
      </c>
      <c r="AS476">
        <f>_xlfn.RANK.AVG(Table2[[#This Row],[1Y Return vs Nifty Z-Score]],Table2[1Y Return vs Nifty Z-Score])</f>
        <v>350</v>
      </c>
      <c r="AT476">
        <f>_xlfn.RANK.AVG(Table2[[#This Row],[6M Return vs Nifty Z-Score]],Table2[6M Return vs Nifty Z-Score])</f>
        <v>514</v>
      </c>
      <c r="AU476">
        <f>_xlfn.RANK.AVG(Table2[[#This Row],[Sharpe Ratio Z-Score]],Table2[Sharpe Ratio Z-Score])</f>
        <v>495</v>
      </c>
      <c r="AV476">
        <f>(Table2[[#This Row],[Rank 1Y]]+Table2[[#This Row],[Rank 6M]]+Table2[[#This Row],[Rank Sharpe]])/3</f>
        <v>453</v>
      </c>
    </row>
    <row r="477" spans="1:48" x14ac:dyDescent="0.3">
      <c r="A477" t="s">
        <v>391</v>
      </c>
      <c r="B477" t="s">
        <v>392</v>
      </c>
      <c r="C477" t="s">
        <v>3151</v>
      </c>
      <c r="D477" t="s">
        <v>51</v>
      </c>
      <c r="E477">
        <v>61509.504527319899</v>
      </c>
      <c r="F477">
        <v>28946.6</v>
      </c>
      <c r="G477">
        <v>2.22986932245289</v>
      </c>
      <c r="H477">
        <f>(Table2[[#This Row],[1Y Return vs Nifty]]-AVERAGE(Table2[1Y Return vs Nifty]))/_xlfn.STDEV.P(Table2[1Y Return vs Nifty])</f>
        <v>-0.39872285513628902</v>
      </c>
      <c r="I477">
        <v>-0.72911196710572601</v>
      </c>
      <c r="J477">
        <f>(Table2[[#This Row],[1M Return vs Nifty]]-AVERAGE(Table2[1M Return vs Nifty]))/_xlfn.STDEV.P(Table2[1M Return vs Nifty])</f>
        <v>-0.10455689407458746</v>
      </c>
      <c r="K477">
        <v>-2.03125238849056</v>
      </c>
      <c r="L477">
        <f>(Table2[[#This Row],[6M Return vs Nifty]]-AVERAGE(Table2[6M Return vs Nifty]))/_xlfn.STDEV.P(Table2[6M Return vs Nifty])</f>
        <v>-0.38546453977276041</v>
      </c>
      <c r="M477">
        <v>1.01827448158002</v>
      </c>
      <c r="N477">
        <f>(Table2[[#This Row],[1W Return vs Nifty]]-AVERAGE(Table2[1W Return vs Nifty]))/_xlfn.STDEV.P(Table2[1W Return vs Nifty])</f>
        <v>-0.14628580234634697</v>
      </c>
      <c r="O477">
        <v>28748.720000000001</v>
      </c>
      <c r="P477">
        <v>28642.445127438201</v>
      </c>
      <c r="Q477">
        <v>27162.662045346198</v>
      </c>
      <c r="R477">
        <v>57.379714148549901</v>
      </c>
      <c r="S477" s="1">
        <f>(Table2[[#This Row],[Close Price]]-Table2[[#This Row],[20D EMA]])/Table2[[#This Row],[20D EMA]]</f>
        <v>6.8830890557909146E-3</v>
      </c>
      <c r="T477" s="1">
        <f>(Table2[[#This Row],[Close Price]]-Table2[[#This Row],[50D EMA]])/Table2[[#This Row],[50D EMA]]</f>
        <v>1.061902610648386E-2</v>
      </c>
      <c r="U477" s="1">
        <f>(Table2[[#This Row],[Close Price]]-Table2[[#This Row],[200D EMA]])/Table2[[#This Row],[200D EMA]]</f>
        <v>6.5676109052773934E-2</v>
      </c>
      <c r="V477">
        <v>0.64344353053054404</v>
      </c>
      <c r="W477">
        <v>28773.8</v>
      </c>
      <c r="X477">
        <v>29356.85</v>
      </c>
      <c r="Y477">
        <v>28645.1</v>
      </c>
      <c r="Z477">
        <v>29356.85</v>
      </c>
      <c r="AA477">
        <v>27800</v>
      </c>
      <c r="AB477">
        <v>29356.85</v>
      </c>
      <c r="AC477" s="1">
        <f>(Table2[[#This Row],[Close Price]]/Table2[[#This Row],[Day Low]])-1</f>
        <v>6.0054633034218874E-3</v>
      </c>
      <c r="AD477" s="1">
        <f>(Table2[[#This Row],[Day High]]/Table2[[#This Row],[Close Price]])-1</f>
        <v>1.4172648946681132E-2</v>
      </c>
      <c r="AE477" s="1">
        <f>(Table2[[#This Row],[Close Price]]/Table2[[#This Row],[Current Week Low]])-1</f>
        <v>1.0525360358315972E-2</v>
      </c>
      <c r="AF477" s="1">
        <f>(Table2[[#This Row],[Current Week High]]/Table2[[#This Row],[Close Price]])-1</f>
        <v>1.4172648946681132E-2</v>
      </c>
      <c r="AG477" s="1">
        <f>(Table2[[#This Row],[Close Price]]/Table2[[#This Row],[Current Month Low]])-1</f>
        <v>4.124460431654664E-2</v>
      </c>
      <c r="AH477" s="1">
        <f>(Table2[[#This Row],[Current Month High]]/Table2[[#This Row],[Close Price]])-1</f>
        <v>1.4172648946681132E-2</v>
      </c>
      <c r="AI477">
        <v>5.4389807438524702</v>
      </c>
      <c r="AJ477">
        <v>31.575454545454502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-0.05</v>
      </c>
      <c r="AM477" t="s">
        <v>3192</v>
      </c>
      <c r="AN477">
        <v>-1.1100000000000001</v>
      </c>
      <c r="AO477" t="s">
        <v>3192</v>
      </c>
      <c r="AP477">
        <v>2.3614527602945998E-2</v>
      </c>
      <c r="AQ477">
        <f>(Table2[[#This Row],[Sharpe Ratio]]-AVERAGE(Table2[Sharpe Ratio]))/_xlfn.STDEV.P(Table2[Sharpe Ratio])</f>
        <v>-0.51226598489149311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-1.5472960762214769</v>
      </c>
      <c r="AS477">
        <f>_xlfn.RANK.AVG(Table2[[#This Row],[1Y Return vs Nifty Z-Score]],Table2[1Y Return vs Nifty Z-Score])</f>
        <v>440</v>
      </c>
      <c r="AT477">
        <f>_xlfn.RANK.AVG(Table2[[#This Row],[6M Return vs Nifty Z-Score]],Table2[6M Return vs Nifty Z-Score])</f>
        <v>450</v>
      </c>
      <c r="AU477">
        <f>_xlfn.RANK.AVG(Table2[[#This Row],[Sharpe Ratio Z-Score]],Table2[Sharpe Ratio Z-Score])</f>
        <v>472</v>
      </c>
      <c r="AV477">
        <f>(Table2[[#This Row],[Rank 1Y]]+Table2[[#This Row],[Rank 6M]]+Table2[[#This Row],[Rank Sharpe]])/3</f>
        <v>454</v>
      </c>
    </row>
    <row r="478" spans="1:48" x14ac:dyDescent="0.3">
      <c r="A478" t="s">
        <v>2154</v>
      </c>
      <c r="B478" t="s">
        <v>2155</v>
      </c>
      <c r="C478" t="s">
        <v>3145</v>
      </c>
      <c r="D478" t="s">
        <v>67</v>
      </c>
      <c r="E478">
        <v>2905.914032486</v>
      </c>
      <c r="F478">
        <v>219.74</v>
      </c>
      <c r="G478">
        <v>0.79469036963048301</v>
      </c>
      <c r="H478">
        <f>(Table2[[#This Row],[1Y Return vs Nifty]]-AVERAGE(Table2[1Y Return vs Nifty]))/_xlfn.STDEV.P(Table2[1Y Return vs Nifty])</f>
        <v>-0.42235974315148661</v>
      </c>
      <c r="I478">
        <v>-6.1672960232944298</v>
      </c>
      <c r="J478">
        <f>(Table2[[#This Row],[1M Return vs Nifty]]-AVERAGE(Table2[1M Return vs Nifty]))/_xlfn.STDEV.P(Table2[1M Return vs Nifty])</f>
        <v>-0.68739225054892827</v>
      </c>
      <c r="K478">
        <v>-2.3535621971330301</v>
      </c>
      <c r="L478">
        <f>(Table2[[#This Row],[6M Return vs Nifty]]-AVERAGE(Table2[6M Return vs Nifty]))/_xlfn.STDEV.P(Table2[6M Return vs Nifty])</f>
        <v>-0.39543328771257208</v>
      </c>
      <c r="M478">
        <v>-1.4796328748873999</v>
      </c>
      <c r="N478">
        <f>(Table2[[#This Row],[1W Return vs Nifty]]-AVERAGE(Table2[1W Return vs Nifty]))/_xlfn.STDEV.P(Table2[1W Return vs Nifty])</f>
        <v>-0.66446649611875064</v>
      </c>
      <c r="O478">
        <v>230.06</v>
      </c>
      <c r="P478">
        <v>236.488513929579</v>
      </c>
      <c r="Q478">
        <v>215.41897039319301</v>
      </c>
      <c r="R478">
        <v>37.334966123988004</v>
      </c>
      <c r="S478" s="1">
        <f>(Table2[[#This Row],[Close Price]]-Table2[[#This Row],[20D EMA]])/Table2[[#This Row],[20D EMA]]</f>
        <v>-4.4857863166130545E-2</v>
      </c>
      <c r="T478" s="1">
        <f>(Table2[[#This Row],[Close Price]]-Table2[[#This Row],[50D EMA]])/Table2[[#This Row],[50D EMA]]</f>
        <v>-7.0821680306073234E-2</v>
      </c>
      <c r="U478" s="1">
        <f>(Table2[[#This Row],[Close Price]]-Table2[[#This Row],[200D EMA]])/Table2[[#This Row],[200D EMA]]</f>
        <v>2.0058723699774687E-2</v>
      </c>
      <c r="V478">
        <v>0.46093291793809399</v>
      </c>
      <c r="W478">
        <v>217.95</v>
      </c>
      <c r="X478">
        <v>227.74</v>
      </c>
      <c r="Y478">
        <v>217.7</v>
      </c>
      <c r="Z478">
        <v>227.74</v>
      </c>
      <c r="AA478">
        <v>217.14</v>
      </c>
      <c r="AB478">
        <v>246.5</v>
      </c>
      <c r="AC478" s="1">
        <f>(Table2[[#This Row],[Close Price]]/Table2[[#This Row],[Day Low]])-1</f>
        <v>8.2128928653362188E-3</v>
      </c>
      <c r="AD478" s="1">
        <f>(Table2[[#This Row],[Day High]]/Table2[[#This Row],[Close Price]])-1</f>
        <v>3.6406662419222746E-2</v>
      </c>
      <c r="AE478" s="1">
        <f>(Table2[[#This Row],[Close Price]]/Table2[[#This Row],[Current Week Low]])-1</f>
        <v>9.3706936150665943E-3</v>
      </c>
      <c r="AF478" s="1">
        <f>(Table2[[#This Row],[Current Week High]]/Table2[[#This Row],[Close Price]])-1</f>
        <v>3.6406662419222746E-2</v>
      </c>
      <c r="AG478" s="1">
        <f>(Table2[[#This Row],[Close Price]]/Table2[[#This Row],[Current Month Low]])-1</f>
        <v>1.1973841761075965E-2</v>
      </c>
      <c r="AH478" s="1">
        <f>(Table2[[#This Row],[Current Month High]]/Table2[[#This Row],[Close Price]])-1</f>
        <v>0.12178028579230005</v>
      </c>
      <c r="AI478">
        <v>33.589696914535303</v>
      </c>
      <c r="AJ478">
        <v>41.402831402831403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-0.13</v>
      </c>
      <c r="AM478" t="s">
        <v>3192</v>
      </c>
      <c r="AN478">
        <v>-6.99</v>
      </c>
      <c r="AO478" t="s">
        <v>3192</v>
      </c>
      <c r="AP478">
        <v>2.6964230781300998E-2</v>
      </c>
      <c r="AQ478">
        <f>(Table2[[#This Row],[Sharpe Ratio]]-AVERAGE(Table2[Sharpe Ratio]))/_xlfn.STDEV.P(Table2[Sharpe Ratio])</f>
        <v>-0.47310204159662905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450</v>
      </c>
      <c r="AT478">
        <f>_xlfn.RANK.AVG(Table2[[#This Row],[6M Return vs Nifty Z-Score]],Table2[6M Return vs Nifty Z-Score])</f>
        <v>457</v>
      </c>
      <c r="AU478">
        <f>_xlfn.RANK.AVG(Table2[[#This Row],[Sharpe Ratio Z-Score]],Table2[Sharpe Ratio Z-Score])</f>
        <v>458</v>
      </c>
      <c r="AV478">
        <f>(Table2[[#This Row],[Rank 1Y]]+Table2[[#This Row],[Rank 6M]]+Table2[[#This Row],[Rank Sharpe]])/3</f>
        <v>455</v>
      </c>
    </row>
    <row r="479" spans="1:48" x14ac:dyDescent="0.3">
      <c r="A479" t="s">
        <v>461</v>
      </c>
      <c r="B479" t="s">
        <v>462</v>
      </c>
      <c r="C479" t="s">
        <v>3147</v>
      </c>
      <c r="D479" t="s">
        <v>34</v>
      </c>
      <c r="E479">
        <v>49854.635157976001</v>
      </c>
      <c r="F479">
        <v>57.43</v>
      </c>
      <c r="G479">
        <v>-6.9080709072940696</v>
      </c>
      <c r="H479">
        <f>(Table2[[#This Row],[1Y Return vs Nifty]]-AVERAGE(Table2[1Y Return vs Nifty]))/_xlfn.STDEV.P(Table2[1Y Return vs Nifty])</f>
        <v>-0.54922148771122326</v>
      </c>
      <c r="I479">
        <v>-3.37430838232858</v>
      </c>
      <c r="J479">
        <f>(Table2[[#This Row],[1M Return vs Nifty]]-AVERAGE(Table2[1M Return vs Nifty]))/_xlfn.STDEV.P(Table2[1M Return vs Nifty])</f>
        <v>-0.3880548374471689</v>
      </c>
      <c r="K479">
        <v>-20.118903212115399</v>
      </c>
      <c r="L479">
        <f>(Table2[[#This Row],[6M Return vs Nifty]]-AVERAGE(Table2[6M Return vs Nifty]))/_xlfn.STDEV.P(Table2[6M Return vs Nifty])</f>
        <v>-0.94489905603365787</v>
      </c>
      <c r="M479">
        <v>0.51848555559475396</v>
      </c>
      <c r="N479">
        <f>(Table2[[#This Row],[1W Return vs Nifty]]-AVERAGE(Table2[1W Return vs Nifty]))/_xlfn.STDEV.P(Table2[1W Return vs Nifty])</f>
        <v>-0.2499649767305662</v>
      </c>
      <c r="O479">
        <v>57.99</v>
      </c>
      <c r="P479">
        <v>59.287173084291197</v>
      </c>
      <c r="Q479">
        <v>57.913615565381001</v>
      </c>
      <c r="R479">
        <v>47.476725070081798</v>
      </c>
      <c r="S479" s="1">
        <f>(Table2[[#This Row],[Close Price]]-Table2[[#This Row],[20D EMA]])/Table2[[#This Row],[20D EMA]]</f>
        <v>-9.6568373857562045E-3</v>
      </c>
      <c r="T479" s="1">
        <f>(Table2[[#This Row],[Close Price]]-Table2[[#This Row],[50D EMA]])/Table2[[#This Row],[50D EMA]]</f>
        <v>-3.1325040268841496E-2</v>
      </c>
      <c r="U479" s="1">
        <f>(Table2[[#This Row],[Close Price]]-Table2[[#This Row],[200D EMA]])/Table2[[#This Row],[200D EMA]]</f>
        <v>-8.3506367312713888E-3</v>
      </c>
      <c r="V479">
        <v>0.44747447556862002</v>
      </c>
      <c r="W479">
        <v>57.06</v>
      </c>
      <c r="X479">
        <v>57.92</v>
      </c>
      <c r="Y479">
        <v>56.5</v>
      </c>
      <c r="Z479">
        <v>57.92</v>
      </c>
      <c r="AA479">
        <v>54.64</v>
      </c>
      <c r="AB479">
        <v>59.15</v>
      </c>
      <c r="AC479" s="1">
        <f>(Table2[[#This Row],[Close Price]]/Table2[[#This Row],[Day Low]])-1</f>
        <v>6.4844023834560449E-3</v>
      </c>
      <c r="AD479" s="1">
        <f>(Table2[[#This Row],[Day High]]/Table2[[#This Row],[Close Price]])-1</f>
        <v>8.5321260665158771E-3</v>
      </c>
      <c r="AE479" s="1">
        <f>(Table2[[#This Row],[Close Price]]/Table2[[#This Row],[Current Week Low]])-1</f>
        <v>1.6460176991150544E-2</v>
      </c>
      <c r="AF479" s="1">
        <f>(Table2[[#This Row],[Current Week High]]/Table2[[#This Row],[Close Price]])-1</f>
        <v>8.5321260665158771E-3</v>
      </c>
      <c r="AG479" s="1">
        <f>(Table2[[#This Row],[Close Price]]/Table2[[#This Row],[Current Month Low]])-1</f>
        <v>5.1061493411420189E-2</v>
      </c>
      <c r="AH479" s="1">
        <f>(Table2[[#This Row],[Current Month High]]/Table2[[#This Row],[Close Price]])-1</f>
        <v>2.9949503743687877E-2</v>
      </c>
      <c r="AI479">
        <v>33.9021417377677</v>
      </c>
      <c r="AJ479">
        <v>40.587515299877502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-0.11</v>
      </c>
      <c r="AM479" t="s">
        <v>3192</v>
      </c>
      <c r="AN479">
        <v>-3.77</v>
      </c>
      <c r="AO479" t="s">
        <v>3192</v>
      </c>
      <c r="AP479">
        <v>0.101068157787396</v>
      </c>
      <c r="AQ479">
        <f>(Table2[[#This Row],[Sharpe Ratio]]-AVERAGE(Table2[Sharpe Ratio]))/_xlfn.STDEV.P(Table2[Sharpe Ratio])</f>
        <v>0.3933036787510103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503</v>
      </c>
      <c r="AT479">
        <f>_xlfn.RANK.AVG(Table2[[#This Row],[6M Return vs Nifty Z-Score]],Table2[6M Return vs Nifty Z-Score])</f>
        <v>633</v>
      </c>
      <c r="AU479">
        <f>_xlfn.RANK.AVG(Table2[[#This Row],[Sharpe Ratio Z-Score]],Table2[Sharpe Ratio Z-Score])</f>
        <v>235</v>
      </c>
      <c r="AV479">
        <f>(Table2[[#This Row],[Rank 1Y]]+Table2[[#This Row],[Rank 6M]]+Table2[[#This Row],[Rank Sharpe]])/3</f>
        <v>457</v>
      </c>
    </row>
    <row r="480" spans="1:48" x14ac:dyDescent="0.3">
      <c r="A480" t="s">
        <v>957</v>
      </c>
      <c r="B480" t="s">
        <v>958</v>
      </c>
      <c r="C480" t="s">
        <v>603</v>
      </c>
      <c r="D480" t="s">
        <v>603</v>
      </c>
      <c r="E480">
        <v>15828.129181056</v>
      </c>
      <c r="F480">
        <v>166.72</v>
      </c>
      <c r="G480">
        <v>1.8403968760456699</v>
      </c>
      <c r="H480">
        <f>(Table2[[#This Row],[1Y Return vs Nifty]]-AVERAGE(Table2[1Y Return vs Nifty]))/_xlfn.STDEV.P(Table2[1Y Return vs Nifty])</f>
        <v>-0.40513732810680481</v>
      </c>
      <c r="I480">
        <v>-10.933030645185999</v>
      </c>
      <c r="J480">
        <f>(Table2[[#This Row],[1M Return vs Nifty]]-AVERAGE(Table2[1M Return vs Nifty]))/_xlfn.STDEV.P(Table2[1M Return vs Nifty])</f>
        <v>-1.1981580886509511</v>
      </c>
      <c r="K480">
        <v>1.13184595058501</v>
      </c>
      <c r="L480">
        <f>(Table2[[#This Row],[6M Return vs Nifty]]-AVERAGE(Table2[6M Return vs Nifty]))/_xlfn.STDEV.P(Table2[6M Return vs Nifty])</f>
        <v>-0.28763279774824446</v>
      </c>
      <c r="M480">
        <v>-1.54524800845604</v>
      </c>
      <c r="N480">
        <f>(Table2[[#This Row],[1W Return vs Nifty]]-AVERAGE(Table2[1W Return vs Nifty]))/_xlfn.STDEV.P(Table2[1W Return vs Nifty])</f>
        <v>-0.67807808797644509</v>
      </c>
      <c r="O480">
        <v>169.11</v>
      </c>
      <c r="P480">
        <v>172.80473579787801</v>
      </c>
      <c r="Q480">
        <v>158.67325464930701</v>
      </c>
      <c r="R480">
        <v>48.946939149399498</v>
      </c>
      <c r="S480" s="1">
        <f>(Table2[[#This Row],[Close Price]]-Table2[[#This Row],[20D EMA]])/Table2[[#This Row],[20D EMA]]</f>
        <v>-1.4132812961977497E-2</v>
      </c>
      <c r="T480" s="1">
        <f>(Table2[[#This Row],[Close Price]]-Table2[[#This Row],[50D EMA]])/Table2[[#This Row],[50D EMA]]</f>
        <v>-3.52116264047014E-2</v>
      </c>
      <c r="U480" s="1">
        <f>(Table2[[#This Row],[Close Price]]-Table2[[#This Row],[200D EMA]])/Table2[[#This Row],[200D EMA]]</f>
        <v>5.0712675986117305E-2</v>
      </c>
      <c r="V480">
        <v>0.794497439434104</v>
      </c>
      <c r="W480">
        <v>161</v>
      </c>
      <c r="X480">
        <v>167.76</v>
      </c>
      <c r="Y480">
        <v>160.51</v>
      </c>
      <c r="Z480">
        <v>167.76</v>
      </c>
      <c r="AA480">
        <v>155.5</v>
      </c>
      <c r="AB480">
        <v>176.3</v>
      </c>
      <c r="AC480" s="1">
        <f>(Table2[[#This Row],[Close Price]]/Table2[[#This Row],[Day Low]])-1</f>
        <v>3.5527950310558998E-2</v>
      </c>
      <c r="AD480" s="1">
        <f>(Table2[[#This Row],[Day High]]/Table2[[#This Row],[Close Price]])-1</f>
        <v>6.2380038387714887E-3</v>
      </c>
      <c r="AE480" s="1">
        <f>(Table2[[#This Row],[Close Price]]/Table2[[#This Row],[Current Week Low]])-1</f>
        <v>3.8689178244346145E-2</v>
      </c>
      <c r="AF480" s="1">
        <f>(Table2[[#This Row],[Current Week High]]/Table2[[#This Row],[Close Price]])-1</f>
        <v>6.2380038387714887E-3</v>
      </c>
      <c r="AG480" s="1">
        <f>(Table2[[#This Row],[Close Price]]/Table2[[#This Row],[Current Month Low]])-1</f>
        <v>7.2154340836012798E-2</v>
      </c>
      <c r="AH480" s="1">
        <f>(Table2[[#This Row],[Current Month High]]/Table2[[#This Row],[Close Price]])-1</f>
        <v>5.7461612284069208E-2</v>
      </c>
      <c r="AI480">
        <v>27.7291266794625</v>
      </c>
      <c r="AJ480">
        <v>38.644490644490602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-0.16</v>
      </c>
      <c r="AM480" t="s">
        <v>3192</v>
      </c>
      <c r="AN480">
        <v>0.73</v>
      </c>
      <c r="AO480" t="s">
        <v>3193</v>
      </c>
      <c r="AP480">
        <v>3.6908690407089998E-3</v>
      </c>
      <c r="AQ480">
        <f>(Table2[[#This Row],[Sharpe Ratio]]-AVERAGE(Table2[Sharpe Ratio]))/_xlfn.STDEV.P(Table2[Sharpe Ratio])</f>
        <v>-0.74520872417649164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444</v>
      </c>
      <c r="AT480">
        <f>_xlfn.RANK.AVG(Table2[[#This Row],[6M Return vs Nifty Z-Score]],Table2[6M Return vs Nifty Z-Score])</f>
        <v>411</v>
      </c>
      <c r="AU480">
        <f>_xlfn.RANK.AVG(Table2[[#This Row],[Sharpe Ratio Z-Score]],Table2[Sharpe Ratio Z-Score])</f>
        <v>516</v>
      </c>
      <c r="AV480">
        <f>(Table2[[#This Row],[Rank 1Y]]+Table2[[#This Row],[Rank 6M]]+Table2[[#This Row],[Rank Sharpe]])/3</f>
        <v>457</v>
      </c>
    </row>
    <row r="481" spans="1:48" x14ac:dyDescent="0.3">
      <c r="A481" t="s">
        <v>527</v>
      </c>
      <c r="B481" t="s">
        <v>528</v>
      </c>
      <c r="C481" t="s">
        <v>3147</v>
      </c>
      <c r="D481" t="s">
        <v>43</v>
      </c>
      <c r="E481">
        <v>41284.354480875001</v>
      </c>
      <c r="F481">
        <v>1196.25</v>
      </c>
      <c r="G481">
        <v>3.1560442548998302</v>
      </c>
      <c r="H481">
        <f>(Table2[[#This Row],[1Y Return vs Nifty]]-AVERAGE(Table2[1Y Return vs Nifty]))/_xlfn.STDEV.P(Table2[1Y Return vs Nifty])</f>
        <v>-0.38346908269371022</v>
      </c>
      <c r="I481">
        <v>5.4713496512739903</v>
      </c>
      <c r="J481">
        <f>(Table2[[#This Row],[1M Return vs Nifty]]-AVERAGE(Table2[1M Return vs Nifty]))/_xlfn.STDEV.P(Table2[1M Return vs Nifty])</f>
        <v>0.55997527701683003</v>
      </c>
      <c r="K481">
        <v>6.6621264184205096</v>
      </c>
      <c r="L481">
        <f>(Table2[[#This Row],[6M Return vs Nifty]]-AVERAGE(Table2[6M Return vs Nifty]))/_xlfn.STDEV.P(Table2[6M Return vs Nifty])</f>
        <v>-0.11658627498644414</v>
      </c>
      <c r="M481">
        <v>2.1514801842873101</v>
      </c>
      <c r="N481">
        <f>(Table2[[#This Row],[1W Return vs Nifty]]-AVERAGE(Table2[1W Return vs Nifty]))/_xlfn.STDEV.P(Table2[1W Return vs Nifty])</f>
        <v>8.8793099077020043E-2</v>
      </c>
      <c r="O481">
        <v>1171.48</v>
      </c>
      <c r="P481">
        <v>1132.95519590037</v>
      </c>
      <c r="Q481">
        <v>1029.6866400414001</v>
      </c>
      <c r="R481">
        <v>61.114320174132203</v>
      </c>
      <c r="S481" s="1">
        <f>(Table2[[#This Row],[Close Price]]-Table2[[#This Row],[20D EMA]])/Table2[[#This Row],[20D EMA]]</f>
        <v>2.1144193669546198E-2</v>
      </c>
      <c r="T481" s="1">
        <f>(Table2[[#This Row],[Close Price]]-Table2[[#This Row],[50D EMA]])/Table2[[#This Row],[50D EMA]]</f>
        <v>5.5866996619693389E-2</v>
      </c>
      <c r="U481" s="1">
        <f>(Table2[[#This Row],[Close Price]]-Table2[[#This Row],[200D EMA]])/Table2[[#This Row],[200D EMA]]</f>
        <v>0.16176121305400543</v>
      </c>
      <c r="V481">
        <v>0.64303926648574905</v>
      </c>
      <c r="W481">
        <v>1180.45</v>
      </c>
      <c r="X481">
        <v>1207</v>
      </c>
      <c r="Y481">
        <v>1164.0999999999999</v>
      </c>
      <c r="Z481">
        <v>1210</v>
      </c>
      <c r="AA481">
        <v>1132.3499999999999</v>
      </c>
      <c r="AB481">
        <v>1210</v>
      </c>
      <c r="AC481" s="1">
        <f>(Table2[[#This Row],[Close Price]]/Table2[[#This Row],[Day Low]])-1</f>
        <v>1.3384726163750971E-2</v>
      </c>
      <c r="AD481" s="1">
        <f>(Table2[[#This Row],[Day High]]/Table2[[#This Row],[Close Price]])-1</f>
        <v>8.9864158829675578E-3</v>
      </c>
      <c r="AE481" s="1">
        <f>(Table2[[#This Row],[Close Price]]/Table2[[#This Row],[Current Week Low]])-1</f>
        <v>2.7617902242075498E-2</v>
      </c>
      <c r="AF481" s="1">
        <f>(Table2[[#This Row],[Current Week High]]/Table2[[#This Row],[Close Price]])-1</f>
        <v>1.1494252873563315E-2</v>
      </c>
      <c r="AG481" s="1">
        <f>(Table2[[#This Row],[Close Price]]/Table2[[#This Row],[Current Month Low]])-1</f>
        <v>5.6431315406014093E-2</v>
      </c>
      <c r="AH481" s="1">
        <f>(Table2[[#This Row],[Current Month High]]/Table2[[#This Row],[Close Price]])-1</f>
        <v>1.1494252873563315E-2</v>
      </c>
      <c r="AI481">
        <v>1.3876698014628901</v>
      </c>
      <c r="AJ481">
        <v>40.0351185250219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0.06</v>
      </c>
      <c r="AM481" t="s">
        <v>3193</v>
      </c>
      <c r="AN481">
        <v>1.1399999999999999</v>
      </c>
      <c r="AO481" t="s">
        <v>3193</v>
      </c>
      <c r="AP481">
        <v>-4.6729764915400001E-4</v>
      </c>
      <c r="AQ481">
        <f>(Table2[[#This Row],[Sharpe Ratio]]-AVERAGE(Table2[Sharpe Ratio]))/_xlfn.STDEV.P(Table2[Sharpe Ratio])</f>
        <v>-0.79382503307952723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-0.64511201466583157</v>
      </c>
      <c r="AS481">
        <f>_xlfn.RANK.AVG(Table2[[#This Row],[1Y Return vs Nifty Z-Score]],Table2[1Y Return vs Nifty Z-Score])</f>
        <v>434</v>
      </c>
      <c r="AT481">
        <f>_xlfn.RANK.AVG(Table2[[#This Row],[6M Return vs Nifty Z-Score]],Table2[6M Return vs Nifty Z-Score])</f>
        <v>360</v>
      </c>
      <c r="AU481">
        <f>_xlfn.RANK.AVG(Table2[[#This Row],[Sharpe Ratio Z-Score]],Table2[Sharpe Ratio Z-Score])</f>
        <v>581</v>
      </c>
      <c r="AV481">
        <f>(Table2[[#This Row],[Rank 1Y]]+Table2[[#This Row],[Rank 6M]]+Table2[[#This Row],[Rank Sharpe]])/3</f>
        <v>458.33333333333331</v>
      </c>
    </row>
    <row r="482" spans="1:48" x14ac:dyDescent="0.3">
      <c r="A482" t="s">
        <v>536</v>
      </c>
      <c r="B482" t="s">
        <v>537</v>
      </c>
      <c r="C482" t="s">
        <v>3159</v>
      </c>
      <c r="D482" t="s">
        <v>538</v>
      </c>
      <c r="E482">
        <v>40904.1715134599</v>
      </c>
      <c r="F482">
        <v>622.1</v>
      </c>
      <c r="G482">
        <v>-9.6288032162875794</v>
      </c>
      <c r="H482">
        <f>(Table2[[#This Row],[1Y Return vs Nifty]]-AVERAGE(Table2[1Y Return vs Nifty]))/_xlfn.STDEV.P(Table2[1Y Return vs Nifty])</f>
        <v>-0.59403098326614268</v>
      </c>
      <c r="I482">
        <v>-6.3363636684530302</v>
      </c>
      <c r="J482">
        <f>(Table2[[#This Row],[1M Return vs Nifty]]-AVERAGE(Table2[1M Return vs Nifty]))/_xlfn.STDEV.P(Table2[1M Return vs Nifty])</f>
        <v>-0.70551201262688745</v>
      </c>
      <c r="K482">
        <v>27.144126594132999</v>
      </c>
      <c r="L482">
        <f>(Table2[[#This Row],[6M Return vs Nifty]]-AVERAGE(Table2[6M Return vs Nifty]))/_xlfn.STDEV.P(Table2[6M Return vs Nifty])</f>
        <v>0.51690327941103698</v>
      </c>
      <c r="M482">
        <v>0.89568083575625401</v>
      </c>
      <c r="N482">
        <f>(Table2[[#This Row],[1W Return vs Nifty]]-AVERAGE(Table2[1W Return vs Nifty]))/_xlfn.STDEV.P(Table2[1W Return vs Nifty])</f>
        <v>-0.1717173541933644</v>
      </c>
      <c r="O482">
        <v>643.28</v>
      </c>
      <c r="P482">
        <v>637.95069318841695</v>
      </c>
      <c r="Q482">
        <v>569.68396634555802</v>
      </c>
      <c r="R482">
        <v>35.922207104961103</v>
      </c>
      <c r="S482" s="1">
        <f>(Table2[[#This Row],[Close Price]]-Table2[[#This Row],[20D EMA]])/Table2[[#This Row],[20D EMA]]</f>
        <v>-3.2925009327198031E-2</v>
      </c>
      <c r="T482" s="1">
        <f>(Table2[[#This Row],[Close Price]]-Table2[[#This Row],[50D EMA]])/Table2[[#This Row],[50D EMA]]</f>
        <v>-2.4846266894384374E-2</v>
      </c>
      <c r="U482" s="1">
        <f>(Table2[[#This Row],[Close Price]]-Table2[[#This Row],[200D EMA]])/Table2[[#This Row],[200D EMA]]</f>
        <v>9.2008967692532126E-2</v>
      </c>
      <c r="V482">
        <v>0.86583301466248197</v>
      </c>
      <c r="W482">
        <v>618.65</v>
      </c>
      <c r="X482">
        <v>628.85</v>
      </c>
      <c r="Y482">
        <v>611.35</v>
      </c>
      <c r="Z482">
        <v>632.70000000000005</v>
      </c>
      <c r="AA482">
        <v>611.1</v>
      </c>
      <c r="AB482">
        <v>685.95</v>
      </c>
      <c r="AC482" s="1">
        <f>(Table2[[#This Row],[Close Price]]/Table2[[#This Row],[Day Low]])-1</f>
        <v>5.5766588539563067E-3</v>
      </c>
      <c r="AD482" s="1">
        <f>(Table2[[#This Row],[Day High]]/Table2[[#This Row],[Close Price]])-1</f>
        <v>1.0850345603600653E-2</v>
      </c>
      <c r="AE482" s="1">
        <f>(Table2[[#This Row],[Close Price]]/Table2[[#This Row],[Current Week Low]])-1</f>
        <v>1.7584035331642989E-2</v>
      </c>
      <c r="AF482" s="1">
        <f>(Table2[[#This Row],[Current Week High]]/Table2[[#This Row],[Close Price]])-1</f>
        <v>1.7039061244173093E-2</v>
      </c>
      <c r="AG482" s="1">
        <f>(Table2[[#This Row],[Close Price]]/Table2[[#This Row],[Current Month Low]])-1</f>
        <v>1.800032727867773E-2</v>
      </c>
      <c r="AH482" s="1">
        <f>(Table2[[#This Row],[Current Month High]]/Table2[[#This Row],[Close Price]])-1</f>
        <v>0.10263623211702311</v>
      </c>
      <c r="AI482">
        <v>15.0056261051277</v>
      </c>
      <c r="AJ482">
        <v>47.749673435458902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0.06</v>
      </c>
      <c r="AM482" t="s">
        <v>3193</v>
      </c>
      <c r="AN482">
        <v>-9.61</v>
      </c>
      <c r="AO482" t="s">
        <v>3192</v>
      </c>
      <c r="AP482">
        <v>-6.6708733998660993E-2</v>
      </c>
      <c r="AQ482">
        <f>(Table2[[#This Row],[Sharpe Ratio]]-AVERAGE(Table2[Sharpe Ratio]))/_xlfn.STDEV.P(Table2[Sharpe Ratio])</f>
        <v>-1.5683043582107914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-2.5226614288861486</v>
      </c>
      <c r="AS482">
        <f>_xlfn.RANK.AVG(Table2[[#This Row],[1Y Return vs Nifty Z-Score]],Table2[1Y Return vs Nifty Z-Score])</f>
        <v>521</v>
      </c>
      <c r="AT482">
        <f>_xlfn.RANK.AVG(Table2[[#This Row],[6M Return vs Nifty Z-Score]],Table2[6M Return vs Nifty Z-Score])</f>
        <v>165</v>
      </c>
      <c r="AU482">
        <f>_xlfn.RANK.AVG(Table2[[#This Row],[Sharpe Ratio Z-Score]],Table2[Sharpe Ratio Z-Score])</f>
        <v>689</v>
      </c>
      <c r="AV482">
        <f>(Table2[[#This Row],[Rank 1Y]]+Table2[[#This Row],[Rank 6M]]+Table2[[#This Row],[Rank Sharpe]])/3</f>
        <v>458.33333333333331</v>
      </c>
    </row>
    <row r="483" spans="1:48" x14ac:dyDescent="0.3">
      <c r="A483" t="s">
        <v>170</v>
      </c>
      <c r="B483" t="s">
        <v>171</v>
      </c>
      <c r="C483" t="s">
        <v>3161</v>
      </c>
      <c r="D483" t="s">
        <v>172</v>
      </c>
      <c r="E483">
        <v>161744.18072505001</v>
      </c>
      <c r="F483">
        <v>3180.1</v>
      </c>
      <c r="G483">
        <v>4.0671423378659703</v>
      </c>
      <c r="H483">
        <f>(Table2[[#This Row],[1Y Return vs Nifty]]-AVERAGE(Table2[1Y Return vs Nifty]))/_xlfn.STDEV.P(Table2[1Y Return vs Nifty])</f>
        <v>-0.36846362061138216</v>
      </c>
      <c r="I483">
        <v>-3.0800317106837198</v>
      </c>
      <c r="J483">
        <f>(Table2[[#This Row],[1M Return vs Nifty]]-AVERAGE(Table2[1M Return vs Nifty]))/_xlfn.STDEV.P(Table2[1M Return vs Nifty])</f>
        <v>-0.3565158444583183</v>
      </c>
      <c r="K483">
        <v>-2.29327950130084</v>
      </c>
      <c r="L483">
        <f>(Table2[[#This Row],[6M Return vs Nifty]]-AVERAGE(Table2[6M Return vs Nifty]))/_xlfn.STDEV.P(Table2[6M Return vs Nifty])</f>
        <v>-0.39356879900087405</v>
      </c>
      <c r="M483">
        <v>-1.70426363051513</v>
      </c>
      <c r="N483">
        <f>(Table2[[#This Row],[1W Return vs Nifty]]-AVERAGE(Table2[1W Return vs Nifty]))/_xlfn.STDEV.P(Table2[1W Return vs Nifty])</f>
        <v>-0.71106523025211366</v>
      </c>
      <c r="O483">
        <v>3203.73</v>
      </c>
      <c r="P483">
        <v>3189.9658256033499</v>
      </c>
      <c r="Q483">
        <v>3002.0951369823101</v>
      </c>
      <c r="R483">
        <v>46.498710582917802</v>
      </c>
      <c r="S483" s="1">
        <f>(Table2[[#This Row],[Close Price]]-Table2[[#This Row],[20D EMA]])/Table2[[#This Row],[20D EMA]]</f>
        <v>-7.3757776092242822E-3</v>
      </c>
      <c r="T483" s="1">
        <f>(Table2[[#This Row],[Close Price]]-Table2[[#This Row],[50D EMA]])/Table2[[#This Row],[50D EMA]]</f>
        <v>-3.0927684316128944E-3</v>
      </c>
      <c r="U483" s="1">
        <f>(Table2[[#This Row],[Close Price]]-Table2[[#This Row],[200D EMA]])/Table2[[#This Row],[200D EMA]]</f>
        <v>5.929354497293491E-2</v>
      </c>
      <c r="V483">
        <v>1.01842533413342</v>
      </c>
      <c r="W483">
        <v>3141.05</v>
      </c>
      <c r="X483">
        <v>3190.45</v>
      </c>
      <c r="Y483">
        <v>3100.3</v>
      </c>
      <c r="Z483">
        <v>3217</v>
      </c>
      <c r="AA483">
        <v>3100.3</v>
      </c>
      <c r="AB483">
        <v>3396.4</v>
      </c>
      <c r="AC483" s="1">
        <f>(Table2[[#This Row],[Close Price]]/Table2[[#This Row],[Day Low]])-1</f>
        <v>1.2432148485379102E-2</v>
      </c>
      <c r="AD483" s="1">
        <f>(Table2[[#This Row],[Day High]]/Table2[[#This Row],[Close Price]])-1</f>
        <v>3.2546146347598448E-3</v>
      </c>
      <c r="AE483" s="1">
        <f>(Table2[[#This Row],[Close Price]]/Table2[[#This Row],[Current Week Low]])-1</f>
        <v>2.5739444569880199E-2</v>
      </c>
      <c r="AF483" s="1">
        <f>(Table2[[#This Row],[Current Week High]]/Table2[[#This Row],[Close Price]])-1</f>
        <v>1.1603408697839823E-2</v>
      </c>
      <c r="AG483" s="1">
        <f>(Table2[[#This Row],[Close Price]]/Table2[[#This Row],[Current Month Low]])-1</f>
        <v>2.5739444569880199E-2</v>
      </c>
      <c r="AH483" s="1">
        <f>(Table2[[#This Row],[Current Month High]]/Table2[[#This Row],[Close Price]])-1</f>
        <v>6.8016729033678169E-2</v>
      </c>
      <c r="AI483">
        <v>7.3865601710637998</v>
      </c>
      <c r="AJ483">
        <v>38.714531853176503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0.03</v>
      </c>
      <c r="AM483" t="s">
        <v>3193</v>
      </c>
      <c r="AN483">
        <v>-5.45</v>
      </c>
      <c r="AO483" t="s">
        <v>3192</v>
      </c>
      <c r="AP483">
        <v>1.6824231524427E-2</v>
      </c>
      <c r="AQ483">
        <f>(Table2[[#This Row],[Sharpe Ratio]]-AVERAGE(Table2[Sharpe Ratio]))/_xlfn.STDEV.P(Table2[Sharpe Ratio])</f>
        <v>-0.59165653277432151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-2.4212700270970098</v>
      </c>
      <c r="AS483">
        <f>_xlfn.RANK.AVG(Table2[[#This Row],[1Y Return vs Nifty Z-Score]],Table2[1Y Return vs Nifty Z-Score])</f>
        <v>428</v>
      </c>
      <c r="AT483">
        <f>_xlfn.RANK.AVG(Table2[[#This Row],[6M Return vs Nifty Z-Score]],Table2[6M Return vs Nifty Z-Score])</f>
        <v>456</v>
      </c>
      <c r="AU483">
        <f>_xlfn.RANK.AVG(Table2[[#This Row],[Sharpe Ratio Z-Score]],Table2[Sharpe Ratio Z-Score])</f>
        <v>492</v>
      </c>
      <c r="AV483">
        <f>(Table2[[#This Row],[Rank 1Y]]+Table2[[#This Row],[Rank 6M]]+Table2[[#This Row],[Rank Sharpe]])/3</f>
        <v>458.66666666666669</v>
      </c>
    </row>
    <row r="484" spans="1:48" x14ac:dyDescent="0.3">
      <c r="A484" t="s">
        <v>585</v>
      </c>
      <c r="B484" t="s">
        <v>586</v>
      </c>
      <c r="C484" t="s">
        <v>3147</v>
      </c>
      <c r="D484" t="s">
        <v>43</v>
      </c>
      <c r="E484">
        <v>34912.879999999997</v>
      </c>
      <c r="F484">
        <v>211.85</v>
      </c>
      <c r="G484">
        <v>22.321710657475101</v>
      </c>
      <c r="H484">
        <f>(Table2[[#This Row],[1Y Return vs Nifty]]-AVERAGE(Table2[1Y Return vs Nifty]))/_xlfn.STDEV.P(Table2[1Y Return vs Nifty])</f>
        <v>-6.7817358841845088E-2</v>
      </c>
      <c r="I484">
        <v>-11.3098354543471</v>
      </c>
      <c r="J484">
        <f>(Table2[[#This Row],[1M Return vs Nifty]]-AVERAGE(Table2[1M Return vs Nifty]))/_xlfn.STDEV.P(Table2[1M Return vs Nifty])</f>
        <v>-1.2385420041270614</v>
      </c>
      <c r="K484">
        <v>-17.126179658850699</v>
      </c>
      <c r="L484">
        <f>(Table2[[#This Row],[6M Return vs Nifty]]-AVERAGE(Table2[6M Return vs Nifty]))/_xlfn.STDEV.P(Table2[6M Return vs Nifty])</f>
        <v>-0.85233685049083163</v>
      </c>
      <c r="M484">
        <v>0.93181396061746802</v>
      </c>
      <c r="N484">
        <f>(Table2[[#This Row],[1W Return vs Nifty]]-AVERAGE(Table2[1W Return vs Nifty]))/_xlfn.STDEV.P(Table2[1W Return vs Nifty])</f>
        <v>-0.1642216848042371</v>
      </c>
      <c r="O484">
        <v>223.26</v>
      </c>
      <c r="P484">
        <v>236.989061880381</v>
      </c>
      <c r="Q484">
        <v>231.28070036726601</v>
      </c>
      <c r="R484">
        <v>36.573643567317703</v>
      </c>
      <c r="S484" s="1">
        <f>(Table2[[#This Row],[Close Price]]-Table2[[#This Row],[20D EMA]])/Table2[[#This Row],[20D EMA]]</f>
        <v>-5.1106333422914971E-2</v>
      </c>
      <c r="T484" s="1">
        <f>(Table2[[#This Row],[Close Price]]-Table2[[#This Row],[50D EMA]])/Table2[[#This Row],[50D EMA]]</f>
        <v>-0.10607688675973501</v>
      </c>
      <c r="U484" s="1">
        <f>(Table2[[#This Row],[Close Price]]-Table2[[#This Row],[200D EMA]])/Table2[[#This Row],[200D EMA]]</f>
        <v>-8.4013496744046137E-2</v>
      </c>
      <c r="V484">
        <v>0.36229545948518599</v>
      </c>
      <c r="W484">
        <v>210.5</v>
      </c>
      <c r="X484">
        <v>218.2</v>
      </c>
      <c r="Y484">
        <v>209.57</v>
      </c>
      <c r="Z484">
        <v>220.01</v>
      </c>
      <c r="AA484">
        <v>202.01</v>
      </c>
      <c r="AB484">
        <v>234.2</v>
      </c>
      <c r="AC484" s="1">
        <f>(Table2[[#This Row],[Close Price]]/Table2[[#This Row],[Day Low]])-1</f>
        <v>6.4133016627077044E-3</v>
      </c>
      <c r="AD484" s="1">
        <f>(Table2[[#This Row],[Day High]]/Table2[[#This Row],[Close Price]])-1</f>
        <v>2.9974038234599876E-2</v>
      </c>
      <c r="AE484" s="1">
        <f>(Table2[[#This Row],[Close Price]]/Table2[[#This Row],[Current Week Low]])-1</f>
        <v>1.0879419764279197E-2</v>
      </c>
      <c r="AF484" s="1">
        <f>(Table2[[#This Row],[Current Week High]]/Table2[[#This Row],[Close Price]])-1</f>
        <v>3.8517819211706383E-2</v>
      </c>
      <c r="AG484" s="1">
        <f>(Table2[[#This Row],[Close Price]]/Table2[[#This Row],[Current Month Low]])-1</f>
        <v>4.8710459878223977E-2</v>
      </c>
      <c r="AH484" s="1">
        <f>(Table2[[#This Row],[Current Month High]]/Table2[[#This Row],[Close Price]])-1</f>
        <v>0.10549917394382824</v>
      </c>
      <c r="AI484">
        <v>53.268822279915</v>
      </c>
      <c r="AJ484">
        <v>62.836279784780899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-0.26</v>
      </c>
      <c r="AM484" t="s">
        <v>3192</v>
      </c>
      <c r="AN484">
        <v>-9.25</v>
      </c>
      <c r="AO484" t="s">
        <v>3192</v>
      </c>
      <c r="AP484">
        <v>2.7516806560371001E-2</v>
      </c>
      <c r="AQ484">
        <f>(Table2[[#This Row],[Sharpe Ratio]]-AVERAGE(Table2[Sharpe Ratio]))/_xlfn.STDEV.P(Table2[Sharpe Ratio])</f>
        <v>-0.46664145529231049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310</v>
      </c>
      <c r="AT484">
        <f>_xlfn.RANK.AVG(Table2[[#This Row],[6M Return vs Nifty Z-Score]],Table2[6M Return vs Nifty Z-Score])</f>
        <v>611</v>
      </c>
      <c r="AU484">
        <f>_xlfn.RANK.AVG(Table2[[#This Row],[Sharpe Ratio Z-Score]],Table2[Sharpe Ratio Z-Score])</f>
        <v>456</v>
      </c>
      <c r="AV484">
        <f>(Table2[[#This Row],[Rank 1Y]]+Table2[[#This Row],[Rank 6M]]+Table2[[#This Row],[Rank Sharpe]])/3</f>
        <v>459</v>
      </c>
    </row>
    <row r="485" spans="1:48" x14ac:dyDescent="0.3">
      <c r="A485" t="s">
        <v>1112</v>
      </c>
      <c r="B485" t="s">
        <v>1113</v>
      </c>
      <c r="C485" t="s">
        <v>3147</v>
      </c>
      <c r="D485" t="s">
        <v>589</v>
      </c>
      <c r="E485">
        <v>11748.854219375</v>
      </c>
      <c r="F485">
        <v>882.35</v>
      </c>
      <c r="G485">
        <v>-7.1479904440241198</v>
      </c>
      <c r="H485">
        <f>(Table2[[#This Row],[1Y Return vs Nifty]]-AVERAGE(Table2[1Y Return vs Nifty]))/_xlfn.STDEV.P(Table2[1Y Return vs Nifty])</f>
        <v>-0.55317287733493103</v>
      </c>
      <c r="I485">
        <v>-3.7802599796845699</v>
      </c>
      <c r="J485">
        <f>(Table2[[#This Row],[1M Return vs Nifty]]-AVERAGE(Table2[1M Return vs Nifty]))/_xlfn.STDEV.P(Table2[1M Return vs Nifty])</f>
        <v>-0.43156254912291664</v>
      </c>
      <c r="K485">
        <v>2.5617874780688101</v>
      </c>
      <c r="L485">
        <f>(Table2[[#This Row],[6M Return vs Nifty]]-AVERAGE(Table2[6M Return vs Nifty]))/_xlfn.STDEV.P(Table2[6M Return vs Nifty])</f>
        <v>-0.24340601260573064</v>
      </c>
      <c r="M485">
        <v>4.3884196982466799</v>
      </c>
      <c r="N485">
        <f>(Table2[[#This Row],[1W Return vs Nifty]]-AVERAGE(Table2[1W Return vs Nifty]))/_xlfn.STDEV.P(Table2[1W Return vs Nifty])</f>
        <v>0.55283707823789741</v>
      </c>
      <c r="O485">
        <v>871.73</v>
      </c>
      <c r="P485">
        <v>864.04612607121203</v>
      </c>
      <c r="Q485">
        <v>816.02403289283495</v>
      </c>
      <c r="R485">
        <v>55.3105666266244</v>
      </c>
      <c r="S485" s="1">
        <f>(Table2[[#This Row],[Close Price]]-Table2[[#This Row],[20D EMA]])/Table2[[#This Row],[20D EMA]]</f>
        <v>1.2182671239948154E-2</v>
      </c>
      <c r="T485" s="1">
        <f>(Table2[[#This Row],[Close Price]]-Table2[[#This Row],[50D EMA]])/Table2[[#This Row],[50D EMA]]</f>
        <v>2.118390833139323E-2</v>
      </c>
      <c r="U485" s="1">
        <f>(Table2[[#This Row],[Close Price]]-Table2[[#This Row],[200D EMA]])/Table2[[#This Row],[200D EMA]]</f>
        <v>8.1279428587460956E-2</v>
      </c>
      <c r="V485">
        <v>0.75588586616945597</v>
      </c>
      <c r="W485">
        <v>873.6</v>
      </c>
      <c r="X485">
        <v>889.95</v>
      </c>
      <c r="Y485">
        <v>858.35</v>
      </c>
      <c r="Z485">
        <v>897</v>
      </c>
      <c r="AA485">
        <v>821</v>
      </c>
      <c r="AB485">
        <v>925.45</v>
      </c>
      <c r="AC485" s="1">
        <f>(Table2[[#This Row],[Close Price]]/Table2[[#This Row],[Day Low]])-1</f>
        <v>1.001602564102555E-2</v>
      </c>
      <c r="AD485" s="1">
        <f>(Table2[[#This Row],[Day High]]/Table2[[#This Row],[Close Price]])-1</f>
        <v>8.6133620445401071E-3</v>
      </c>
      <c r="AE485" s="1">
        <f>(Table2[[#This Row],[Close Price]]/Table2[[#This Row],[Current Week Low]])-1</f>
        <v>2.7960622123842205E-2</v>
      </c>
      <c r="AF485" s="1">
        <f>(Table2[[#This Row],[Current Week High]]/Table2[[#This Row],[Close Price]])-1</f>
        <v>1.6603388677962183E-2</v>
      </c>
      <c r="AG485" s="1">
        <f>(Table2[[#This Row],[Close Price]]/Table2[[#This Row],[Current Month Low]])-1</f>
        <v>7.4725943970767483E-2</v>
      </c>
      <c r="AH485" s="1">
        <f>(Table2[[#This Row],[Current Month High]]/Table2[[#This Row],[Close Price]])-1</f>
        <v>4.8846829489431753E-2</v>
      </c>
      <c r="AI485">
        <v>7.8653595511984902</v>
      </c>
      <c r="AJ485">
        <v>29.7573529411764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0.01</v>
      </c>
      <c r="AM485" t="s">
        <v>3193</v>
      </c>
      <c r="AN485">
        <v>-0.22</v>
      </c>
      <c r="AO485" t="s">
        <v>3192</v>
      </c>
      <c r="AP485">
        <v>2.2518418809051002E-2</v>
      </c>
      <c r="AQ485">
        <f>(Table2[[#This Row],[Sharpe Ratio]]-AVERAGE(Table2[Sharpe Ratio]))/_xlfn.STDEV.P(Table2[Sharpe Ratio])</f>
        <v>-0.52508143162316034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-1.2003857924488415</v>
      </c>
      <c r="AS485">
        <f>_xlfn.RANK.AVG(Table2[[#This Row],[1Y Return vs Nifty Z-Score]],Table2[1Y Return vs Nifty Z-Score])</f>
        <v>504</v>
      </c>
      <c r="AT485">
        <f>_xlfn.RANK.AVG(Table2[[#This Row],[6M Return vs Nifty Z-Score]],Table2[6M Return vs Nifty Z-Score])</f>
        <v>398</v>
      </c>
      <c r="AU485">
        <f>_xlfn.RANK.AVG(Table2[[#This Row],[Sharpe Ratio Z-Score]],Table2[Sharpe Ratio Z-Score])</f>
        <v>476</v>
      </c>
      <c r="AV485">
        <f>(Table2[[#This Row],[Rank 1Y]]+Table2[[#This Row],[Rank 6M]]+Table2[[#This Row],[Rank Sharpe]])/3</f>
        <v>459.33333333333331</v>
      </c>
    </row>
    <row r="486" spans="1:48" x14ac:dyDescent="0.3">
      <c r="A486" t="s">
        <v>1668</v>
      </c>
      <c r="B486" t="s">
        <v>1669</v>
      </c>
      <c r="C486" t="s">
        <v>3158</v>
      </c>
      <c r="D486" t="s">
        <v>130</v>
      </c>
      <c r="E486">
        <v>5406.7349999999997</v>
      </c>
      <c r="F486">
        <v>189.71</v>
      </c>
      <c r="G486">
        <v>25.0321924433518</v>
      </c>
      <c r="H486">
        <f>(Table2[[#This Row],[1Y Return vs Nifty]]-AVERAGE(Table2[1Y Return vs Nifty]))/_xlfn.STDEV.P(Table2[1Y Return vs Nifty])</f>
        <v>-2.3176685764800399E-2</v>
      </c>
      <c r="I486">
        <v>-3.2636888481259101</v>
      </c>
      <c r="J486">
        <f>(Table2[[#This Row],[1M Return vs Nifty]]-AVERAGE(Table2[1M Return vs Nifty]))/_xlfn.STDEV.P(Table2[1M Return vs Nifty])</f>
        <v>-0.37619922995321736</v>
      </c>
      <c r="K486">
        <v>-18.082266807505299</v>
      </c>
      <c r="L486">
        <f>(Table2[[#This Row],[6M Return vs Nifty]]-AVERAGE(Table2[6M Return vs Nifty]))/_xlfn.STDEV.P(Table2[6M Return vs Nifty])</f>
        <v>-0.88190775257902543</v>
      </c>
      <c r="M486">
        <v>0.16129953178265299</v>
      </c>
      <c r="N486">
        <f>(Table2[[#This Row],[1W Return vs Nifty]]-AVERAGE(Table2[1W Return vs Nifty]))/_xlfn.STDEV.P(Table2[1W Return vs Nifty])</f>
        <v>-0.32406176064272607</v>
      </c>
      <c r="O486">
        <v>190.15</v>
      </c>
      <c r="P486">
        <v>195.025126458655</v>
      </c>
      <c r="Q486">
        <v>188.959427796212</v>
      </c>
      <c r="R486">
        <v>52.691144455759101</v>
      </c>
      <c r="S486" s="1">
        <f>(Table2[[#This Row],[Close Price]]-Table2[[#This Row],[20D EMA]])/Table2[[#This Row],[20D EMA]]</f>
        <v>-2.3139626610570482E-3</v>
      </c>
      <c r="T486" s="1">
        <f>(Table2[[#This Row],[Close Price]]-Table2[[#This Row],[50D EMA]])/Table2[[#This Row],[50D EMA]]</f>
        <v>-2.7253547043753795E-2</v>
      </c>
      <c r="U486" s="1">
        <f>(Table2[[#This Row],[Close Price]]-Table2[[#This Row],[200D EMA]])/Table2[[#This Row],[200D EMA]]</f>
        <v>3.972134190613044E-3</v>
      </c>
      <c r="V486">
        <v>0.58612656133375696</v>
      </c>
      <c r="W486">
        <v>185.6</v>
      </c>
      <c r="X486">
        <v>192.5</v>
      </c>
      <c r="Y486">
        <v>184.51</v>
      </c>
      <c r="Z486">
        <v>192.5</v>
      </c>
      <c r="AA486">
        <v>179</v>
      </c>
      <c r="AB486">
        <v>201.61</v>
      </c>
      <c r="AC486" s="1">
        <f>(Table2[[#This Row],[Close Price]]/Table2[[#This Row],[Day Low]])-1</f>
        <v>2.2144396551724288E-2</v>
      </c>
      <c r="AD486" s="1">
        <f>(Table2[[#This Row],[Day High]]/Table2[[#This Row],[Close Price]])-1</f>
        <v>1.4706657529913958E-2</v>
      </c>
      <c r="AE486" s="1">
        <f>(Table2[[#This Row],[Close Price]]/Table2[[#This Row],[Current Week Low]])-1</f>
        <v>2.8182754322259029E-2</v>
      </c>
      <c r="AF486" s="1">
        <f>(Table2[[#This Row],[Current Week High]]/Table2[[#This Row],[Close Price]])-1</f>
        <v>1.4706657529913958E-2</v>
      </c>
      <c r="AG486" s="1">
        <f>(Table2[[#This Row],[Close Price]]/Table2[[#This Row],[Current Month Low]])-1</f>
        <v>5.9832402234636817E-2</v>
      </c>
      <c r="AH486" s="1">
        <f>(Table2[[#This Row],[Current Month High]]/Table2[[#This Row],[Close Price]])-1</f>
        <v>6.2727320647303797E-2</v>
      </c>
      <c r="AI486">
        <v>39.660534500026301</v>
      </c>
      <c r="AJ486">
        <v>54.047909053999099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-0.13</v>
      </c>
      <c r="AM486" t="s">
        <v>3192</v>
      </c>
      <c r="AN486">
        <v>-8.41</v>
      </c>
      <c r="AO486" t="s">
        <v>3192</v>
      </c>
      <c r="AP486">
        <v>2.5521118836665999E-2</v>
      </c>
      <c r="AQ486">
        <f>(Table2[[#This Row],[Sharpe Ratio]]-AVERAGE(Table2[Sharpe Ratio]))/_xlfn.STDEV.P(Table2[Sharpe Ratio])</f>
        <v>-0.48997456771566911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296</v>
      </c>
      <c r="AT486">
        <f>_xlfn.RANK.AVG(Table2[[#This Row],[6M Return vs Nifty Z-Score]],Table2[6M Return vs Nifty Z-Score])</f>
        <v>621</v>
      </c>
      <c r="AU486">
        <f>_xlfn.RANK.AVG(Table2[[#This Row],[Sharpe Ratio Z-Score]],Table2[Sharpe Ratio Z-Score])</f>
        <v>464</v>
      </c>
      <c r="AV486">
        <f>(Table2[[#This Row],[Rank 1Y]]+Table2[[#This Row],[Rank 6M]]+Table2[[#This Row],[Rank Sharpe]])/3</f>
        <v>460.33333333333331</v>
      </c>
    </row>
    <row r="487" spans="1:48" x14ac:dyDescent="0.3">
      <c r="A487" t="s">
        <v>1784</v>
      </c>
      <c r="B487" t="s">
        <v>1785</v>
      </c>
      <c r="C487" t="s">
        <v>3151</v>
      </c>
      <c r="D487" t="s">
        <v>51</v>
      </c>
      <c r="E487">
        <v>4602.8169975000001</v>
      </c>
      <c r="F487">
        <v>373.3</v>
      </c>
      <c r="G487">
        <v>3.15422640565472</v>
      </c>
      <c r="H487">
        <f>(Table2[[#This Row],[1Y Return vs Nifty]]-AVERAGE(Table2[1Y Return vs Nifty]))/_xlfn.STDEV.P(Table2[1Y Return vs Nifty])</f>
        <v>-0.38349902202563158</v>
      </c>
      <c r="I487">
        <v>-6.6539538566149901</v>
      </c>
      <c r="J487">
        <f>(Table2[[#This Row],[1M Return vs Nifty]]-AVERAGE(Table2[1M Return vs Nifty]))/_xlfn.STDEV.P(Table2[1M Return vs Nifty])</f>
        <v>-0.73954962308979189</v>
      </c>
      <c r="K487">
        <v>11.3338328529045</v>
      </c>
      <c r="L487">
        <f>(Table2[[#This Row],[6M Return vs Nifty]]-AVERAGE(Table2[6M Return vs Nifty]))/_xlfn.STDEV.P(Table2[6M Return vs Nifty])</f>
        <v>2.7905337261780041E-2</v>
      </c>
      <c r="M487">
        <v>4.7840100897675697</v>
      </c>
      <c r="N487">
        <f>(Table2[[#This Row],[1W Return vs Nifty]]-AVERAGE(Table2[1W Return vs Nifty]))/_xlfn.STDEV.P(Table2[1W Return vs Nifty])</f>
        <v>0.63490069160500318</v>
      </c>
      <c r="O487">
        <v>360.95</v>
      </c>
      <c r="P487">
        <v>354.78350870936703</v>
      </c>
      <c r="Q487">
        <v>325.76162166246797</v>
      </c>
      <c r="R487">
        <v>64.831369489471996</v>
      </c>
      <c r="S487" s="1">
        <f>(Table2[[#This Row],[Close Price]]-Table2[[#This Row],[20D EMA]])/Table2[[#This Row],[20D EMA]]</f>
        <v>3.4215265272198432E-2</v>
      </c>
      <c r="T487" s="1">
        <f>(Table2[[#This Row],[Close Price]]-Table2[[#This Row],[50D EMA]])/Table2[[#This Row],[50D EMA]]</f>
        <v>5.2190958249419078E-2</v>
      </c>
      <c r="U487" s="1">
        <f>(Table2[[#This Row],[Close Price]]-Table2[[#This Row],[200D EMA]])/Table2[[#This Row],[200D EMA]]</f>
        <v>0.14592995361125771</v>
      </c>
      <c r="V487">
        <v>0.69341696979145895</v>
      </c>
      <c r="W487">
        <v>365.05</v>
      </c>
      <c r="X487">
        <v>379.95</v>
      </c>
      <c r="Y487">
        <v>338.9</v>
      </c>
      <c r="Z487">
        <v>379.95</v>
      </c>
      <c r="AA487">
        <v>336.55</v>
      </c>
      <c r="AB487">
        <v>379.95</v>
      </c>
      <c r="AC487" s="1">
        <f>(Table2[[#This Row],[Close Price]]/Table2[[#This Row],[Day Low]])-1</f>
        <v>2.259964388439939E-2</v>
      </c>
      <c r="AD487" s="1">
        <f>(Table2[[#This Row],[Day High]]/Table2[[#This Row],[Close Price]])-1</f>
        <v>1.7814090543798455E-2</v>
      </c>
      <c r="AE487" s="1">
        <f>(Table2[[#This Row],[Close Price]]/Table2[[#This Row],[Current Week Low]])-1</f>
        <v>0.10150486869282993</v>
      </c>
      <c r="AF487" s="1">
        <f>(Table2[[#This Row],[Current Week High]]/Table2[[#This Row],[Close Price]])-1</f>
        <v>1.7814090543798455E-2</v>
      </c>
      <c r="AG487" s="1">
        <f>(Table2[[#This Row],[Close Price]]/Table2[[#This Row],[Current Month Low]])-1</f>
        <v>0.10919625612836126</v>
      </c>
      <c r="AH487" s="1">
        <f>(Table2[[#This Row],[Current Month High]]/Table2[[#This Row],[Close Price]])-1</f>
        <v>1.7814090543798455E-2</v>
      </c>
      <c r="AI487">
        <v>10.0723278864184</v>
      </c>
      <c r="AJ487">
        <v>49.260295881647302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-0.03</v>
      </c>
      <c r="AM487" t="s">
        <v>3192</v>
      </c>
      <c r="AN487">
        <v>0.42</v>
      </c>
      <c r="AO487" t="s">
        <v>3193</v>
      </c>
      <c r="AP487">
        <v>-3.4170579684340001E-2</v>
      </c>
      <c r="AQ487">
        <f>(Table2[[#This Row],[Sharpe Ratio]]-AVERAGE(Table2[Sharpe Ratio]))/_xlfn.STDEV.P(Table2[Sharpe Ratio])</f>
        <v>-1.1878758955577498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-1.6481185118063904</v>
      </c>
      <c r="AS487">
        <f>_xlfn.RANK.AVG(Table2[[#This Row],[1Y Return vs Nifty Z-Score]],Table2[1Y Return vs Nifty Z-Score])</f>
        <v>435</v>
      </c>
      <c r="AT487">
        <f>_xlfn.RANK.AVG(Table2[[#This Row],[6M Return vs Nifty Z-Score]],Table2[6M Return vs Nifty Z-Score])</f>
        <v>309</v>
      </c>
      <c r="AU487">
        <f>_xlfn.RANK.AVG(Table2[[#This Row],[Sharpe Ratio Z-Score]],Table2[Sharpe Ratio Z-Score])</f>
        <v>642</v>
      </c>
      <c r="AV487">
        <f>(Table2[[#This Row],[Rank 1Y]]+Table2[[#This Row],[Rank 6M]]+Table2[[#This Row],[Rank Sharpe]])/3</f>
        <v>462</v>
      </c>
    </row>
    <row r="488" spans="1:48" x14ac:dyDescent="0.3">
      <c r="A488" t="s">
        <v>583</v>
      </c>
      <c r="B488" t="s">
        <v>584</v>
      </c>
      <c r="C488" t="s">
        <v>3147</v>
      </c>
      <c r="D488" t="s">
        <v>395</v>
      </c>
      <c r="E488">
        <v>35019.595495499998</v>
      </c>
      <c r="F488">
        <v>4788.7</v>
      </c>
      <c r="G488">
        <v>-3.21486160112502</v>
      </c>
      <c r="H488">
        <f>(Table2[[#This Row],[1Y Return vs Nifty]]-AVERAGE(Table2[1Y Return vs Nifty]))/_xlfn.STDEV.P(Table2[1Y Return vs Nifty])</f>
        <v>-0.48839564114001455</v>
      </c>
      <c r="I488">
        <v>2.2560132543779301</v>
      </c>
      <c r="J488">
        <f>(Table2[[#This Row],[1M Return vs Nifty]]-AVERAGE(Table2[1M Return vs Nifty]))/_xlfn.STDEV.P(Table2[1M Return vs Nifty])</f>
        <v>0.21537279285905397</v>
      </c>
      <c r="K488">
        <v>-10.4427739593271</v>
      </c>
      <c r="L488">
        <f>(Table2[[#This Row],[6M Return vs Nifty]]-AVERAGE(Table2[6M Return vs Nifty]))/_xlfn.STDEV.P(Table2[6M Return vs Nifty])</f>
        <v>-0.64562521773392434</v>
      </c>
      <c r="M488">
        <v>4.6031669987204102</v>
      </c>
      <c r="N488">
        <f>(Table2[[#This Row],[1W Return vs Nifty]]-AVERAGE(Table2[1W Return vs Nifty]))/_xlfn.STDEV.P(Table2[1W Return vs Nifty])</f>
        <v>0.59738552990769811</v>
      </c>
      <c r="O488">
        <v>4603.08</v>
      </c>
      <c r="P488">
        <v>4547.98794893593</v>
      </c>
      <c r="Q488">
        <v>4390.76539983763</v>
      </c>
      <c r="R488">
        <v>67.602784782018801</v>
      </c>
      <c r="S488" s="1">
        <f>(Table2[[#This Row],[Close Price]]-Table2[[#This Row],[20D EMA]])/Table2[[#This Row],[20D EMA]]</f>
        <v>4.0325173579429399E-2</v>
      </c>
      <c r="T488" s="1">
        <f>(Table2[[#This Row],[Close Price]]-Table2[[#This Row],[50D EMA]])/Table2[[#This Row],[50D EMA]]</f>
        <v>5.2927152351049653E-2</v>
      </c>
      <c r="U488" s="1">
        <f>(Table2[[#This Row],[Close Price]]-Table2[[#This Row],[200D EMA]])/Table2[[#This Row],[200D EMA]]</f>
        <v>9.0629893406986725E-2</v>
      </c>
      <c r="V488">
        <v>1.33251189398782</v>
      </c>
      <c r="W488">
        <v>4620</v>
      </c>
      <c r="X488">
        <v>4848</v>
      </c>
      <c r="Y488">
        <v>4620</v>
      </c>
      <c r="Z488">
        <v>4848</v>
      </c>
      <c r="AA488">
        <v>4260</v>
      </c>
      <c r="AB488">
        <v>4848</v>
      </c>
      <c r="AC488" s="1">
        <f>(Table2[[#This Row],[Close Price]]/Table2[[#This Row],[Day Low]])-1</f>
        <v>3.6515151515151389E-2</v>
      </c>
      <c r="AD488" s="1">
        <f>(Table2[[#This Row],[Day High]]/Table2[[#This Row],[Close Price]])-1</f>
        <v>1.2383319063629106E-2</v>
      </c>
      <c r="AE488" s="1">
        <f>(Table2[[#This Row],[Close Price]]/Table2[[#This Row],[Current Week Low]])-1</f>
        <v>3.6515151515151389E-2</v>
      </c>
      <c r="AF488" s="1">
        <f>(Table2[[#This Row],[Current Week High]]/Table2[[#This Row],[Close Price]])-1</f>
        <v>1.2383319063629106E-2</v>
      </c>
      <c r="AG488" s="1">
        <f>(Table2[[#This Row],[Close Price]]/Table2[[#This Row],[Current Month Low]])-1</f>
        <v>0.12410798122065714</v>
      </c>
      <c r="AH488" s="1">
        <f>(Table2[[#This Row],[Current Month High]]/Table2[[#This Row],[Close Price]])-1</f>
        <v>1.2383319063629106E-2</v>
      </c>
      <c r="AI488">
        <v>10.0194207196107</v>
      </c>
      <c r="AJ488">
        <v>30.8137787854781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0.08</v>
      </c>
      <c r="AM488" t="s">
        <v>3193</v>
      </c>
      <c r="AN488">
        <v>5.0199999999999996</v>
      </c>
      <c r="AO488" t="s">
        <v>3193</v>
      </c>
      <c r="AP488">
        <v>5.6714249523092002E-2</v>
      </c>
      <c r="AQ488">
        <f>(Table2[[#This Row],[Sharpe Ratio]]-AVERAGE(Table2[Sharpe Ratio]))/_xlfn.STDEV.P(Table2[Sharpe Ratio])</f>
        <v>-0.12527180560633969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-0.44653434171352646</v>
      </c>
      <c r="AS488">
        <f>_xlfn.RANK.AVG(Table2[[#This Row],[1Y Return vs Nifty Z-Score]],Table2[1Y Return vs Nifty Z-Score])</f>
        <v>481</v>
      </c>
      <c r="AT488">
        <f>_xlfn.RANK.AVG(Table2[[#This Row],[6M Return vs Nifty Z-Score]],Table2[6M Return vs Nifty Z-Score])</f>
        <v>531</v>
      </c>
      <c r="AU488">
        <f>_xlfn.RANK.AVG(Table2[[#This Row],[Sharpe Ratio Z-Score]],Table2[Sharpe Ratio Z-Score])</f>
        <v>375</v>
      </c>
      <c r="AV488">
        <f>(Table2[[#This Row],[Rank 1Y]]+Table2[[#This Row],[Rank 6M]]+Table2[[#This Row],[Rank Sharpe]])/3</f>
        <v>462.33333333333331</v>
      </c>
    </row>
    <row r="489" spans="1:48" x14ac:dyDescent="0.3">
      <c r="A489" t="s">
        <v>597</v>
      </c>
      <c r="B489" t="s">
        <v>598</v>
      </c>
      <c r="C489" t="s">
        <v>3155</v>
      </c>
      <c r="D489" t="s">
        <v>77</v>
      </c>
      <c r="E489">
        <v>33595.462852290002</v>
      </c>
      <c r="F489">
        <v>4347.8999999999996</v>
      </c>
      <c r="G489">
        <v>8.2166426961238095</v>
      </c>
      <c r="H489">
        <f>(Table2[[#This Row],[1Y Return vs Nifty]]-AVERAGE(Table2[1Y Return vs Nifty]))/_xlfn.STDEV.P(Table2[1Y Return vs Nifty])</f>
        <v>-0.30012282234766913</v>
      </c>
      <c r="I489">
        <v>-7.5431125014713398</v>
      </c>
      <c r="J489">
        <f>(Table2[[#This Row],[1M Return vs Nifty]]-AVERAGE(Table2[1M Return vs Nifty]))/_xlfn.STDEV.P(Table2[1M Return vs Nifty])</f>
        <v>-0.83484487061774904</v>
      </c>
      <c r="K489">
        <v>-9.3040897830167992</v>
      </c>
      <c r="L489">
        <f>(Table2[[#This Row],[6M Return vs Nifty]]-AVERAGE(Table2[6M Return vs Nifty]))/_xlfn.STDEV.P(Table2[6M Return vs Nifty])</f>
        <v>-0.61040675638923392</v>
      </c>
      <c r="M489">
        <v>-3.0807937844965498</v>
      </c>
      <c r="N489">
        <f>(Table2[[#This Row],[1W Return vs Nifty]]-AVERAGE(Table2[1W Return vs Nifty]))/_xlfn.STDEV.P(Table2[1W Return vs Nifty])</f>
        <v>-0.99662079673135784</v>
      </c>
      <c r="O489">
        <v>4456.26</v>
      </c>
      <c r="P489">
        <v>4471.7670161742699</v>
      </c>
      <c r="Q489">
        <v>4192.5995994710001</v>
      </c>
      <c r="R489">
        <v>40.236953042419302</v>
      </c>
      <c r="S489" s="1">
        <f>(Table2[[#This Row],[Close Price]]-Table2[[#This Row],[20D EMA]])/Table2[[#This Row],[20D EMA]]</f>
        <v>-2.4316354970311555E-2</v>
      </c>
      <c r="T489" s="1">
        <f>(Table2[[#This Row],[Close Price]]-Table2[[#This Row],[50D EMA]])/Table2[[#This Row],[50D EMA]]</f>
        <v>-2.7699791989664563E-2</v>
      </c>
      <c r="U489" s="1">
        <f>(Table2[[#This Row],[Close Price]]-Table2[[#This Row],[200D EMA]])/Table2[[#This Row],[200D EMA]]</f>
        <v>3.7041553061397628E-2</v>
      </c>
      <c r="V489">
        <v>0.69628183215116402</v>
      </c>
      <c r="W489">
        <v>4293.1499999999996</v>
      </c>
      <c r="X489">
        <v>4356.1499999999996</v>
      </c>
      <c r="Y489">
        <v>4163.1499999999996</v>
      </c>
      <c r="Z489">
        <v>4356.1499999999996</v>
      </c>
      <c r="AA489">
        <v>4163.1499999999996</v>
      </c>
      <c r="AB489">
        <v>4658.6499999999996</v>
      </c>
      <c r="AC489" s="1">
        <f>(Table2[[#This Row],[Close Price]]/Table2[[#This Row],[Day Low]])-1</f>
        <v>1.2752873764019457E-2</v>
      </c>
      <c r="AD489" s="1">
        <f>(Table2[[#This Row],[Day High]]/Table2[[#This Row],[Close Price]])-1</f>
        <v>1.8974677430483311E-3</v>
      </c>
      <c r="AE489" s="1">
        <f>(Table2[[#This Row],[Close Price]]/Table2[[#This Row],[Current Week Low]])-1</f>
        <v>4.4377454571658426E-2</v>
      </c>
      <c r="AF489" s="1">
        <f>(Table2[[#This Row],[Current Week High]]/Table2[[#This Row],[Close Price]])-1</f>
        <v>1.8974677430483311E-3</v>
      </c>
      <c r="AG489" s="1">
        <f>(Table2[[#This Row],[Close Price]]/Table2[[#This Row],[Current Month Low]])-1</f>
        <v>4.4377454571658426E-2</v>
      </c>
      <c r="AH489" s="1">
        <f>(Table2[[#This Row],[Current Month High]]/Table2[[#This Row],[Close Price]])-1</f>
        <v>7.1471284988155137E-2</v>
      </c>
      <c r="AI489">
        <v>12.594585892039801</v>
      </c>
      <c r="AJ489">
        <v>42.430347403075999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0.01</v>
      </c>
      <c r="AM489" t="s">
        <v>3193</v>
      </c>
      <c r="AN489">
        <v>-6.22</v>
      </c>
      <c r="AO489" t="s">
        <v>3192</v>
      </c>
      <c r="AP489">
        <v>2.3653139337887E-2</v>
      </c>
      <c r="AQ489">
        <f>(Table2[[#This Row],[Sharpe Ratio]]-AVERAGE(Table2[Sharpe Ratio]))/_xlfn.STDEV.P(Table2[Sharpe Ratio])</f>
        <v>-0.51181454554978745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397</v>
      </c>
      <c r="AT489">
        <f>_xlfn.RANK.AVG(Table2[[#This Row],[6M Return vs Nifty Z-Score]],Table2[6M Return vs Nifty Z-Score])</f>
        <v>520</v>
      </c>
      <c r="AU489">
        <f>_xlfn.RANK.AVG(Table2[[#This Row],[Sharpe Ratio Z-Score]],Table2[Sharpe Ratio Z-Score])</f>
        <v>471</v>
      </c>
      <c r="AV489">
        <f>(Table2[[#This Row],[Rank 1Y]]+Table2[[#This Row],[Rank 6M]]+Table2[[#This Row],[Rank Sharpe]])/3</f>
        <v>462.66666666666669</v>
      </c>
    </row>
    <row r="490" spans="1:48" x14ac:dyDescent="0.3">
      <c r="A490" t="s">
        <v>1499</v>
      </c>
      <c r="B490" t="s">
        <v>1500</v>
      </c>
      <c r="C490" t="s">
        <v>3164</v>
      </c>
      <c r="D490" t="s">
        <v>1501</v>
      </c>
      <c r="E490">
        <v>6995.1404795999997</v>
      </c>
      <c r="F490">
        <v>913.9</v>
      </c>
      <c r="G490">
        <v>-18.629955256215499</v>
      </c>
      <c r="H490">
        <f>(Table2[[#This Row],[1Y Return vs Nifty]]-AVERAGE(Table2[1Y Return vs Nifty]))/_xlfn.STDEV.P(Table2[1Y Return vs Nifty])</f>
        <v>-0.7422767629001974</v>
      </c>
      <c r="I490">
        <v>-12.8685706009363</v>
      </c>
      <c r="J490">
        <f>(Table2[[#This Row],[1M Return vs Nifty]]-AVERAGE(Table2[1M Return vs Nifty]))/_xlfn.STDEV.P(Table2[1M Return vs Nifty])</f>
        <v>-1.4055988645467699</v>
      </c>
      <c r="K490">
        <v>30.980931400937301</v>
      </c>
      <c r="L490">
        <f>(Table2[[#This Row],[6M Return vs Nifty]]-AVERAGE(Table2[6M Return vs Nifty]))/_xlfn.STDEV.P(Table2[6M Return vs Nifty])</f>
        <v>0.63557214702752796</v>
      </c>
      <c r="M490">
        <v>-4.49430990736185</v>
      </c>
      <c r="N490">
        <f>(Table2[[#This Row],[1W Return vs Nifty]]-AVERAGE(Table2[1W Return vs Nifty]))/_xlfn.STDEV.P(Table2[1W Return vs Nifty])</f>
        <v>-1.2898489516140401</v>
      </c>
      <c r="O490">
        <v>958.46</v>
      </c>
      <c r="P490">
        <v>951.55118461622601</v>
      </c>
      <c r="Q490">
        <v>853.75145902815098</v>
      </c>
      <c r="R490">
        <v>35.576715140955798</v>
      </c>
      <c r="S490" s="1">
        <f>(Table2[[#This Row],[Close Price]]-Table2[[#This Row],[20D EMA]])/Table2[[#This Row],[20D EMA]]</f>
        <v>-4.6491246374392316E-2</v>
      </c>
      <c r="T490" s="1">
        <f>(Table2[[#This Row],[Close Price]]-Table2[[#This Row],[50D EMA]])/Table2[[#This Row],[50D EMA]]</f>
        <v>-3.9568217900344781E-2</v>
      </c>
      <c r="U490" s="1">
        <f>(Table2[[#This Row],[Close Price]]-Table2[[#This Row],[200D EMA]])/Table2[[#This Row],[200D EMA]]</f>
        <v>7.045205057724617E-2</v>
      </c>
      <c r="V490">
        <v>0.47034214488002102</v>
      </c>
      <c r="W490">
        <v>909.45</v>
      </c>
      <c r="X490">
        <v>924.95</v>
      </c>
      <c r="Y490">
        <v>909.45</v>
      </c>
      <c r="Z490">
        <v>944.65</v>
      </c>
      <c r="AA490">
        <v>890.9</v>
      </c>
      <c r="AB490">
        <v>1017</v>
      </c>
      <c r="AC490" s="1">
        <f>(Table2[[#This Row],[Close Price]]/Table2[[#This Row],[Day Low]])-1</f>
        <v>4.8930672384408513E-3</v>
      </c>
      <c r="AD490" s="1">
        <f>(Table2[[#This Row],[Day High]]/Table2[[#This Row],[Close Price]])-1</f>
        <v>1.2091038406828014E-2</v>
      </c>
      <c r="AE490" s="1">
        <f>(Table2[[#This Row],[Close Price]]/Table2[[#This Row],[Current Week Low]])-1</f>
        <v>4.8930672384408513E-3</v>
      </c>
      <c r="AF490" s="1">
        <f>(Table2[[#This Row],[Current Week High]]/Table2[[#This Row],[Close Price]])-1</f>
        <v>3.3647007331217837E-2</v>
      </c>
      <c r="AG490" s="1">
        <f>(Table2[[#This Row],[Close Price]]/Table2[[#This Row],[Current Month Low]])-1</f>
        <v>2.581658996520364E-2</v>
      </c>
      <c r="AH490" s="1">
        <f>(Table2[[#This Row],[Current Month High]]/Table2[[#This Row],[Close Price]])-1</f>
        <v>0.1128132180763759</v>
      </c>
      <c r="AI490">
        <v>22.2234380129116</v>
      </c>
      <c r="AJ490">
        <v>54.505494505494497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-0.02</v>
      </c>
      <c r="AM490" t="s">
        <v>3192</v>
      </c>
      <c r="AN490">
        <v>-6.78</v>
      </c>
      <c r="AO490" t="s">
        <v>3192</v>
      </c>
      <c r="AP490">
        <v>-5.4629607152450001E-2</v>
      </c>
      <c r="AQ490">
        <f>(Table2[[#This Row],[Sharpe Ratio]]-AVERAGE(Table2[Sharpe Ratio]))/_xlfn.STDEV.P(Table2[Sharpe Ratio])</f>
        <v>-1.427078042424569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-4.2292304744580482</v>
      </c>
      <c r="AS490">
        <f>_xlfn.RANK.AVG(Table2[[#This Row],[1Y Return vs Nifty Z-Score]],Table2[1Y Return vs Nifty Z-Score])</f>
        <v>571</v>
      </c>
      <c r="AT490">
        <f>_xlfn.RANK.AVG(Table2[[#This Row],[6M Return vs Nifty Z-Score]],Table2[6M Return vs Nifty Z-Score])</f>
        <v>138</v>
      </c>
      <c r="AU490">
        <f>_xlfn.RANK.AVG(Table2[[#This Row],[Sharpe Ratio Z-Score]],Table2[Sharpe Ratio Z-Score])</f>
        <v>679</v>
      </c>
      <c r="AV490">
        <f>(Table2[[#This Row],[Rank 1Y]]+Table2[[#This Row],[Rank 6M]]+Table2[[#This Row],[Rank Sharpe]])/3</f>
        <v>462.66666666666669</v>
      </c>
    </row>
    <row r="491" spans="1:48" x14ac:dyDescent="0.3">
      <c r="A491" t="s">
        <v>1264</v>
      </c>
      <c r="B491" t="s">
        <v>1265</v>
      </c>
      <c r="C491" t="s">
        <v>3156</v>
      </c>
      <c r="D491" t="s">
        <v>218</v>
      </c>
      <c r="E491">
        <v>9568.98380258</v>
      </c>
      <c r="F491">
        <v>2479.3000000000002</v>
      </c>
      <c r="G491">
        <v>12.2180648626973</v>
      </c>
      <c r="H491">
        <f>(Table2[[#This Row],[1Y Return vs Nifty]]-AVERAGE(Table2[1Y Return vs Nifty]))/_xlfn.STDEV.P(Table2[1Y Return vs Nifty])</f>
        <v>-0.23422081934879238</v>
      </c>
      <c r="I491">
        <v>22.338388570333301</v>
      </c>
      <c r="J491">
        <f>(Table2[[#This Row],[1M Return vs Nifty]]-AVERAGE(Table2[1M Return vs Nifty]))/_xlfn.STDEV.P(Table2[1M Return vs Nifty])</f>
        <v>2.3676939087297595</v>
      </c>
      <c r="K491">
        <v>-9.3295777001422397</v>
      </c>
      <c r="L491">
        <f>(Table2[[#This Row],[6M Return vs Nifty]]-AVERAGE(Table2[6M Return vs Nifty]))/_xlfn.STDEV.P(Table2[6M Return vs Nifty])</f>
        <v>-0.61119507438180276</v>
      </c>
      <c r="M491">
        <v>2.6647975925601499</v>
      </c>
      <c r="N491">
        <f>(Table2[[#This Row],[1W Return vs Nifty]]-AVERAGE(Table2[1W Return vs Nifty]))/_xlfn.STDEV.P(Table2[1W Return vs Nifty])</f>
        <v>0.19527870193798494</v>
      </c>
      <c r="O491">
        <v>2373.6999999999998</v>
      </c>
      <c r="P491">
        <v>2256.5064438495201</v>
      </c>
      <c r="Q491">
        <v>2072.0001569604801</v>
      </c>
      <c r="R491">
        <v>60.558505811127901</v>
      </c>
      <c r="S491" s="1">
        <f>(Table2[[#This Row],[Close Price]]-Table2[[#This Row],[20D EMA]])/Table2[[#This Row],[20D EMA]]</f>
        <v>4.4487508952268766E-2</v>
      </c>
      <c r="T491" s="1">
        <f>(Table2[[#This Row],[Close Price]]-Table2[[#This Row],[50D EMA]])/Table2[[#This Row],[50D EMA]]</f>
        <v>9.8733844415884828E-2</v>
      </c>
      <c r="U491" s="1">
        <f>(Table2[[#This Row],[Close Price]]-Table2[[#This Row],[200D EMA]])/Table2[[#This Row],[200D EMA]]</f>
        <v>0.19657326842919182</v>
      </c>
      <c r="V491">
        <v>0.98673755608175795</v>
      </c>
      <c r="W491">
        <v>2456.9</v>
      </c>
      <c r="X491">
        <v>2548.8000000000002</v>
      </c>
      <c r="Y491">
        <v>2450.0500000000002</v>
      </c>
      <c r="Z491">
        <v>2616.8000000000002</v>
      </c>
      <c r="AA491">
        <v>2187.3000000000002</v>
      </c>
      <c r="AB491">
        <v>2616.8000000000002</v>
      </c>
      <c r="AC491" s="1">
        <f>(Table2[[#This Row],[Close Price]]/Table2[[#This Row],[Day Low]])-1</f>
        <v>9.1171801864138313E-3</v>
      </c>
      <c r="AD491" s="1">
        <f>(Table2[[#This Row],[Day High]]/Table2[[#This Row],[Close Price]])-1</f>
        <v>2.8032105836324872E-2</v>
      </c>
      <c r="AE491" s="1">
        <f>(Table2[[#This Row],[Close Price]]/Table2[[#This Row],[Current Week Low]])-1</f>
        <v>1.1938531866696689E-2</v>
      </c>
      <c r="AF491" s="1">
        <f>(Table2[[#This Row],[Current Week High]]/Table2[[#This Row],[Close Price]])-1</f>
        <v>5.5459202194167778E-2</v>
      </c>
      <c r="AG491" s="1">
        <f>(Table2[[#This Row],[Close Price]]/Table2[[#This Row],[Current Month Low]])-1</f>
        <v>0.13349791980981118</v>
      </c>
      <c r="AH491" s="1">
        <f>(Table2[[#This Row],[Current Month High]]/Table2[[#This Row],[Close Price]])-1</f>
        <v>5.5459202194167778E-2</v>
      </c>
      <c r="AI491">
        <v>10.6360666317105</v>
      </c>
      <c r="AJ491">
        <v>69.5943634995553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0.2</v>
      </c>
      <c r="AM491" t="s">
        <v>3193</v>
      </c>
      <c r="AN491">
        <v>1.06</v>
      </c>
      <c r="AO491" t="s">
        <v>3193</v>
      </c>
      <c r="AP491">
        <v>1.5437283055435E-2</v>
      </c>
      <c r="AQ491">
        <f>(Table2[[#This Row],[Sharpe Ratio]]-AVERAGE(Table2[Sharpe Ratio]))/_xlfn.STDEV.P(Table2[Sharpe Ratio])</f>
        <v>-0.60787240871923909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1.1096843082179104</v>
      </c>
      <c r="AS491">
        <f>_xlfn.RANK.AVG(Table2[[#This Row],[1Y Return vs Nifty Z-Score]],Table2[1Y Return vs Nifty Z-Score])</f>
        <v>374</v>
      </c>
      <c r="AT491">
        <f>_xlfn.RANK.AVG(Table2[[#This Row],[6M Return vs Nifty Z-Score]],Table2[6M Return vs Nifty Z-Score])</f>
        <v>521</v>
      </c>
      <c r="AU491">
        <f>_xlfn.RANK.AVG(Table2[[#This Row],[Sharpe Ratio Z-Score]],Table2[Sharpe Ratio Z-Score])</f>
        <v>496</v>
      </c>
      <c r="AV491">
        <f>(Table2[[#This Row],[Rank 1Y]]+Table2[[#This Row],[Rank 6M]]+Table2[[#This Row],[Rank Sharpe]])/3</f>
        <v>463.66666666666669</v>
      </c>
    </row>
    <row r="492" spans="1:48" x14ac:dyDescent="0.3">
      <c r="A492" t="s">
        <v>959</v>
      </c>
      <c r="B492" t="s">
        <v>960</v>
      </c>
      <c r="C492" t="s">
        <v>3150</v>
      </c>
      <c r="D492" t="s">
        <v>48</v>
      </c>
      <c r="E492">
        <v>15821.6936459399</v>
      </c>
      <c r="F492">
        <v>1635.8</v>
      </c>
      <c r="G492">
        <v>9.7570828015791609</v>
      </c>
      <c r="H492">
        <f>(Table2[[#This Row],[1Y Return vs Nifty]]-AVERAGE(Table2[1Y Return vs Nifty]))/_xlfn.STDEV.P(Table2[1Y Return vs Nifty])</f>
        <v>-0.27475232050526022</v>
      </c>
      <c r="I492">
        <v>2.7017382808683901</v>
      </c>
      <c r="J492">
        <f>(Table2[[#This Row],[1M Return vs Nifty]]-AVERAGE(Table2[1M Return vs Nifty]))/_xlfn.STDEV.P(Table2[1M Return vs Nifty])</f>
        <v>0.26314320703039218</v>
      </c>
      <c r="K492">
        <v>10.4483290274853</v>
      </c>
      <c r="L492">
        <f>(Table2[[#This Row],[6M Return vs Nifty]]-AVERAGE(Table2[6M Return vs Nifty]))/_xlfn.STDEV.P(Table2[6M Return vs Nifty])</f>
        <v>5.175128808753009E-4</v>
      </c>
      <c r="M492">
        <v>-0.62303381151563098</v>
      </c>
      <c r="N492">
        <f>(Table2[[#This Row],[1W Return vs Nifty]]-AVERAGE(Table2[1W Return vs Nifty]))/_xlfn.STDEV.P(Table2[1W Return vs Nifty])</f>
        <v>-0.48676851392836762</v>
      </c>
      <c r="O492">
        <v>1640.69</v>
      </c>
      <c r="P492">
        <v>1637.0175153104401</v>
      </c>
      <c r="Q492">
        <v>1508.7966756020601</v>
      </c>
      <c r="R492">
        <v>49.034579188917</v>
      </c>
      <c r="S492" s="1">
        <f>(Table2[[#This Row],[Close Price]]-Table2[[#This Row],[20D EMA]])/Table2[[#This Row],[20D EMA]]</f>
        <v>-2.9804533458484541E-3</v>
      </c>
      <c r="T492" s="1">
        <f>(Table2[[#This Row],[Close Price]]-Table2[[#This Row],[50D EMA]])/Table2[[#This Row],[50D EMA]]</f>
        <v>-7.4373994111435159E-4</v>
      </c>
      <c r="U492" s="1">
        <f>(Table2[[#This Row],[Close Price]]-Table2[[#This Row],[200D EMA]])/Table2[[#This Row],[200D EMA]]</f>
        <v>8.4175241403724149E-2</v>
      </c>
      <c r="V492">
        <v>0.96332073968756005</v>
      </c>
      <c r="W492">
        <v>1624</v>
      </c>
      <c r="X492">
        <v>1705.2</v>
      </c>
      <c r="Y492">
        <v>1587.15</v>
      </c>
      <c r="Z492">
        <v>1705.2</v>
      </c>
      <c r="AA492">
        <v>1567.4</v>
      </c>
      <c r="AB492">
        <v>1749</v>
      </c>
      <c r="AC492" s="1">
        <f>(Table2[[#This Row],[Close Price]]/Table2[[#This Row],[Day Low]])-1</f>
        <v>7.2660098522168148E-3</v>
      </c>
      <c r="AD492" s="1">
        <f>(Table2[[#This Row],[Day High]]/Table2[[#This Row],[Close Price]])-1</f>
        <v>4.242572441618786E-2</v>
      </c>
      <c r="AE492" s="1">
        <f>(Table2[[#This Row],[Close Price]]/Table2[[#This Row],[Current Week Low]])-1</f>
        <v>3.0652427306807617E-2</v>
      </c>
      <c r="AF492" s="1">
        <f>(Table2[[#This Row],[Current Week High]]/Table2[[#This Row],[Close Price]])-1</f>
        <v>4.242572441618786E-2</v>
      </c>
      <c r="AG492" s="1">
        <f>(Table2[[#This Row],[Close Price]]/Table2[[#This Row],[Current Month Low]])-1</f>
        <v>4.3639147633022679E-2</v>
      </c>
      <c r="AH492" s="1">
        <f>(Table2[[#This Row],[Current Month High]]/Table2[[#This Row],[Close Price]])-1</f>
        <v>6.920161388922863E-2</v>
      </c>
      <c r="AI492">
        <v>13.705832008803</v>
      </c>
      <c r="AJ492">
        <v>59.598029172154703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-0.02</v>
      </c>
      <c r="AM492" t="s">
        <v>3192</v>
      </c>
      <c r="AN492">
        <v>-4.41</v>
      </c>
      <c r="AO492" t="s">
        <v>3192</v>
      </c>
      <c r="AP492">
        <v>-6.8008651500633996E-2</v>
      </c>
      <c r="AQ492">
        <f>(Table2[[#This Row],[Sharpe Ratio]]-AVERAGE(Table2[Sharpe Ratio]))/_xlfn.STDEV.P(Table2[Sharpe Ratio])</f>
        <v>-1.5835026885178585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-2.0813628030402191</v>
      </c>
      <c r="AS492">
        <f>_xlfn.RANK.AVG(Table2[[#This Row],[1Y Return vs Nifty Z-Score]],Table2[1Y Return vs Nifty Z-Score])</f>
        <v>390</v>
      </c>
      <c r="AT492">
        <f>_xlfn.RANK.AVG(Table2[[#This Row],[6M Return vs Nifty Z-Score]],Table2[6M Return vs Nifty Z-Score])</f>
        <v>321</v>
      </c>
      <c r="AU492">
        <f>_xlfn.RANK.AVG(Table2[[#This Row],[Sharpe Ratio Z-Score]],Table2[Sharpe Ratio Z-Score])</f>
        <v>690</v>
      </c>
      <c r="AV492">
        <f>(Table2[[#This Row],[Rank 1Y]]+Table2[[#This Row],[Rank 6M]]+Table2[[#This Row],[Rank Sharpe]])/3</f>
        <v>467</v>
      </c>
    </row>
    <row r="493" spans="1:48" x14ac:dyDescent="0.3">
      <c r="A493" t="s">
        <v>1211</v>
      </c>
      <c r="B493" t="s">
        <v>1212</v>
      </c>
      <c r="C493" t="s">
        <v>3160</v>
      </c>
      <c r="D493" t="s">
        <v>130</v>
      </c>
      <c r="E493">
        <v>10045.073734604999</v>
      </c>
      <c r="F493">
        <v>186.55</v>
      </c>
      <c r="G493">
        <v>-17.0440715432396</v>
      </c>
      <c r="H493">
        <f>(Table2[[#This Row],[1Y Return vs Nifty]]-AVERAGE(Table2[1Y Return vs Nifty]))/_xlfn.STDEV.P(Table2[1Y Return vs Nifty])</f>
        <v>-0.71615782096963265</v>
      </c>
      <c r="I493">
        <v>0.25039451579928901</v>
      </c>
      <c r="J493">
        <f>(Table2[[#This Row],[1M Return vs Nifty]]-AVERAGE(Table2[1M Return vs Nifty]))/_xlfn.STDEV.P(Table2[1M Return vs Nifty])</f>
        <v>4.2134944094655337E-4</v>
      </c>
      <c r="K493">
        <v>-23.596203092641101</v>
      </c>
      <c r="L493">
        <f>(Table2[[#This Row],[6M Return vs Nifty]]-AVERAGE(Table2[6M Return vs Nifty]))/_xlfn.STDEV.P(Table2[6M Return vs Nifty])</f>
        <v>-1.0524487647009175</v>
      </c>
      <c r="M493">
        <v>9.7443377740776107</v>
      </c>
      <c r="N493">
        <f>(Table2[[#This Row],[1W Return vs Nifty]]-AVERAGE(Table2[1W Return vs Nifty]))/_xlfn.STDEV.P(Table2[1W Return vs Nifty])</f>
        <v>1.6639004397899246</v>
      </c>
      <c r="O493">
        <v>188.55</v>
      </c>
      <c r="P493">
        <v>192.68313298803099</v>
      </c>
      <c r="Q493">
        <v>195.96820034252499</v>
      </c>
      <c r="R493">
        <v>48.057727995915897</v>
      </c>
      <c r="S493" s="1">
        <f>(Table2[[#This Row],[Close Price]]-Table2[[#This Row],[20D EMA]])/Table2[[#This Row],[20D EMA]]</f>
        <v>-1.0607265977194377E-2</v>
      </c>
      <c r="T493" s="1">
        <f>(Table2[[#This Row],[Close Price]]-Table2[[#This Row],[50D EMA]])/Table2[[#This Row],[50D EMA]]</f>
        <v>-3.1830149805649854E-2</v>
      </c>
      <c r="U493" s="1">
        <f>(Table2[[#This Row],[Close Price]]-Table2[[#This Row],[200D EMA]])/Table2[[#This Row],[200D EMA]]</f>
        <v>-4.8059839943742334E-2</v>
      </c>
      <c r="V493">
        <v>1.2747499072359301</v>
      </c>
      <c r="W493">
        <v>185.41</v>
      </c>
      <c r="X493">
        <v>191.74</v>
      </c>
      <c r="Y493">
        <v>185.41</v>
      </c>
      <c r="Z493">
        <v>204.1</v>
      </c>
      <c r="AA493">
        <v>166</v>
      </c>
      <c r="AB493">
        <v>205.9</v>
      </c>
      <c r="AC493" s="1">
        <f>(Table2[[#This Row],[Close Price]]/Table2[[#This Row],[Day Low]])-1</f>
        <v>6.1485356776873612E-3</v>
      </c>
      <c r="AD493" s="1">
        <f>(Table2[[#This Row],[Day High]]/Table2[[#This Row],[Close Price]])-1</f>
        <v>2.7820959528276568E-2</v>
      </c>
      <c r="AE493" s="1">
        <f>(Table2[[#This Row],[Close Price]]/Table2[[#This Row],[Current Week Low]])-1</f>
        <v>6.1485356776873612E-3</v>
      </c>
      <c r="AF493" s="1">
        <f>(Table2[[#This Row],[Current Week High]]/Table2[[#This Row],[Close Price]])-1</f>
        <v>9.4076655052264702E-2</v>
      </c>
      <c r="AG493" s="1">
        <f>(Table2[[#This Row],[Close Price]]/Table2[[#This Row],[Current Month Low]])-1</f>
        <v>0.12379518072289164</v>
      </c>
      <c r="AH493" s="1">
        <f>(Table2[[#This Row],[Current Month High]]/Table2[[#This Row],[Close Price]])-1</f>
        <v>0.10372554274993306</v>
      </c>
      <c r="AI493">
        <v>52.720450281425798</v>
      </c>
      <c r="AJ493">
        <v>37.624492807082198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-0.11</v>
      </c>
      <c r="AM493" t="s">
        <v>3192</v>
      </c>
      <c r="AN493">
        <v>-3.82</v>
      </c>
      <c r="AO493" t="s">
        <v>3192</v>
      </c>
      <c r="AP493">
        <v>0.12320391255488999</v>
      </c>
      <c r="AQ493">
        <f>(Table2[[#This Row],[Sharpe Ratio]]-AVERAGE(Table2[Sharpe Ratio]))/_xlfn.STDEV.P(Table2[Sharpe Ratio])</f>
        <v>0.65210972762871555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560</v>
      </c>
      <c r="AT493">
        <f>_xlfn.RANK.AVG(Table2[[#This Row],[6M Return vs Nifty Z-Score]],Table2[6M Return vs Nifty Z-Score])</f>
        <v>667</v>
      </c>
      <c r="AU493">
        <f>_xlfn.RANK.AVG(Table2[[#This Row],[Sharpe Ratio Z-Score]],Table2[Sharpe Ratio Z-Score])</f>
        <v>175</v>
      </c>
      <c r="AV493">
        <f>(Table2[[#This Row],[Rank 1Y]]+Table2[[#This Row],[Rank 6M]]+Table2[[#This Row],[Rank Sharpe]])/3</f>
        <v>467.33333333333331</v>
      </c>
    </row>
    <row r="494" spans="1:48" x14ac:dyDescent="0.3">
      <c r="A494" t="s">
        <v>1110</v>
      </c>
      <c r="B494" t="s">
        <v>1111</v>
      </c>
      <c r="C494" t="s">
        <v>3146</v>
      </c>
      <c r="D494" t="s">
        <v>279</v>
      </c>
      <c r="E494">
        <v>11799.295072755</v>
      </c>
      <c r="F494">
        <v>2168.85</v>
      </c>
      <c r="G494">
        <v>-19.102642133564999</v>
      </c>
      <c r="H494">
        <f>(Table2[[#This Row],[1Y Return vs Nifty]]-AVERAGE(Table2[1Y Return vs Nifty]))/_xlfn.STDEV.P(Table2[1Y Return vs Nifty])</f>
        <v>-0.75006174801594971</v>
      </c>
      <c r="I494">
        <v>5.9079258694850099</v>
      </c>
      <c r="J494">
        <f>(Table2[[#This Row],[1M Return vs Nifty]]-AVERAGE(Table2[1M Return vs Nifty]))/_xlfn.STDEV.P(Table2[1M Return vs Nifty])</f>
        <v>0.60676517105869687</v>
      </c>
      <c r="K494">
        <v>4.4017120843072597</v>
      </c>
      <c r="L494">
        <f>(Table2[[#This Row],[6M Return vs Nifty]]-AVERAGE(Table2[6M Return vs Nifty]))/_xlfn.STDEV.P(Table2[6M Return vs Nifty])</f>
        <v>-0.18649882537149312</v>
      </c>
      <c r="M494">
        <v>1.0659408027327599</v>
      </c>
      <c r="N494">
        <f>(Table2[[#This Row],[1W Return vs Nifty]]-AVERAGE(Table2[1W Return vs Nifty]))/_xlfn.STDEV.P(Table2[1W Return vs Nifty])</f>
        <v>-0.13639761842289044</v>
      </c>
      <c r="O494">
        <v>2127.4899999999998</v>
      </c>
      <c r="P494">
        <v>2135.3609918175598</v>
      </c>
      <c r="Q494">
        <v>2042.9810467151799</v>
      </c>
      <c r="R494">
        <v>60.931685873766398</v>
      </c>
      <c r="S494" s="1">
        <f>(Table2[[#This Row],[Close Price]]-Table2[[#This Row],[20D EMA]])/Table2[[#This Row],[20D EMA]]</f>
        <v>1.9440749427729453E-2</v>
      </c>
      <c r="T494" s="1">
        <f>(Table2[[#This Row],[Close Price]]-Table2[[#This Row],[50D EMA]])/Table2[[#This Row],[50D EMA]]</f>
        <v>1.5683066381172017E-2</v>
      </c>
      <c r="U494" s="1">
        <f>(Table2[[#This Row],[Close Price]]-Table2[[#This Row],[200D EMA]])/Table2[[#This Row],[200D EMA]]</f>
        <v>6.1610436125777678E-2</v>
      </c>
      <c r="V494">
        <v>0.63074614279368801</v>
      </c>
      <c r="W494">
        <v>2145.85</v>
      </c>
      <c r="X494">
        <v>2175.75</v>
      </c>
      <c r="Y494">
        <v>2104.5</v>
      </c>
      <c r="Z494">
        <v>2190.6999999999998</v>
      </c>
      <c r="AA494">
        <v>2017</v>
      </c>
      <c r="AB494">
        <v>2218</v>
      </c>
      <c r="AC494" s="1">
        <f>(Table2[[#This Row],[Close Price]]/Table2[[#This Row],[Day Low]])-1</f>
        <v>1.0718363352517635E-2</v>
      </c>
      <c r="AD494" s="1">
        <f>(Table2[[#This Row],[Day High]]/Table2[[#This Row],[Close Price]])-1</f>
        <v>3.1814095027318245E-3</v>
      </c>
      <c r="AE494" s="1">
        <f>(Table2[[#This Row],[Close Price]]/Table2[[#This Row],[Current Week Low]])-1</f>
        <v>3.0577334283677704E-2</v>
      </c>
      <c r="AF494" s="1">
        <f>(Table2[[#This Row],[Current Week High]]/Table2[[#This Row],[Close Price]])-1</f>
        <v>1.0074463425317592E-2</v>
      </c>
      <c r="AG494" s="1">
        <f>(Table2[[#This Row],[Close Price]]/Table2[[#This Row],[Current Month Low]])-1</f>
        <v>7.5285076846802079E-2</v>
      </c>
      <c r="AH494" s="1">
        <f>(Table2[[#This Row],[Current Month High]]/Table2[[#This Row],[Close Price]])-1</f>
        <v>2.2661779283952299E-2</v>
      </c>
      <c r="AI494">
        <v>26.696175392489099</v>
      </c>
      <c r="AJ494">
        <v>35.553124999999902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-0.11</v>
      </c>
      <c r="AM494" t="s">
        <v>3192</v>
      </c>
      <c r="AN494">
        <v>0.28999999999999998</v>
      </c>
      <c r="AO494" t="s">
        <v>3193</v>
      </c>
      <c r="AP494">
        <v>3.2056562921781002E-2</v>
      </c>
      <c r="AQ494">
        <f>(Table2[[#This Row],[Sharpe Ratio]]-AVERAGE(Table2[Sharpe Ratio]))/_xlfn.STDEV.P(Table2[Sharpe Ratio])</f>
        <v>-0.41356368951902428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576</v>
      </c>
      <c r="AT494">
        <f>_xlfn.RANK.AVG(Table2[[#This Row],[6M Return vs Nifty Z-Score]],Table2[6M Return vs Nifty Z-Score])</f>
        <v>382</v>
      </c>
      <c r="AU494">
        <f>_xlfn.RANK.AVG(Table2[[#This Row],[Sharpe Ratio Z-Score]],Table2[Sharpe Ratio Z-Score])</f>
        <v>445</v>
      </c>
      <c r="AV494">
        <f>(Table2[[#This Row],[Rank 1Y]]+Table2[[#This Row],[Rank 6M]]+Table2[[#This Row],[Rank Sharpe]])/3</f>
        <v>467.66666666666669</v>
      </c>
    </row>
    <row r="495" spans="1:48" x14ac:dyDescent="0.3">
      <c r="A495" t="s">
        <v>1030</v>
      </c>
      <c r="B495" t="s">
        <v>1031</v>
      </c>
      <c r="C495" t="s">
        <v>603</v>
      </c>
      <c r="D495" t="s">
        <v>603</v>
      </c>
      <c r="E495">
        <v>14009.073186</v>
      </c>
      <c r="F495">
        <v>484.45</v>
      </c>
      <c r="G495">
        <v>4.5025004665280104</v>
      </c>
      <c r="H495">
        <f>(Table2[[#This Row],[1Y Return vs Nifty]]-AVERAGE(Table2[1Y Return vs Nifty]))/_xlfn.STDEV.P(Table2[1Y Return vs Nifty])</f>
        <v>-0.36129342673872716</v>
      </c>
      <c r="I495">
        <v>-5.0519092535638501</v>
      </c>
      <c r="J495">
        <f>(Table2[[#This Row],[1M Return vs Nifty]]-AVERAGE(Table2[1M Return vs Nifty]))/_xlfn.STDEV.P(Table2[1M Return vs Nifty])</f>
        <v>-0.56785108775895599</v>
      </c>
      <c r="K495">
        <v>-8.84445021548831</v>
      </c>
      <c r="L495">
        <f>(Table2[[#This Row],[6M Return vs Nifty]]-AVERAGE(Table2[6M Return vs Nifty]))/_xlfn.STDEV.P(Table2[6M Return vs Nifty])</f>
        <v>-0.59619052446270793</v>
      </c>
      <c r="M495">
        <v>-1.1762294793177499</v>
      </c>
      <c r="N495">
        <f>(Table2[[#This Row],[1W Return vs Nifty]]-AVERAGE(Table2[1W Return vs Nifty]))/_xlfn.STDEV.P(Table2[1W Return vs Nifty])</f>
        <v>-0.60152669909140055</v>
      </c>
      <c r="O495">
        <v>472.41</v>
      </c>
      <c r="P495">
        <v>482.71591079648101</v>
      </c>
      <c r="Q495">
        <v>461.03361813893798</v>
      </c>
      <c r="R495">
        <v>63.450858572167803</v>
      </c>
      <c r="S495" s="1">
        <f>(Table2[[#This Row],[Close Price]]-Table2[[#This Row],[20D EMA]])/Table2[[#This Row],[20D EMA]]</f>
        <v>2.5486336021676007E-2</v>
      </c>
      <c r="T495" s="1">
        <f>(Table2[[#This Row],[Close Price]]-Table2[[#This Row],[50D EMA]])/Table2[[#This Row],[50D EMA]]</f>
        <v>3.5923597394122153E-3</v>
      </c>
      <c r="U495" s="1">
        <f>(Table2[[#This Row],[Close Price]]-Table2[[#This Row],[200D EMA]])/Table2[[#This Row],[200D EMA]]</f>
        <v>5.0791050673456961E-2</v>
      </c>
      <c r="V495">
        <v>0.33771485131017998</v>
      </c>
      <c r="W495">
        <v>460.75</v>
      </c>
      <c r="X495">
        <v>490.5</v>
      </c>
      <c r="Y495">
        <v>460</v>
      </c>
      <c r="Z495">
        <v>490.5</v>
      </c>
      <c r="AA495">
        <v>442</v>
      </c>
      <c r="AB495">
        <v>490.5</v>
      </c>
      <c r="AC495" s="1">
        <f>(Table2[[#This Row],[Close Price]]/Table2[[#This Row],[Day Low]])-1</f>
        <v>5.1437873033098214E-2</v>
      </c>
      <c r="AD495" s="1">
        <f>(Table2[[#This Row],[Day High]]/Table2[[#This Row],[Close Price]])-1</f>
        <v>1.2488388894622782E-2</v>
      </c>
      <c r="AE495" s="1">
        <f>(Table2[[#This Row],[Close Price]]/Table2[[#This Row],[Current Week Low]])-1</f>
        <v>5.3152173913043388E-2</v>
      </c>
      <c r="AF495" s="1">
        <f>(Table2[[#This Row],[Current Week High]]/Table2[[#This Row],[Close Price]])-1</f>
        <v>1.2488388894622782E-2</v>
      </c>
      <c r="AG495" s="1">
        <f>(Table2[[#This Row],[Close Price]]/Table2[[#This Row],[Current Month Low]])-1</f>
        <v>9.6040723981900333E-2</v>
      </c>
      <c r="AH495" s="1">
        <f>(Table2[[#This Row],[Current Month High]]/Table2[[#This Row],[Close Price]])-1</f>
        <v>1.2488388894622782E-2</v>
      </c>
      <c r="AI495">
        <v>22.2004334812674</v>
      </c>
      <c r="AJ495">
        <v>43.116691285081203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-0.19</v>
      </c>
      <c r="AM495" t="s">
        <v>3192</v>
      </c>
      <c r="AN495">
        <v>4.04</v>
      </c>
      <c r="AO495" t="s">
        <v>3193</v>
      </c>
      <c r="AP495">
        <v>2.5538911563673002E-2</v>
      </c>
      <c r="AQ495">
        <f>(Table2[[#This Row],[Sharpe Ratio]]-AVERAGE(Table2[Sharpe Ratio]))/_xlfn.STDEV.P(Table2[Sharpe Ratio])</f>
        <v>-0.48976653932794029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424</v>
      </c>
      <c r="AT495">
        <f>_xlfn.RANK.AVG(Table2[[#This Row],[6M Return vs Nifty Z-Score]],Table2[6M Return vs Nifty Z-Score])</f>
        <v>517</v>
      </c>
      <c r="AU495">
        <f>_xlfn.RANK.AVG(Table2[[#This Row],[Sharpe Ratio Z-Score]],Table2[Sharpe Ratio Z-Score])</f>
        <v>463</v>
      </c>
      <c r="AV495">
        <f>(Table2[[#This Row],[Rank 1Y]]+Table2[[#This Row],[Rank 6M]]+Table2[[#This Row],[Rank Sharpe]])/3</f>
        <v>468</v>
      </c>
    </row>
    <row r="496" spans="1:48" x14ac:dyDescent="0.3">
      <c r="A496" t="s">
        <v>902</v>
      </c>
      <c r="B496" t="s">
        <v>903</v>
      </c>
      <c r="C496" t="s">
        <v>3163</v>
      </c>
      <c r="D496" t="s">
        <v>172</v>
      </c>
      <c r="E496">
        <v>17367.131376699999</v>
      </c>
      <c r="F496">
        <v>1121.75</v>
      </c>
      <c r="G496">
        <v>-14.602806436236101</v>
      </c>
      <c r="H496">
        <f>(Table2[[#This Row],[1Y Return vs Nifty]]-AVERAGE(Table2[1Y Return vs Nifty]))/_xlfn.STDEV.P(Table2[1Y Return vs Nifty])</f>
        <v>-0.67595105104998521</v>
      </c>
      <c r="I496">
        <v>-1.1715416135304899</v>
      </c>
      <c r="J496">
        <f>(Table2[[#This Row],[1M Return vs Nifty]]-AVERAGE(Table2[1M Return vs Nifty]))/_xlfn.STDEV.P(Table2[1M Return vs Nifty])</f>
        <v>-0.15197412711129252</v>
      </c>
      <c r="K496">
        <v>9.4470536365738003</v>
      </c>
      <c r="L496">
        <f>(Table2[[#This Row],[6M Return vs Nifty]]-AVERAGE(Table2[6M Return vs Nifty]))/_xlfn.STDEV.P(Table2[6M Return vs Nifty])</f>
        <v>-3.0451020259254176E-2</v>
      </c>
      <c r="M496">
        <v>6.6015757104607102</v>
      </c>
      <c r="N496">
        <f>(Table2[[#This Row],[1W Return vs Nifty]]-AVERAGE(Table2[1W Return vs Nifty]))/_xlfn.STDEV.P(Table2[1W Return vs Nifty])</f>
        <v>1.0119472669590182</v>
      </c>
      <c r="O496" t="e">
        <v>#N/A</v>
      </c>
      <c r="P496">
        <v>1063.8249922965299</v>
      </c>
      <c r="Q496">
        <v>1020.49964163001</v>
      </c>
      <c r="R496">
        <v>74.886907382930303</v>
      </c>
      <c r="S496" s="1" t="e">
        <f>(Table2[[#This Row],[Close Price]]-Table2[[#This Row],[20D EMA]])/Table2[[#This Row],[20D EMA]]</f>
        <v>#N/A</v>
      </c>
      <c r="T496" s="1">
        <f>(Table2[[#This Row],[Close Price]]-Table2[[#This Row],[50D EMA]])/Table2[[#This Row],[50D EMA]]</f>
        <v>5.4449752659433782E-2</v>
      </c>
      <c r="U496" s="1">
        <f>(Table2[[#This Row],[Close Price]]-Table2[[#This Row],[200D EMA]])/Table2[[#This Row],[200D EMA]]</f>
        <v>9.9216456566575698E-2</v>
      </c>
      <c r="V496">
        <v>0.63417264403899898</v>
      </c>
      <c r="W496" t="e">
        <v>#N/A</v>
      </c>
      <c r="X496" t="e">
        <v>#N/A</v>
      </c>
      <c r="Y496" t="e">
        <v>#N/A</v>
      </c>
      <c r="Z496" t="e">
        <v>#N/A</v>
      </c>
      <c r="AA496" t="e">
        <v>#N/A</v>
      </c>
      <c r="AB496" t="e">
        <v>#N/A</v>
      </c>
      <c r="AC496" s="1" t="e">
        <f>(Table2[[#This Row],[Close Price]]/Table2[[#This Row],[Day Low]])-1</f>
        <v>#N/A</v>
      </c>
      <c r="AD496" s="1" t="e">
        <f>(Table2[[#This Row],[Day High]]/Table2[[#This Row],[Close Price]])-1</f>
        <v>#N/A</v>
      </c>
      <c r="AE496" s="1" t="e">
        <f>(Table2[[#This Row],[Close Price]]/Table2[[#This Row],[Current Week Low]])-1</f>
        <v>#N/A</v>
      </c>
      <c r="AF496" s="1" t="e">
        <f>(Table2[[#This Row],[Current Week High]]/Table2[[#This Row],[Close Price]])-1</f>
        <v>#N/A</v>
      </c>
      <c r="AG496" s="1" t="e">
        <f>(Table2[[#This Row],[Close Price]]/Table2[[#This Row],[Current Month Low]])-1</f>
        <v>#N/A</v>
      </c>
      <c r="AH496" s="1" t="e">
        <f>(Table2[[#This Row],[Current Month High]]/Table2[[#This Row],[Close Price]])-1</f>
        <v>#N/A</v>
      </c>
      <c r="AI496">
        <v>7.8671718297303297</v>
      </c>
      <c r="AJ496">
        <v>34.760932244113398</v>
      </c>
      <c r="AK496" t="e">
        <f>IF(AND(Table2[[#This Row],[20D EMA]]&gt;Table2[[#This Row],[50D EMA]],Table2[[#This Row],[50D EMA]]&gt;Table2[[#This Row],[200D EMA]]),"Uptrend","Downtrend/NoTrend")</f>
        <v>#N/A</v>
      </c>
      <c r="AL496" t="e">
        <v>#N/A</v>
      </c>
      <c r="AM496" t="e">
        <v>#N/A</v>
      </c>
      <c r="AN496" t="e">
        <v>#N/A</v>
      </c>
      <c r="AO496" t="e">
        <v>#N/A</v>
      </c>
      <c r="AP496">
        <v>8.3916572223999996E-5</v>
      </c>
      <c r="AQ496">
        <f>(Table2[[#This Row],[Sharpe Ratio]]-AVERAGE(Table2[Sharpe Ratio]))/_xlfn.STDEV.P(Table2[Sharpe Ratio])</f>
        <v>-0.78738036578814896</v>
      </c>
      <c r="AR496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496">
        <f>_xlfn.RANK.AVG(Table2[[#This Row],[1Y Return vs Nifty Z-Score]],Table2[1Y Return vs Nifty Z-Score])</f>
        <v>549</v>
      </c>
      <c r="AT496">
        <f>_xlfn.RANK.AVG(Table2[[#This Row],[6M Return vs Nifty Z-Score]],Table2[6M Return vs Nifty Z-Score])</f>
        <v>333</v>
      </c>
      <c r="AU496">
        <f>_xlfn.RANK.AVG(Table2[[#This Row],[Sharpe Ratio Z-Score]],Table2[Sharpe Ratio Z-Score])</f>
        <v>525</v>
      </c>
      <c r="AV496">
        <f>(Table2[[#This Row],[Rank 1Y]]+Table2[[#This Row],[Rank 6M]]+Table2[[#This Row],[Rank Sharpe]])/3</f>
        <v>469</v>
      </c>
    </row>
    <row r="497" spans="1:48" x14ac:dyDescent="0.3">
      <c r="A497" t="s">
        <v>1386</v>
      </c>
      <c r="B497" t="s">
        <v>1387</v>
      </c>
      <c r="C497" t="s">
        <v>3147</v>
      </c>
      <c r="D497" t="s">
        <v>21</v>
      </c>
      <c r="E497">
        <v>8247.1886758799992</v>
      </c>
      <c r="F497">
        <v>29.7</v>
      </c>
      <c r="G497">
        <v>21.848558813559698</v>
      </c>
      <c r="H497">
        <f>(Table2[[#This Row],[1Y Return vs Nifty]]-AVERAGE(Table2[1Y Return vs Nifty]))/_xlfn.STDEV.P(Table2[1Y Return vs Nifty])</f>
        <v>-7.5610001791923634E-2</v>
      </c>
      <c r="I497">
        <v>1.5898321535015401</v>
      </c>
      <c r="J497">
        <f>(Table2[[#This Row],[1M Return vs Nifty]]-AVERAGE(Table2[1M Return vs Nifty]))/_xlfn.STDEV.P(Table2[1M Return vs Nifty])</f>
        <v>0.14397508079303806</v>
      </c>
      <c r="K497">
        <v>-22.153408605705199</v>
      </c>
      <c r="L497">
        <f>(Table2[[#This Row],[6M Return vs Nifty]]-AVERAGE(Table2[6M Return vs Nifty]))/_xlfn.STDEV.P(Table2[6M Return vs Nifty])</f>
        <v>-1.0078244492641868</v>
      </c>
      <c r="M497">
        <v>-2.45139040267496</v>
      </c>
      <c r="N497">
        <f>(Table2[[#This Row],[1W Return vs Nifty]]-AVERAGE(Table2[1W Return vs Nifty]))/_xlfn.STDEV.P(Table2[1W Return vs Nifty])</f>
        <v>-0.86605363209629815</v>
      </c>
      <c r="O497">
        <v>28.96</v>
      </c>
      <c r="P497">
        <v>28.9770809089461</v>
      </c>
      <c r="Q497">
        <v>28.109443152931199</v>
      </c>
      <c r="R497">
        <v>59.592883950038399</v>
      </c>
      <c r="S497" s="1">
        <f>(Table2[[#This Row],[Close Price]]-Table2[[#This Row],[20D EMA]])/Table2[[#This Row],[20D EMA]]</f>
        <v>2.5552486187845249E-2</v>
      </c>
      <c r="T497" s="1">
        <f>(Table2[[#This Row],[Close Price]]-Table2[[#This Row],[50D EMA]])/Table2[[#This Row],[50D EMA]]</f>
        <v>2.4947961229273188E-2</v>
      </c>
      <c r="U497" s="1">
        <f>(Table2[[#This Row],[Close Price]]-Table2[[#This Row],[200D EMA]])/Table2[[#This Row],[200D EMA]]</f>
        <v>5.6584431018973778E-2</v>
      </c>
      <c r="V497">
        <v>1.1193847820240399</v>
      </c>
      <c r="W497">
        <v>28.26</v>
      </c>
      <c r="X497">
        <v>30.3</v>
      </c>
      <c r="Y497">
        <v>28.25</v>
      </c>
      <c r="Z497">
        <v>30.3</v>
      </c>
      <c r="AA497">
        <v>27.73</v>
      </c>
      <c r="AB497">
        <v>32.299999999999997</v>
      </c>
      <c r="AC497" s="1">
        <f>(Table2[[#This Row],[Close Price]]/Table2[[#This Row],[Day Low]])-1</f>
        <v>5.0955414012738842E-2</v>
      </c>
      <c r="AD497" s="1">
        <f>(Table2[[#This Row],[Day High]]/Table2[[#This Row],[Close Price]])-1</f>
        <v>2.0202020202020332E-2</v>
      </c>
      <c r="AE497" s="1">
        <f>(Table2[[#This Row],[Close Price]]/Table2[[#This Row],[Current Week Low]])-1</f>
        <v>5.1327433628318486E-2</v>
      </c>
      <c r="AF497" s="1">
        <f>(Table2[[#This Row],[Current Week High]]/Table2[[#This Row],[Close Price]])-1</f>
        <v>2.0202020202020332E-2</v>
      </c>
      <c r="AG497" s="1">
        <f>(Table2[[#This Row],[Close Price]]/Table2[[#This Row],[Current Month Low]])-1</f>
        <v>7.1042192571222351E-2</v>
      </c>
      <c r="AH497" s="1">
        <f>(Table2[[#This Row],[Current Month High]]/Table2[[#This Row],[Close Price]])-1</f>
        <v>8.7542087542087366E-2</v>
      </c>
      <c r="AI497">
        <v>36.373041400974301</v>
      </c>
      <c r="AJ497">
        <v>75.574745021855193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-0.08</v>
      </c>
      <c r="AM497" t="s">
        <v>3192</v>
      </c>
      <c r="AN497">
        <v>5.39</v>
      </c>
      <c r="AO497" t="s">
        <v>3193</v>
      </c>
      <c r="AP497">
        <v>3.3317205133134999E-2</v>
      </c>
      <c r="AQ497">
        <f>(Table2[[#This Row],[Sharpe Ratio]]-AVERAGE(Table2[Sharpe Ratio]))/_xlfn.STDEV.P(Table2[Sharpe Ratio])</f>
        <v>-0.39882455669089539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314</v>
      </c>
      <c r="AT497">
        <f>_xlfn.RANK.AVG(Table2[[#This Row],[6M Return vs Nifty Z-Score]],Table2[6M Return vs Nifty Z-Score])</f>
        <v>653</v>
      </c>
      <c r="AU497">
        <f>_xlfn.RANK.AVG(Table2[[#This Row],[Sharpe Ratio Z-Score]],Table2[Sharpe Ratio Z-Score])</f>
        <v>441</v>
      </c>
      <c r="AV497">
        <f>(Table2[[#This Row],[Rank 1Y]]+Table2[[#This Row],[Rank 6M]]+Table2[[#This Row],[Rank Sharpe]])/3</f>
        <v>469.33333333333331</v>
      </c>
    </row>
    <row r="498" spans="1:48" x14ac:dyDescent="0.3">
      <c r="A498" t="s">
        <v>235</v>
      </c>
      <c r="B498" t="s">
        <v>236</v>
      </c>
      <c r="C498" t="s">
        <v>3151</v>
      </c>
      <c r="D498" t="s">
        <v>51</v>
      </c>
      <c r="E498">
        <v>111798.64940888</v>
      </c>
      <c r="F498">
        <v>6710.9</v>
      </c>
      <c r="G498">
        <v>-6.1910854315760702</v>
      </c>
      <c r="H498">
        <f>(Table2[[#This Row],[1Y Return vs Nifty]]-AVERAGE(Table2[1Y Return vs Nifty]))/_xlfn.STDEV.P(Table2[1Y Return vs Nifty])</f>
        <v>-0.53741299138068455</v>
      </c>
      <c r="I498">
        <v>0.48326153325166499</v>
      </c>
      <c r="J498">
        <f>(Table2[[#This Row],[1M Return vs Nifty]]-AVERAGE(Table2[1M Return vs Nifty]))/_xlfn.STDEV.P(Table2[1M Return vs Nifty])</f>
        <v>2.537878554933239E-2</v>
      </c>
      <c r="K498">
        <v>-1.83038524581283</v>
      </c>
      <c r="L498">
        <f>(Table2[[#This Row],[6M Return vs Nifty]]-AVERAGE(Table2[6M Return vs Nifty]))/_xlfn.STDEV.P(Table2[6M Return vs Nifty])</f>
        <v>-0.37925190254903363</v>
      </c>
      <c r="M498">
        <v>-0.95537769578801601</v>
      </c>
      <c r="N498">
        <f>(Table2[[#This Row],[1W Return vs Nifty]]-AVERAGE(Table2[1W Return vs Nifty]))/_xlfn.STDEV.P(Table2[1W Return vs Nifty])</f>
        <v>-0.555711897307817</v>
      </c>
      <c r="O498">
        <v>6668.81</v>
      </c>
      <c r="P498">
        <v>6678.2570995139104</v>
      </c>
      <c r="Q498">
        <v>6310.5243331047304</v>
      </c>
      <c r="R498">
        <v>58.122886305107997</v>
      </c>
      <c r="S498" s="1">
        <f>(Table2[[#This Row],[Close Price]]-Table2[[#This Row],[20D EMA]])/Table2[[#This Row],[20D EMA]]</f>
        <v>6.3114708621177145E-3</v>
      </c>
      <c r="T498" s="1">
        <f>(Table2[[#This Row],[Close Price]]-Table2[[#This Row],[50D EMA]])/Table2[[#This Row],[50D EMA]]</f>
        <v>4.8879370769456072E-3</v>
      </c>
      <c r="U498" s="1">
        <f>(Table2[[#This Row],[Close Price]]-Table2[[#This Row],[200D EMA]])/Table2[[#This Row],[200D EMA]]</f>
        <v>6.3445705263335442E-2</v>
      </c>
      <c r="V498">
        <v>0.87888960612676303</v>
      </c>
      <c r="W498">
        <v>6629.05</v>
      </c>
      <c r="X498">
        <v>6745.95</v>
      </c>
      <c r="Y498">
        <v>6600</v>
      </c>
      <c r="Z498">
        <v>6745.95</v>
      </c>
      <c r="AA498">
        <v>6545.05</v>
      </c>
      <c r="AB498">
        <v>6795</v>
      </c>
      <c r="AC498" s="1">
        <f>(Table2[[#This Row],[Close Price]]/Table2[[#This Row],[Day Low]])-1</f>
        <v>1.2347168900521011E-2</v>
      </c>
      <c r="AD498" s="1">
        <f>(Table2[[#This Row],[Day High]]/Table2[[#This Row],[Close Price]])-1</f>
        <v>5.2228464140429143E-3</v>
      </c>
      <c r="AE498" s="1">
        <f>(Table2[[#This Row],[Close Price]]/Table2[[#This Row],[Current Week Low]])-1</f>
        <v>1.6803030303030209E-2</v>
      </c>
      <c r="AF498" s="1">
        <f>(Table2[[#This Row],[Current Week High]]/Table2[[#This Row],[Close Price]])-1</f>
        <v>5.2228464140429143E-3</v>
      </c>
      <c r="AG498" s="1">
        <f>(Table2[[#This Row],[Close Price]]/Table2[[#This Row],[Current Month Low]])-1</f>
        <v>2.533976058242482E-2</v>
      </c>
      <c r="AH498" s="1">
        <f>(Table2[[#This Row],[Current Month High]]/Table2[[#This Row],[Close Price]])-1</f>
        <v>1.253185116750366E-2</v>
      </c>
      <c r="AI498">
        <v>5.9090434964013703</v>
      </c>
      <c r="AJ498">
        <v>28.918173872117201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-0.09</v>
      </c>
      <c r="AM498" t="s">
        <v>3192</v>
      </c>
      <c r="AN498">
        <v>-0.57999999999999996</v>
      </c>
      <c r="AO498" t="s">
        <v>3192</v>
      </c>
      <c r="AP498">
        <v>2.5480361874839999E-2</v>
      </c>
      <c r="AQ498">
        <f>(Table2[[#This Row],[Sharpe Ratio]]-AVERAGE(Table2[Sharpe Ratio]))/_xlfn.STDEV.P(Table2[Sharpe Ratio])</f>
        <v>-0.49045108854657099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499</v>
      </c>
      <c r="AT498">
        <f>_xlfn.RANK.AVG(Table2[[#This Row],[6M Return vs Nifty Z-Score]],Table2[6M Return vs Nifty Z-Score])</f>
        <v>446</v>
      </c>
      <c r="AU498">
        <f>_xlfn.RANK.AVG(Table2[[#This Row],[Sharpe Ratio Z-Score]],Table2[Sharpe Ratio Z-Score])</f>
        <v>465</v>
      </c>
      <c r="AV498">
        <f>(Table2[[#This Row],[Rank 1Y]]+Table2[[#This Row],[Rank 6M]]+Table2[[#This Row],[Rank Sharpe]])/3</f>
        <v>470</v>
      </c>
    </row>
    <row r="499" spans="1:48" x14ac:dyDescent="0.3">
      <c r="A499" t="s">
        <v>258</v>
      </c>
      <c r="B499" t="s">
        <v>259</v>
      </c>
      <c r="C499" t="s">
        <v>3147</v>
      </c>
      <c r="D499" t="s">
        <v>34</v>
      </c>
      <c r="E499">
        <v>103226.07333001601</v>
      </c>
      <c r="F499">
        <v>54.61</v>
      </c>
      <c r="G499">
        <v>-3.14147486209633</v>
      </c>
      <c r="H499">
        <f>(Table2[[#This Row],[1Y Return vs Nifty]]-AVERAGE(Table2[1Y Return vs Nifty]))/_xlfn.STDEV.P(Table2[1Y Return vs Nifty])</f>
        <v>-0.48718698759279638</v>
      </c>
      <c r="I499">
        <v>-7.8822426628446296</v>
      </c>
      <c r="J499">
        <f>(Table2[[#This Row],[1M Return vs Nifty]]-AVERAGE(Table2[1M Return vs Nifty]))/_xlfn.STDEV.P(Table2[1M Return vs Nifty])</f>
        <v>-0.87119101970960755</v>
      </c>
      <c r="K499">
        <v>-24.667290308889601</v>
      </c>
      <c r="L499">
        <f>(Table2[[#This Row],[6M Return vs Nifty]]-AVERAGE(Table2[6M Return vs Nifty]))/_xlfn.STDEV.P(Table2[6M Return vs Nifty])</f>
        <v>-1.0855765138231293</v>
      </c>
      <c r="M499">
        <v>-2.33660498121171</v>
      </c>
      <c r="N499">
        <f>(Table2[[#This Row],[1W Return vs Nifty]]-AVERAGE(Table2[1W Return vs Nifty]))/_xlfn.STDEV.P(Table2[1W Return vs Nifty])</f>
        <v>-0.84224186454824079</v>
      </c>
      <c r="O499">
        <v>56.13</v>
      </c>
      <c r="P499">
        <v>58.571279404069301</v>
      </c>
      <c r="Q499">
        <v>57.560701891744799</v>
      </c>
      <c r="R499">
        <v>40.357130138241899</v>
      </c>
      <c r="S499" s="1">
        <f>(Table2[[#This Row],[Close Price]]-Table2[[#This Row],[20D EMA]])/Table2[[#This Row],[20D EMA]]</f>
        <v>-2.7079992873686141E-2</v>
      </c>
      <c r="T499" s="1">
        <f>(Table2[[#This Row],[Close Price]]-Table2[[#This Row],[50D EMA]])/Table2[[#This Row],[50D EMA]]</f>
        <v>-6.7631771823548181E-2</v>
      </c>
      <c r="U499" s="1">
        <f>(Table2[[#This Row],[Close Price]]-Table2[[#This Row],[200D EMA]])/Table2[[#This Row],[200D EMA]]</f>
        <v>-5.1262437648766424E-2</v>
      </c>
      <c r="V499">
        <v>0.445658696027315</v>
      </c>
      <c r="W499">
        <v>54.03</v>
      </c>
      <c r="X499">
        <v>55.25</v>
      </c>
      <c r="Y499">
        <v>53.73</v>
      </c>
      <c r="Z499">
        <v>55.25</v>
      </c>
      <c r="AA499">
        <v>52.11</v>
      </c>
      <c r="AB499">
        <v>58.08</v>
      </c>
      <c r="AC499" s="1">
        <f>(Table2[[#This Row],[Close Price]]/Table2[[#This Row],[Day Low]])-1</f>
        <v>1.0734776975754201E-2</v>
      </c>
      <c r="AD499" s="1">
        <f>(Table2[[#This Row],[Day High]]/Table2[[#This Row],[Close Price]])-1</f>
        <v>1.1719465299395715E-2</v>
      </c>
      <c r="AE499" s="1">
        <f>(Table2[[#This Row],[Close Price]]/Table2[[#This Row],[Current Week Low]])-1</f>
        <v>1.6378187232458652E-2</v>
      </c>
      <c r="AF499" s="1">
        <f>(Table2[[#This Row],[Current Week High]]/Table2[[#This Row],[Close Price]])-1</f>
        <v>1.1719465299395715E-2</v>
      </c>
      <c r="AG499" s="1">
        <f>(Table2[[#This Row],[Close Price]]/Table2[[#This Row],[Current Month Low]])-1</f>
        <v>4.7975436576472852E-2</v>
      </c>
      <c r="AH499" s="1">
        <f>(Table2[[#This Row],[Current Month High]]/Table2[[#This Row],[Close Price]])-1</f>
        <v>6.3541475920161128E-2</v>
      </c>
      <c r="AI499">
        <v>53.360190441311097</v>
      </c>
      <c r="AJ499">
        <v>49.004092769440597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-0.21</v>
      </c>
      <c r="AM499" t="s">
        <v>3192</v>
      </c>
      <c r="AN499">
        <v>-6.43</v>
      </c>
      <c r="AO499" t="s">
        <v>3192</v>
      </c>
      <c r="AP499">
        <v>9.4628663852546993E-2</v>
      </c>
      <c r="AQ499">
        <f>(Table2[[#This Row],[Sharpe Ratio]]-AVERAGE(Table2[Sharpe Ratio]))/_xlfn.STDEV.P(Table2[Sharpe Ratio])</f>
        <v>0.31801462718916496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479</v>
      </c>
      <c r="AT499">
        <f>_xlfn.RANK.AVG(Table2[[#This Row],[6M Return vs Nifty Z-Score]],Table2[6M Return vs Nifty Z-Score])</f>
        <v>672</v>
      </c>
      <c r="AU499">
        <f>_xlfn.RANK.AVG(Table2[[#This Row],[Sharpe Ratio Z-Score]],Table2[Sharpe Ratio Z-Score])</f>
        <v>259</v>
      </c>
      <c r="AV499">
        <f>(Table2[[#This Row],[Rank 1Y]]+Table2[[#This Row],[Rank 6M]]+Table2[[#This Row],[Rank Sharpe]])/3</f>
        <v>470</v>
      </c>
    </row>
    <row r="500" spans="1:48" x14ac:dyDescent="0.3">
      <c r="A500" t="s">
        <v>514</v>
      </c>
      <c r="B500" t="s">
        <v>515</v>
      </c>
      <c r="C500" t="s">
        <v>3147</v>
      </c>
      <c r="D500" t="s">
        <v>34</v>
      </c>
      <c r="E500">
        <v>41965.123807199998</v>
      </c>
      <c r="F500">
        <v>54.56</v>
      </c>
      <c r="G500">
        <v>-11.5697103523239</v>
      </c>
      <c r="H500">
        <f>(Table2[[#This Row],[1Y Return vs Nifty]]-AVERAGE(Table2[1Y Return vs Nifty]))/_xlfn.STDEV.P(Table2[1Y Return vs Nifty])</f>
        <v>-0.62599703497848647</v>
      </c>
      <c r="I500">
        <v>-9.6894272910818895</v>
      </c>
      <c r="J500">
        <f>(Table2[[#This Row],[1M Return vs Nifty]]-AVERAGE(Table2[1M Return vs Nifty]))/_xlfn.STDEV.P(Table2[1M Return vs Nifty])</f>
        <v>-1.0648753610505295</v>
      </c>
      <c r="K500">
        <v>-25.1013491247984</v>
      </c>
      <c r="L500">
        <f>(Table2[[#This Row],[6M Return vs Nifty]]-AVERAGE(Table2[6M Return vs Nifty]))/_xlfn.STDEV.P(Table2[6M Return vs Nifty])</f>
        <v>-1.0990015564709867</v>
      </c>
      <c r="M500">
        <v>-3.8157763002232601</v>
      </c>
      <c r="N500">
        <f>(Table2[[#This Row],[1W Return vs Nifty]]-AVERAGE(Table2[1W Return vs Nifty]))/_xlfn.STDEV.P(Table2[1W Return vs Nifty])</f>
        <v>-1.1490899221069535</v>
      </c>
      <c r="O500">
        <v>57.1</v>
      </c>
      <c r="P500">
        <v>59.599333520424899</v>
      </c>
      <c r="Q500">
        <v>58.548163451679201</v>
      </c>
      <c r="R500">
        <v>31.360333540497699</v>
      </c>
      <c r="S500" s="1">
        <f>(Table2[[#This Row],[Close Price]]-Table2[[#This Row],[20D EMA]])/Table2[[#This Row],[20D EMA]]</f>
        <v>-4.4483362521891404E-2</v>
      </c>
      <c r="T500" s="1">
        <f>(Table2[[#This Row],[Close Price]]-Table2[[#This Row],[50D EMA]])/Table2[[#This Row],[50D EMA]]</f>
        <v>-8.4553521369461287E-2</v>
      </c>
      <c r="U500" s="1">
        <f>(Table2[[#This Row],[Close Price]]-Table2[[#This Row],[200D EMA]])/Table2[[#This Row],[200D EMA]]</f>
        <v>-6.8117652485729943E-2</v>
      </c>
      <c r="V500">
        <v>1.20942421048715</v>
      </c>
      <c r="W500">
        <v>54.27</v>
      </c>
      <c r="X500">
        <v>55.7</v>
      </c>
      <c r="Y500">
        <v>53.51</v>
      </c>
      <c r="Z500">
        <v>55.7</v>
      </c>
      <c r="AA500">
        <v>53.51</v>
      </c>
      <c r="AB500">
        <v>60.61</v>
      </c>
      <c r="AC500" s="1">
        <f>(Table2[[#This Row],[Close Price]]/Table2[[#This Row],[Day Low]])-1</f>
        <v>5.3436521098213507E-3</v>
      </c>
      <c r="AD500" s="1">
        <f>(Table2[[#This Row],[Day High]]/Table2[[#This Row],[Close Price]])-1</f>
        <v>2.0894428152492761E-2</v>
      </c>
      <c r="AE500" s="1">
        <f>(Table2[[#This Row],[Close Price]]/Table2[[#This Row],[Current Week Low]])-1</f>
        <v>1.9622500467202375E-2</v>
      </c>
      <c r="AF500" s="1">
        <f>(Table2[[#This Row],[Current Week High]]/Table2[[#This Row],[Close Price]])-1</f>
        <v>2.0894428152492761E-2</v>
      </c>
      <c r="AG500" s="1">
        <f>(Table2[[#This Row],[Close Price]]/Table2[[#This Row],[Current Month Low]])-1</f>
        <v>1.9622500467202375E-2</v>
      </c>
      <c r="AH500" s="1">
        <f>(Table2[[#This Row],[Current Month High]]/Table2[[#This Row],[Close Price]])-1</f>
        <v>0.11088709677419351</v>
      </c>
      <c r="AI500">
        <v>34.714076246334301</v>
      </c>
      <c r="AJ500">
        <v>41.164294954721797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-0.2</v>
      </c>
      <c r="AM500" t="s">
        <v>3192</v>
      </c>
      <c r="AN500">
        <v>-8.81</v>
      </c>
      <c r="AO500" t="s">
        <v>3192</v>
      </c>
      <c r="AP500">
        <v>0.11158140401559299</v>
      </c>
      <c r="AQ500">
        <f>(Table2[[#This Row],[Sharpe Ratio]]-AVERAGE(Table2[Sharpe Ratio]))/_xlfn.STDEV.P(Table2[Sharpe Ratio])</f>
        <v>0.5162220859061929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533</v>
      </c>
      <c r="AT500">
        <f>_xlfn.RANK.AVG(Table2[[#This Row],[6M Return vs Nifty Z-Score]],Table2[6M Return vs Nifty Z-Score])</f>
        <v>675</v>
      </c>
      <c r="AU500">
        <f>_xlfn.RANK.AVG(Table2[[#This Row],[Sharpe Ratio Z-Score]],Table2[Sharpe Ratio Z-Score])</f>
        <v>206</v>
      </c>
      <c r="AV500">
        <f>(Table2[[#This Row],[Rank 1Y]]+Table2[[#This Row],[Rank 6M]]+Table2[[#This Row],[Rank Sharpe]])/3</f>
        <v>471.33333333333331</v>
      </c>
    </row>
    <row r="501" spans="1:48" x14ac:dyDescent="0.3">
      <c r="A501" t="s">
        <v>1771</v>
      </c>
      <c r="B501" t="s">
        <v>1772</v>
      </c>
      <c r="C501" t="s">
        <v>3156</v>
      </c>
      <c r="D501" t="s">
        <v>252</v>
      </c>
      <c r="E501">
        <v>4625.9509750500001</v>
      </c>
      <c r="F501">
        <v>508.1</v>
      </c>
      <c r="G501">
        <v>-2.2936939202556701</v>
      </c>
      <c r="H501">
        <f>(Table2[[#This Row],[1Y Return vs Nifty]]-AVERAGE(Table2[1Y Return vs Nifty]))/_xlfn.STDEV.P(Table2[1Y Return vs Nifty])</f>
        <v>-0.47322433635387029</v>
      </c>
      <c r="I501">
        <v>0.79921490693379005</v>
      </c>
      <c r="J501">
        <f>(Table2[[#This Row],[1M Return vs Nifty]]-AVERAGE(Table2[1M Return vs Nifty]))/_xlfn.STDEV.P(Table2[1M Return vs Nifty])</f>
        <v>5.9240971028275295E-2</v>
      </c>
      <c r="K501">
        <v>12.3844373903051</v>
      </c>
      <c r="L501">
        <f>(Table2[[#This Row],[6M Return vs Nifty]]-AVERAGE(Table2[6M Return vs Nifty]))/_xlfn.STDEV.P(Table2[6M Return vs Nifty])</f>
        <v>6.0399575838883571E-2</v>
      </c>
      <c r="M501">
        <v>3.6764107225814899</v>
      </c>
      <c r="N501">
        <f>(Table2[[#This Row],[1W Return vs Nifty]]-AVERAGE(Table2[1W Return vs Nifty]))/_xlfn.STDEV.P(Table2[1W Return vs Nifty])</f>
        <v>0.40513372005405329</v>
      </c>
      <c r="O501">
        <v>506.18</v>
      </c>
      <c r="P501">
        <v>513.86298468699295</v>
      </c>
      <c r="Q501">
        <v>483.54360805105699</v>
      </c>
      <c r="R501">
        <v>53.420786135294101</v>
      </c>
      <c r="S501" s="1">
        <f>(Table2[[#This Row],[Close Price]]-Table2[[#This Row],[20D EMA]])/Table2[[#This Row],[20D EMA]]</f>
        <v>3.7931170729780233E-3</v>
      </c>
      <c r="T501" s="1">
        <f>(Table2[[#This Row],[Close Price]]-Table2[[#This Row],[50D EMA]])/Table2[[#This Row],[50D EMA]]</f>
        <v>-1.121502201701355E-2</v>
      </c>
      <c r="U501" s="1">
        <f>(Table2[[#This Row],[Close Price]]-Table2[[#This Row],[200D EMA]])/Table2[[#This Row],[200D EMA]]</f>
        <v>5.0784234431137679E-2</v>
      </c>
      <c r="V501">
        <v>0.45554304053182298</v>
      </c>
      <c r="W501">
        <v>502.25</v>
      </c>
      <c r="X501">
        <v>519.5</v>
      </c>
      <c r="Y501">
        <v>500</v>
      </c>
      <c r="Z501">
        <v>519.5</v>
      </c>
      <c r="AA501">
        <v>473.55</v>
      </c>
      <c r="AB501">
        <v>528.95000000000005</v>
      </c>
      <c r="AC501" s="1">
        <f>(Table2[[#This Row],[Close Price]]/Table2[[#This Row],[Day Low]])-1</f>
        <v>1.1647585863613807E-2</v>
      </c>
      <c r="AD501" s="1">
        <f>(Table2[[#This Row],[Day High]]/Table2[[#This Row],[Close Price]])-1</f>
        <v>2.2436528242471887E-2</v>
      </c>
      <c r="AE501" s="1">
        <f>(Table2[[#This Row],[Close Price]]/Table2[[#This Row],[Current Week Low]])-1</f>
        <v>1.6199999999999992E-2</v>
      </c>
      <c r="AF501" s="1">
        <f>(Table2[[#This Row],[Current Week High]]/Table2[[#This Row],[Close Price]])-1</f>
        <v>2.2436528242471887E-2</v>
      </c>
      <c r="AG501" s="1">
        <f>(Table2[[#This Row],[Close Price]]/Table2[[#This Row],[Current Month Low]])-1</f>
        <v>7.295956076443888E-2</v>
      </c>
      <c r="AH501" s="1">
        <f>(Table2[[#This Row],[Current Month High]]/Table2[[#This Row],[Close Price]])-1</f>
        <v>4.1035229285573793E-2</v>
      </c>
      <c r="AI501">
        <v>20.812832119661401</v>
      </c>
      <c r="AJ501">
        <v>41.099694529297402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-0.03</v>
      </c>
      <c r="AM501" t="s">
        <v>3192</v>
      </c>
      <c r="AN501">
        <v>-2.0099999999999998</v>
      </c>
      <c r="AO501" t="s">
        <v>3192</v>
      </c>
      <c r="AP501">
        <v>-4.0615178995381002E-2</v>
      </c>
      <c r="AQ501">
        <f>(Table2[[#This Row],[Sharpe Ratio]]-AVERAGE(Table2[Sharpe Ratio]))/_xlfn.STDEV.P(Table2[Sharpe Ratio])</f>
        <v>-1.2632246379796612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472</v>
      </c>
      <c r="AT501">
        <f>_xlfn.RANK.AVG(Table2[[#This Row],[6M Return vs Nifty Z-Score]],Table2[6M Return vs Nifty Z-Score])</f>
        <v>292</v>
      </c>
      <c r="AU501">
        <f>_xlfn.RANK.AVG(Table2[[#This Row],[Sharpe Ratio Z-Score]],Table2[Sharpe Ratio Z-Score])</f>
        <v>655</v>
      </c>
      <c r="AV501">
        <f>(Table2[[#This Row],[Rank 1Y]]+Table2[[#This Row],[Rank 6M]]+Table2[[#This Row],[Rank Sharpe]])/3</f>
        <v>473</v>
      </c>
    </row>
    <row r="502" spans="1:48" x14ac:dyDescent="0.3">
      <c r="A502" t="s">
        <v>2091</v>
      </c>
      <c r="B502" t="s">
        <v>2092</v>
      </c>
      <c r="C502" t="s">
        <v>3149</v>
      </c>
      <c r="D502" t="s">
        <v>500</v>
      </c>
      <c r="E502">
        <v>3079.3957698999998</v>
      </c>
      <c r="F502">
        <v>423.65</v>
      </c>
      <c r="G502">
        <v>-15.0817295267739</v>
      </c>
      <c r="H502">
        <f>(Table2[[#This Row],[1Y Return vs Nifty]]-AVERAGE(Table2[1Y Return vs Nifty]))/_xlfn.STDEV.P(Table2[1Y Return vs Nifty])</f>
        <v>-0.68383874438374825</v>
      </c>
      <c r="I502">
        <v>-6.8577153033377298</v>
      </c>
      <c r="J502">
        <f>(Table2[[#This Row],[1M Return vs Nifty]]-AVERAGE(Table2[1M Return vs Nifty]))/_xlfn.STDEV.P(Table2[1M Return vs Nifty])</f>
        <v>-0.76138768046507077</v>
      </c>
      <c r="K502">
        <v>8.1567448951168</v>
      </c>
      <c r="L502">
        <f>(Table2[[#This Row],[6M Return vs Nifty]]-AVERAGE(Table2[6M Return vs Nifty]))/_xlfn.STDEV.P(Table2[6M Return vs Nifty])</f>
        <v>-7.0359090889486733E-2</v>
      </c>
      <c r="M502">
        <v>-2.09039674351303</v>
      </c>
      <c r="N502">
        <f>(Table2[[#This Row],[1W Return vs Nifty]]-AVERAGE(Table2[1W Return vs Nifty]))/_xlfn.STDEV.P(Table2[1W Return vs Nifty])</f>
        <v>-0.79116696975966505</v>
      </c>
      <c r="O502">
        <v>443.99</v>
      </c>
      <c r="P502">
        <v>440.70307882416301</v>
      </c>
      <c r="Q502">
        <v>393.85523967731899</v>
      </c>
      <c r="R502">
        <v>32.1807883070786</v>
      </c>
      <c r="S502" s="1">
        <f>(Table2[[#This Row],[Close Price]]-Table2[[#This Row],[20D EMA]])/Table2[[#This Row],[20D EMA]]</f>
        <v>-4.5811842609067843E-2</v>
      </c>
      <c r="T502" s="1">
        <f>(Table2[[#This Row],[Close Price]]-Table2[[#This Row],[50D EMA]])/Table2[[#This Row],[50D EMA]]</f>
        <v>-3.8695166073407623E-2</v>
      </c>
      <c r="U502" s="1">
        <f>(Table2[[#This Row],[Close Price]]-Table2[[#This Row],[200D EMA]])/Table2[[#This Row],[200D EMA]]</f>
        <v>7.5649013447406432E-2</v>
      </c>
      <c r="V502">
        <v>0.32016755398047902</v>
      </c>
      <c r="W502">
        <v>419.35</v>
      </c>
      <c r="X502">
        <v>429.9</v>
      </c>
      <c r="Y502">
        <v>419.35</v>
      </c>
      <c r="Z502">
        <v>443.05</v>
      </c>
      <c r="AA502">
        <v>411.75</v>
      </c>
      <c r="AB502">
        <v>465</v>
      </c>
      <c r="AC502" s="1">
        <f>(Table2[[#This Row],[Close Price]]/Table2[[#This Row],[Day Low]])-1</f>
        <v>1.0253964468820653E-2</v>
      </c>
      <c r="AD502" s="1">
        <f>(Table2[[#This Row],[Day High]]/Table2[[#This Row],[Close Price]])-1</f>
        <v>1.4752744010385843E-2</v>
      </c>
      <c r="AE502" s="1">
        <f>(Table2[[#This Row],[Close Price]]/Table2[[#This Row],[Current Week Low]])-1</f>
        <v>1.0253964468820653E-2</v>
      </c>
      <c r="AF502" s="1">
        <f>(Table2[[#This Row],[Current Week High]]/Table2[[#This Row],[Close Price]])-1</f>
        <v>4.5792517408238087E-2</v>
      </c>
      <c r="AG502" s="1">
        <f>(Table2[[#This Row],[Close Price]]/Table2[[#This Row],[Current Month Low]])-1</f>
        <v>2.8901032179720731E-2</v>
      </c>
      <c r="AH502" s="1">
        <f>(Table2[[#This Row],[Current Month High]]/Table2[[#This Row],[Close Price]])-1</f>
        <v>9.7604154372713303E-2</v>
      </c>
      <c r="AI502">
        <v>19.202171603918298</v>
      </c>
      <c r="AJ502">
        <v>43.585832909676299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0.03</v>
      </c>
      <c r="AM502" t="s">
        <v>3193</v>
      </c>
      <c r="AN502">
        <v>-10.01</v>
      </c>
      <c r="AO502" t="s">
        <v>3192</v>
      </c>
      <c r="AP502">
        <v>2.4065186307369998E-3</v>
      </c>
      <c r="AQ502">
        <f>(Table2[[#This Row],[Sharpe Ratio]]-AVERAGE(Table2[Sharpe Ratio]))/_xlfn.STDEV.P(Table2[Sharpe Ratio])</f>
        <v>-0.76022504769790311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-3.0669775331958737</v>
      </c>
      <c r="AS502">
        <f>_xlfn.RANK.AVG(Table2[[#This Row],[1Y Return vs Nifty Z-Score]],Table2[1Y Return vs Nifty Z-Score])</f>
        <v>554</v>
      </c>
      <c r="AT502">
        <f>_xlfn.RANK.AVG(Table2[[#This Row],[6M Return vs Nifty Z-Score]],Table2[6M Return vs Nifty Z-Score])</f>
        <v>345</v>
      </c>
      <c r="AU502">
        <f>_xlfn.RANK.AVG(Table2[[#This Row],[Sharpe Ratio Z-Score]],Table2[Sharpe Ratio Z-Score])</f>
        <v>520</v>
      </c>
      <c r="AV502">
        <f>(Table2[[#This Row],[Rank 1Y]]+Table2[[#This Row],[Rank 6M]]+Table2[[#This Row],[Rank Sharpe]])/3</f>
        <v>473</v>
      </c>
    </row>
    <row r="503" spans="1:48" x14ac:dyDescent="0.3">
      <c r="A503" t="s">
        <v>670</v>
      </c>
      <c r="B503" t="s">
        <v>671</v>
      </c>
      <c r="C503" t="s">
        <v>3153</v>
      </c>
      <c r="D503" t="s">
        <v>188</v>
      </c>
      <c r="E503">
        <v>28387.360403999999</v>
      </c>
      <c r="F503">
        <v>14966.25</v>
      </c>
      <c r="G503">
        <v>-31.606354177662102</v>
      </c>
      <c r="H503">
        <f>(Table2[[#This Row],[1Y Return vs Nifty]]-AVERAGE(Table2[1Y Return vs Nifty]))/_xlfn.STDEV.P(Table2[1Y Return vs Nifty])</f>
        <v>-0.95599344787775309</v>
      </c>
      <c r="I503">
        <v>-7.4534478412973302</v>
      </c>
      <c r="J503">
        <f>(Table2[[#This Row],[1M Return vs Nifty]]-AVERAGE(Table2[1M Return vs Nifty]))/_xlfn.STDEV.P(Table2[1M Return vs Nifty])</f>
        <v>-0.82523509396515526</v>
      </c>
      <c r="K503">
        <v>-0.95480085529816106</v>
      </c>
      <c r="L503">
        <f>(Table2[[#This Row],[6M Return vs Nifty]]-AVERAGE(Table2[6M Return vs Nifty]))/_xlfn.STDEV.P(Table2[6M Return vs Nifty])</f>
        <v>-0.35217087722796864</v>
      </c>
      <c r="M503">
        <v>3.8382299503769999</v>
      </c>
      <c r="N503">
        <f>(Table2[[#This Row],[1W Return vs Nifty]]-AVERAGE(Table2[1W Return vs Nifty]))/_xlfn.STDEV.P(Table2[1W Return vs Nifty])</f>
        <v>0.438702458905672</v>
      </c>
      <c r="O503">
        <v>15612.68</v>
      </c>
      <c r="P503">
        <v>15768.467127547299</v>
      </c>
      <c r="Q503">
        <v>15279.155379153601</v>
      </c>
      <c r="R503">
        <v>38.673519681440503</v>
      </c>
      <c r="S503" s="1">
        <f>(Table2[[#This Row],[Close Price]]-Table2[[#This Row],[20D EMA]])/Table2[[#This Row],[20D EMA]]</f>
        <v>-4.1404166357089253E-2</v>
      </c>
      <c r="T503" s="1">
        <f>(Table2[[#This Row],[Close Price]]-Table2[[#This Row],[50D EMA]])/Table2[[#This Row],[50D EMA]]</f>
        <v>-5.0874769313869243E-2</v>
      </c>
      <c r="U503" s="1">
        <f>(Table2[[#This Row],[Close Price]]-Table2[[#This Row],[200D EMA]])/Table2[[#This Row],[200D EMA]]</f>
        <v>-2.0479232744796811E-2</v>
      </c>
      <c r="V503">
        <v>1.5229564403777001</v>
      </c>
      <c r="W503">
        <v>14835.3</v>
      </c>
      <c r="X503">
        <v>15669.9</v>
      </c>
      <c r="Y503">
        <v>14835.3</v>
      </c>
      <c r="Z503">
        <v>15779</v>
      </c>
      <c r="AA503">
        <v>14770.05</v>
      </c>
      <c r="AB503">
        <v>16158</v>
      </c>
      <c r="AC503" s="1">
        <f>(Table2[[#This Row],[Close Price]]/Table2[[#This Row],[Day Low]])-1</f>
        <v>8.8269195769550279E-3</v>
      </c>
      <c r="AD503" s="1">
        <f>(Table2[[#This Row],[Day High]]/Table2[[#This Row],[Close Price]])-1</f>
        <v>4.7015785517414255E-2</v>
      </c>
      <c r="AE503" s="1">
        <f>(Table2[[#This Row],[Close Price]]/Table2[[#This Row],[Current Week Low]])-1</f>
        <v>8.8269195769550279E-3</v>
      </c>
      <c r="AF503" s="1">
        <f>(Table2[[#This Row],[Current Week High]]/Table2[[#This Row],[Close Price]])-1</f>
        <v>5.4305520755032255E-2</v>
      </c>
      <c r="AG503" s="1">
        <f>(Table2[[#This Row],[Close Price]]/Table2[[#This Row],[Current Month Low]])-1</f>
        <v>1.3283638173195111E-2</v>
      </c>
      <c r="AH503" s="1">
        <f>(Table2[[#This Row],[Current Month High]]/Table2[[#This Row],[Close Price]])-1</f>
        <v>7.9629165622650877E-2</v>
      </c>
      <c r="AI503">
        <v>21.941033993151201</v>
      </c>
      <c r="AJ503">
        <v>15.3468208092485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-0.04</v>
      </c>
      <c r="AM503" t="s">
        <v>3192</v>
      </c>
      <c r="AN503">
        <v>-8.2799999999999994</v>
      </c>
      <c r="AO503" t="s">
        <v>3192</v>
      </c>
      <c r="AP503">
        <v>6.8692048448161E-2</v>
      </c>
      <c r="AQ503">
        <f>(Table2[[#This Row],[Sharpe Ratio]]-AVERAGE(Table2[Sharpe Ratio]))/_xlfn.STDEV.P(Table2[Sharpe Ratio])</f>
        <v>1.476980791031015E-2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649</v>
      </c>
      <c r="AT503">
        <f>_xlfn.RANK.AVG(Table2[[#This Row],[6M Return vs Nifty Z-Score]],Table2[6M Return vs Nifty Z-Score])</f>
        <v>435</v>
      </c>
      <c r="AU503">
        <f>_xlfn.RANK.AVG(Table2[[#This Row],[Sharpe Ratio Z-Score]],Table2[Sharpe Ratio Z-Score])</f>
        <v>337</v>
      </c>
      <c r="AV503">
        <f>(Table2[[#This Row],[Rank 1Y]]+Table2[[#This Row],[Rank 6M]]+Table2[[#This Row],[Rank Sharpe]])/3</f>
        <v>473.66666666666669</v>
      </c>
    </row>
    <row r="504" spans="1:48" x14ac:dyDescent="0.3">
      <c r="A504" t="s">
        <v>1528</v>
      </c>
      <c r="B504" t="s">
        <v>1529</v>
      </c>
      <c r="C504" t="s">
        <v>3147</v>
      </c>
      <c r="D504" t="s">
        <v>24</v>
      </c>
      <c r="E504">
        <v>6676.7411012720004</v>
      </c>
      <c r="F504">
        <v>25.52</v>
      </c>
      <c r="G504">
        <v>-21.5200463991868</v>
      </c>
      <c r="H504">
        <f>(Table2[[#This Row],[1Y Return vs Nifty]]-AVERAGE(Table2[1Y Return vs Nifty]))/_xlfn.STDEV.P(Table2[1Y Return vs Nifty])</f>
        <v>-0.78987553834613333</v>
      </c>
      <c r="I504">
        <v>-3.8232268511743701</v>
      </c>
      <c r="J504">
        <f>(Table2[[#This Row],[1M Return vs Nifty]]-AVERAGE(Table2[1M Return vs Nifty]))/_xlfn.STDEV.P(Table2[1M Return vs Nifty])</f>
        <v>-0.43616750761689155</v>
      </c>
      <c r="K504">
        <v>-20.1163565228115</v>
      </c>
      <c r="L504">
        <f>(Table2[[#This Row],[6M Return vs Nifty]]-AVERAGE(Table2[6M Return vs Nifty]))/_xlfn.STDEV.P(Table2[6M Return vs Nifty])</f>
        <v>-0.94482028925997974</v>
      </c>
      <c r="M504">
        <v>-0.165702553910587</v>
      </c>
      <c r="N504">
        <f>(Table2[[#This Row],[1W Return vs Nifty]]-AVERAGE(Table2[1W Return vs Nifty]))/_xlfn.STDEV.P(Table2[1W Return vs Nifty])</f>
        <v>-0.39189700969262659</v>
      </c>
      <c r="O504">
        <v>24.41</v>
      </c>
      <c r="P504">
        <v>25.0013007236909</v>
      </c>
      <c r="Q504">
        <v>25.7047431021787</v>
      </c>
      <c r="R504">
        <v>72.456322807746204</v>
      </c>
      <c r="S504" s="1">
        <f>(Table2[[#This Row],[Close Price]]-Table2[[#This Row],[20D EMA]])/Table2[[#This Row],[20D EMA]]</f>
        <v>4.547316673494467E-2</v>
      </c>
      <c r="T504" s="1">
        <f>(Table2[[#This Row],[Close Price]]-Table2[[#This Row],[50D EMA]])/Table2[[#This Row],[50D EMA]]</f>
        <v>2.0746891613426629E-2</v>
      </c>
      <c r="U504" s="1">
        <f>(Table2[[#This Row],[Close Price]]-Table2[[#This Row],[200D EMA]])/Table2[[#This Row],[200D EMA]]</f>
        <v>-7.1871211256354355E-3</v>
      </c>
      <c r="V504">
        <v>0.88534767956960403</v>
      </c>
      <c r="W504">
        <v>23.97</v>
      </c>
      <c r="X504">
        <v>25.67</v>
      </c>
      <c r="Y504">
        <v>23.79</v>
      </c>
      <c r="Z504">
        <v>25.67</v>
      </c>
      <c r="AA504">
        <v>23</v>
      </c>
      <c r="AB504">
        <v>25.67</v>
      </c>
      <c r="AC504" s="1">
        <f>(Table2[[#This Row],[Close Price]]/Table2[[#This Row],[Day Low]])-1</f>
        <v>6.4664163537755615E-2</v>
      </c>
      <c r="AD504" s="1">
        <f>(Table2[[#This Row],[Day High]]/Table2[[#This Row],[Close Price]])-1</f>
        <v>5.8777429467085085E-3</v>
      </c>
      <c r="AE504" s="1">
        <f>(Table2[[#This Row],[Close Price]]/Table2[[#This Row],[Current Week Low]])-1</f>
        <v>7.2719630096679255E-2</v>
      </c>
      <c r="AF504" s="1">
        <f>(Table2[[#This Row],[Current Week High]]/Table2[[#This Row],[Close Price]])-1</f>
        <v>5.8777429467085085E-3</v>
      </c>
      <c r="AG504" s="1">
        <f>(Table2[[#This Row],[Close Price]]/Table2[[#This Row],[Current Month Low]])-1</f>
        <v>0.10956521739130443</v>
      </c>
      <c r="AH504" s="1">
        <f>(Table2[[#This Row],[Current Month High]]/Table2[[#This Row],[Close Price]])-1</f>
        <v>5.8777429467085085E-3</v>
      </c>
      <c r="AI504">
        <v>44.520866251510299</v>
      </c>
      <c r="AJ504">
        <v>20.5269214709806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-7.0000000000000007E-2</v>
      </c>
      <c r="AM504" t="s">
        <v>3192</v>
      </c>
      <c r="AN504">
        <v>3.07</v>
      </c>
      <c r="AO504" t="s">
        <v>3193</v>
      </c>
      <c r="AP504">
        <v>0.114563278293444</v>
      </c>
      <c r="AQ504">
        <f>(Table2[[#This Row],[Sharpe Ratio]]-AVERAGE(Table2[Sharpe Ratio]))/_xlfn.STDEV.P(Table2[Sharpe Ratio])</f>
        <v>0.5510854600358136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593</v>
      </c>
      <c r="AT504">
        <f>_xlfn.RANK.AVG(Table2[[#This Row],[6M Return vs Nifty Z-Score]],Table2[6M Return vs Nifty Z-Score])</f>
        <v>632</v>
      </c>
      <c r="AU504">
        <f>_xlfn.RANK.AVG(Table2[[#This Row],[Sharpe Ratio Z-Score]],Table2[Sharpe Ratio Z-Score])</f>
        <v>197</v>
      </c>
      <c r="AV504">
        <f>(Table2[[#This Row],[Rank 1Y]]+Table2[[#This Row],[Rank 6M]]+Table2[[#This Row],[Rank Sharpe]])/3</f>
        <v>474</v>
      </c>
    </row>
    <row r="505" spans="1:48" x14ac:dyDescent="0.3">
      <c r="A505" t="s">
        <v>479</v>
      </c>
      <c r="B505" t="s">
        <v>480</v>
      </c>
      <c r="C505" t="s">
        <v>3147</v>
      </c>
      <c r="D505" t="s">
        <v>481</v>
      </c>
      <c r="E505">
        <v>45968.912872604997</v>
      </c>
      <c r="F505">
        <v>721.95</v>
      </c>
      <c r="G505">
        <v>-49.5746431647623</v>
      </c>
      <c r="H505">
        <f>(Table2[[#This Row],[1Y Return vs Nifty]]-AVERAGE(Table2[1Y Return vs Nifty]))/_xlfn.STDEV.P(Table2[1Y Return vs Nifty])</f>
        <v>-1.2519247906399624</v>
      </c>
      <c r="I505">
        <v>12.201417253418199</v>
      </c>
      <c r="J505">
        <f>(Table2[[#This Row],[1M Return vs Nifty]]-AVERAGE(Table2[1M Return vs Nifty]))/_xlfn.STDEV.P(Table2[1M Return vs Nifty])</f>
        <v>1.2812677727219481</v>
      </c>
      <c r="K505">
        <v>71.728875568532104</v>
      </c>
      <c r="L505">
        <f>(Table2[[#This Row],[6M Return vs Nifty]]-AVERAGE(Table2[6M Return vs Nifty]))/_xlfn.STDEV.P(Table2[6M Return vs Nifty])</f>
        <v>1.8958688354316489</v>
      </c>
      <c r="M505">
        <v>-2.14876447590495</v>
      </c>
      <c r="N505">
        <f>(Table2[[#This Row],[1W Return vs Nifty]]-AVERAGE(Table2[1W Return vs Nifty]))/_xlfn.STDEV.P(Table2[1W Return vs Nifty])</f>
        <v>-0.80327511780064775</v>
      </c>
      <c r="O505">
        <v>698.6</v>
      </c>
      <c r="P505">
        <v>636.13396280054599</v>
      </c>
      <c r="Q505">
        <v>563.38783997161499</v>
      </c>
      <c r="R505">
        <v>54.507505648236602</v>
      </c>
      <c r="S505" s="1">
        <f>(Table2[[#This Row],[Close Price]]-Table2[[#This Row],[20D EMA]])/Table2[[#This Row],[20D EMA]]</f>
        <v>3.3423990838820528E-2</v>
      </c>
      <c r="T505" s="1">
        <f>(Table2[[#This Row],[Close Price]]-Table2[[#This Row],[50D EMA]])/Table2[[#This Row],[50D EMA]]</f>
        <v>0.13490246114458895</v>
      </c>
      <c r="U505" s="1">
        <f>(Table2[[#This Row],[Close Price]]-Table2[[#This Row],[200D EMA]])/Table2[[#This Row],[200D EMA]]</f>
        <v>0.2814440582110786</v>
      </c>
      <c r="V505">
        <v>1.3923676705444701</v>
      </c>
      <c r="W505">
        <v>716</v>
      </c>
      <c r="X505">
        <v>734.65</v>
      </c>
      <c r="Y505">
        <v>712</v>
      </c>
      <c r="Z505">
        <v>742.7</v>
      </c>
      <c r="AA505">
        <v>637.1</v>
      </c>
      <c r="AB505">
        <v>772.85</v>
      </c>
      <c r="AC505" s="1">
        <f>(Table2[[#This Row],[Close Price]]/Table2[[#This Row],[Day Low]])-1</f>
        <v>8.3100558659219281E-3</v>
      </c>
      <c r="AD505" s="1">
        <f>(Table2[[#This Row],[Day High]]/Table2[[#This Row],[Close Price]])-1</f>
        <v>1.7591245931158461E-2</v>
      </c>
      <c r="AE505" s="1">
        <f>(Table2[[#This Row],[Close Price]]/Table2[[#This Row],[Current Week Low]])-1</f>
        <v>1.3974719101123689E-2</v>
      </c>
      <c r="AF505" s="1">
        <f>(Table2[[#This Row],[Current Week High]]/Table2[[#This Row],[Close Price]])-1</f>
        <v>2.8741602604058558E-2</v>
      </c>
      <c r="AG505" s="1">
        <f>(Table2[[#This Row],[Close Price]]/Table2[[#This Row],[Current Month Low]])-1</f>
        <v>0.13318160414377656</v>
      </c>
      <c r="AH505" s="1">
        <f>(Table2[[#This Row],[Current Month High]]/Table2[[#This Row],[Close Price]])-1</f>
        <v>7.0503497472124144E-2</v>
      </c>
      <c r="AI505">
        <v>38.2782741187062</v>
      </c>
      <c r="AJ505">
        <v>132.887096774193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0.41</v>
      </c>
      <c r="AM505" t="s">
        <v>3193</v>
      </c>
      <c r="AN505">
        <v>7.39</v>
      </c>
      <c r="AO505" t="s">
        <v>3193</v>
      </c>
      <c r="AP505">
        <v>-4.9716217929655998E-2</v>
      </c>
      <c r="AQ505">
        <f>(Table2[[#This Row],[Sharpe Ratio]]-AVERAGE(Table2[Sharpe Ratio]))/_xlfn.STDEV.P(Table2[Sharpe Ratio])</f>
        <v>-1.3696318489377781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-0.2476951492247913</v>
      </c>
      <c r="AS505">
        <f>_xlfn.RANK.AVG(Table2[[#This Row],[1Y Return vs Nifty Z-Score]],Table2[1Y Return vs Nifty Z-Score])</f>
        <v>712</v>
      </c>
      <c r="AT505">
        <f>_xlfn.RANK.AVG(Table2[[#This Row],[6M Return vs Nifty Z-Score]],Table2[6M Return vs Nifty Z-Score])</f>
        <v>40</v>
      </c>
      <c r="AU505">
        <f>_xlfn.RANK.AVG(Table2[[#This Row],[Sharpe Ratio Z-Score]],Table2[Sharpe Ratio Z-Score])</f>
        <v>671</v>
      </c>
      <c r="AV505">
        <f>(Table2[[#This Row],[Rank 1Y]]+Table2[[#This Row],[Rank 6M]]+Table2[[#This Row],[Rank Sharpe]])/3</f>
        <v>474.33333333333331</v>
      </c>
    </row>
    <row r="506" spans="1:48" x14ac:dyDescent="0.3">
      <c r="A506" t="s">
        <v>1705</v>
      </c>
      <c r="B506" t="s">
        <v>1706</v>
      </c>
      <c r="C506" t="s">
        <v>3158</v>
      </c>
      <c r="D506" t="s">
        <v>72</v>
      </c>
      <c r="E506">
        <v>5117.0240000000003</v>
      </c>
      <c r="F506">
        <v>726.85</v>
      </c>
      <c r="G506">
        <v>17.719616997959299</v>
      </c>
      <c r="H506">
        <f>(Table2[[#This Row],[1Y Return vs Nifty]]-AVERAGE(Table2[1Y Return vs Nifty]))/_xlfn.STDEV.P(Table2[1Y Return vs Nifty])</f>
        <v>-0.14361220815419193</v>
      </c>
      <c r="I506">
        <v>-3.0380742983023499</v>
      </c>
      <c r="J506">
        <f>(Table2[[#This Row],[1M Return vs Nifty]]-AVERAGE(Table2[1M Return vs Nifty]))/_xlfn.STDEV.P(Table2[1M Return vs Nifty])</f>
        <v>-0.35201907436937524</v>
      </c>
      <c r="K506">
        <v>-28.680158463471699</v>
      </c>
      <c r="L506">
        <f>(Table2[[#This Row],[6M Return vs Nifty]]-AVERAGE(Table2[6M Return vs Nifty]))/_xlfn.STDEV.P(Table2[6M Return vs Nifty])</f>
        <v>-1.209690859946243</v>
      </c>
      <c r="M506">
        <v>8.8870067424427699</v>
      </c>
      <c r="N506">
        <f>(Table2[[#This Row],[1W Return vs Nifty]]-AVERAGE(Table2[1W Return vs Nifty]))/_xlfn.STDEV.P(Table2[1W Return vs Nifty])</f>
        <v>1.486050613768586</v>
      </c>
      <c r="O506">
        <v>698.97</v>
      </c>
      <c r="P506">
        <v>744.54902665863005</v>
      </c>
      <c r="Q506">
        <v>766.35697043325297</v>
      </c>
      <c r="R506">
        <v>62.588133861803797</v>
      </c>
      <c r="S506" s="1">
        <f>(Table2[[#This Row],[Close Price]]-Table2[[#This Row],[20D EMA]])/Table2[[#This Row],[20D EMA]]</f>
        <v>3.9887262686524448E-2</v>
      </c>
      <c r="T506" s="1">
        <f>(Table2[[#This Row],[Close Price]]-Table2[[#This Row],[50D EMA]])/Table2[[#This Row],[50D EMA]]</f>
        <v>-2.3771472428161401E-2</v>
      </c>
      <c r="U506" s="1">
        <f>(Table2[[#This Row],[Close Price]]-Table2[[#This Row],[200D EMA]])/Table2[[#This Row],[200D EMA]]</f>
        <v>-5.155165537401981E-2</v>
      </c>
      <c r="V506">
        <v>1.1976506764172501</v>
      </c>
      <c r="W506">
        <v>700</v>
      </c>
      <c r="X506">
        <v>738</v>
      </c>
      <c r="Y506">
        <v>685.5</v>
      </c>
      <c r="Z506">
        <v>738</v>
      </c>
      <c r="AA506">
        <v>600.1</v>
      </c>
      <c r="AB506">
        <v>738.5</v>
      </c>
      <c r="AC506" s="1">
        <f>(Table2[[#This Row],[Close Price]]/Table2[[#This Row],[Day Low]])-1</f>
        <v>3.8357142857142978E-2</v>
      </c>
      <c r="AD506" s="1">
        <f>(Table2[[#This Row],[Day High]]/Table2[[#This Row],[Close Price]])-1</f>
        <v>1.5340166471761618E-2</v>
      </c>
      <c r="AE506" s="1">
        <f>(Table2[[#This Row],[Close Price]]/Table2[[#This Row],[Current Week Low]])-1</f>
        <v>6.0320933625091167E-2</v>
      </c>
      <c r="AF506" s="1">
        <f>(Table2[[#This Row],[Current Week High]]/Table2[[#This Row],[Close Price]])-1</f>
        <v>1.5340166471761618E-2</v>
      </c>
      <c r="AG506" s="1">
        <f>(Table2[[#This Row],[Close Price]]/Table2[[#This Row],[Current Month Low]])-1</f>
        <v>0.21121479753374439</v>
      </c>
      <c r="AH506" s="1">
        <f>(Table2[[#This Row],[Current Month High]]/Table2[[#This Row],[Close Price]])-1</f>
        <v>1.6028066313544809E-2</v>
      </c>
      <c r="AI506">
        <v>60.280663135447398</v>
      </c>
      <c r="AJ506">
        <v>74.179247543733496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-0.25</v>
      </c>
      <c r="AM506" t="s">
        <v>3192</v>
      </c>
      <c r="AN506">
        <v>6.79</v>
      </c>
      <c r="AO506" t="s">
        <v>3193</v>
      </c>
      <c r="AP506">
        <v>5.0097868726424001E-2</v>
      </c>
      <c r="AQ506">
        <f>(Table2[[#This Row],[Sharpe Ratio]]-AVERAGE(Table2[Sharpe Ratio]))/_xlfn.STDEV.P(Table2[Sharpe Ratio])</f>
        <v>-0.20262897683641409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334</v>
      </c>
      <c r="AT506">
        <f>_xlfn.RANK.AVG(Table2[[#This Row],[6M Return vs Nifty Z-Score]],Table2[6M Return vs Nifty Z-Score])</f>
        <v>696</v>
      </c>
      <c r="AU506">
        <f>_xlfn.RANK.AVG(Table2[[#This Row],[Sharpe Ratio Z-Score]],Table2[Sharpe Ratio Z-Score])</f>
        <v>393</v>
      </c>
      <c r="AV506">
        <f>(Table2[[#This Row],[Rank 1Y]]+Table2[[#This Row],[Rank 6M]]+Table2[[#This Row],[Rank Sharpe]])/3</f>
        <v>474.33333333333331</v>
      </c>
    </row>
    <row r="507" spans="1:48" x14ac:dyDescent="0.3">
      <c r="A507" t="s">
        <v>191</v>
      </c>
      <c r="B507" t="s">
        <v>192</v>
      </c>
      <c r="C507" t="s">
        <v>3155</v>
      </c>
      <c r="D507" t="s">
        <v>77</v>
      </c>
      <c r="E507">
        <v>145090.28847159</v>
      </c>
      <c r="F507">
        <v>589.04999999999995</v>
      </c>
      <c r="G507">
        <v>6.3394967746010096</v>
      </c>
      <c r="H507">
        <f>(Table2[[#This Row],[1Y Return vs Nifty]]-AVERAGE(Table2[1Y Return vs Nifty]))/_xlfn.STDEV.P(Table2[1Y Return vs Nifty])</f>
        <v>-0.33103874948550938</v>
      </c>
      <c r="I507">
        <v>-4.8172968858294496</v>
      </c>
      <c r="J507">
        <f>(Table2[[#This Row],[1M Return vs Nifty]]-AVERAGE(Table2[1M Return vs Nifty]))/_xlfn.STDEV.P(Table2[1M Return vs Nifty])</f>
        <v>-0.54270659438231916</v>
      </c>
      <c r="K507">
        <v>-17.362946400468999</v>
      </c>
      <c r="L507">
        <f>(Table2[[#This Row],[6M Return vs Nifty]]-AVERAGE(Table2[6M Return vs Nifty]))/_xlfn.STDEV.P(Table2[6M Return vs Nifty])</f>
        <v>-0.85965982951422693</v>
      </c>
      <c r="M507">
        <v>-3.0118071875696102</v>
      </c>
      <c r="N507">
        <f>(Table2[[#This Row],[1W Return vs Nifty]]-AVERAGE(Table2[1W Return vs Nifty]))/_xlfn.STDEV.P(Table2[1W Return vs Nifty])</f>
        <v>-0.9823098085499733</v>
      </c>
      <c r="O507">
        <v>606.24</v>
      </c>
      <c r="P507">
        <v>620.46050166956502</v>
      </c>
      <c r="Q507">
        <v>600.09416956242899</v>
      </c>
      <c r="R507">
        <v>34.950800282971201</v>
      </c>
      <c r="S507" s="1">
        <f>(Table2[[#This Row],[Close Price]]-Table2[[#This Row],[20D EMA]])/Table2[[#This Row],[20D EMA]]</f>
        <v>-2.8355106888361136E-2</v>
      </c>
      <c r="T507" s="1">
        <f>(Table2[[#This Row],[Close Price]]-Table2[[#This Row],[50D EMA]])/Table2[[#This Row],[50D EMA]]</f>
        <v>-5.0624498392797243E-2</v>
      </c>
      <c r="U507" s="1">
        <f>(Table2[[#This Row],[Close Price]]-Table2[[#This Row],[200D EMA]])/Table2[[#This Row],[200D EMA]]</f>
        <v>-1.8404060766799513E-2</v>
      </c>
      <c r="V507">
        <v>1.4260656097039099</v>
      </c>
      <c r="W507">
        <v>576.4</v>
      </c>
      <c r="X507">
        <v>594.45000000000005</v>
      </c>
      <c r="Y507">
        <v>576.4</v>
      </c>
      <c r="Z507">
        <v>597</v>
      </c>
      <c r="AA507">
        <v>576.4</v>
      </c>
      <c r="AB507">
        <v>634.75</v>
      </c>
      <c r="AC507" s="1">
        <f>(Table2[[#This Row],[Close Price]]/Table2[[#This Row],[Day Low]])-1</f>
        <v>2.1946564885496178E-2</v>
      </c>
      <c r="AD507" s="1">
        <f>(Table2[[#This Row],[Day High]]/Table2[[#This Row],[Close Price]])-1</f>
        <v>9.1673032849504121E-3</v>
      </c>
      <c r="AE507" s="1">
        <f>(Table2[[#This Row],[Close Price]]/Table2[[#This Row],[Current Week Low]])-1</f>
        <v>2.1946564885496178E-2</v>
      </c>
      <c r="AF507" s="1">
        <f>(Table2[[#This Row],[Current Week High]]/Table2[[#This Row],[Close Price]])-1</f>
        <v>1.3496307613954706E-2</v>
      </c>
      <c r="AG507" s="1">
        <f>(Table2[[#This Row],[Close Price]]/Table2[[#This Row],[Current Month Low]])-1</f>
        <v>2.1946564885496178E-2</v>
      </c>
      <c r="AH507" s="1">
        <f>(Table2[[#This Row],[Current Month High]]/Table2[[#This Row],[Close Price]])-1</f>
        <v>7.7582548170783472E-2</v>
      </c>
      <c r="AI507">
        <v>20.0152788388082</v>
      </c>
      <c r="AJ507">
        <v>45.786412572701302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-0.12</v>
      </c>
      <c r="AM507" t="s">
        <v>3192</v>
      </c>
      <c r="AN507">
        <v>-7.09</v>
      </c>
      <c r="AO507" t="s">
        <v>3192</v>
      </c>
      <c r="AP507">
        <v>4.5403034059695001E-2</v>
      </c>
      <c r="AQ507">
        <f>(Table2[[#This Row],[Sharpe Ratio]]-AVERAGE(Table2[Sharpe Ratio]))/_xlfn.STDEV.P(Table2[Sharpe Ratio])</f>
        <v>-0.257519881754393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408</v>
      </c>
      <c r="AT507">
        <f>_xlfn.RANK.AVG(Table2[[#This Row],[6M Return vs Nifty Z-Score]],Table2[6M Return vs Nifty Z-Score])</f>
        <v>612</v>
      </c>
      <c r="AU507">
        <f>_xlfn.RANK.AVG(Table2[[#This Row],[Sharpe Ratio Z-Score]],Table2[Sharpe Ratio Z-Score])</f>
        <v>406</v>
      </c>
      <c r="AV507">
        <f>(Table2[[#This Row],[Rank 1Y]]+Table2[[#This Row],[Rank 6M]]+Table2[[#This Row],[Rank Sharpe]])/3</f>
        <v>475.33333333333331</v>
      </c>
    </row>
    <row r="508" spans="1:48" x14ac:dyDescent="0.3">
      <c r="A508" t="s">
        <v>1301</v>
      </c>
      <c r="B508" t="s">
        <v>1302</v>
      </c>
      <c r="C508" t="s">
        <v>3150</v>
      </c>
      <c r="D508" t="s">
        <v>48</v>
      </c>
      <c r="E508">
        <v>9109.1886940000004</v>
      </c>
      <c r="F508">
        <v>323.89999999999998</v>
      </c>
      <c r="G508">
        <v>-9.5380082868701894</v>
      </c>
      <c r="H508">
        <f>(Table2[[#This Row],[1Y Return vs Nifty]]-AVERAGE(Table2[1Y Return vs Nifty]))/_xlfn.STDEV.P(Table2[1Y Return vs Nifty])</f>
        <v>-0.5925356230013018</v>
      </c>
      <c r="I508">
        <v>-5.55730610339418</v>
      </c>
      <c r="J508">
        <f>(Table2[[#This Row],[1M Return vs Nifty]]-AVERAGE(Table2[1M Return vs Nifty]))/_xlfn.STDEV.P(Table2[1M Return vs Nifty])</f>
        <v>-0.62201680743456222</v>
      </c>
      <c r="K508">
        <v>11.209201919793101</v>
      </c>
      <c r="L508">
        <f>(Table2[[#This Row],[6M Return vs Nifty]]-AVERAGE(Table2[6M Return vs Nifty]))/_xlfn.STDEV.P(Table2[6M Return vs Nifty])</f>
        <v>2.4050616355444716E-2</v>
      </c>
      <c r="M508">
        <v>3.0169576422906199</v>
      </c>
      <c r="N508">
        <f>(Table2[[#This Row],[1W Return vs Nifty]]-AVERAGE(Table2[1W Return vs Nifty]))/_xlfn.STDEV.P(Table2[1W Return vs Nifty])</f>
        <v>0.26833286802456424</v>
      </c>
      <c r="O508">
        <v>328.21</v>
      </c>
      <c r="P508">
        <v>335.43160337193098</v>
      </c>
      <c r="Q508">
        <v>314.22877718668201</v>
      </c>
      <c r="R508">
        <v>47.516377975625602</v>
      </c>
      <c r="S508" s="1">
        <f>(Table2[[#This Row],[Close Price]]-Table2[[#This Row],[20D EMA]])/Table2[[#This Row],[20D EMA]]</f>
        <v>-1.3131836324304568E-2</v>
      </c>
      <c r="T508" s="1">
        <f>(Table2[[#This Row],[Close Price]]-Table2[[#This Row],[50D EMA]])/Table2[[#This Row],[50D EMA]]</f>
        <v>-3.4378404586834964E-2</v>
      </c>
      <c r="U508" s="1">
        <f>(Table2[[#This Row],[Close Price]]-Table2[[#This Row],[200D EMA]])/Table2[[#This Row],[200D EMA]]</f>
        <v>3.0777648374236376E-2</v>
      </c>
      <c r="V508">
        <v>0.35867876528593501</v>
      </c>
      <c r="W508">
        <v>322.55</v>
      </c>
      <c r="X508">
        <v>331.55</v>
      </c>
      <c r="Y508">
        <v>316</v>
      </c>
      <c r="Z508">
        <v>331.55</v>
      </c>
      <c r="AA508">
        <v>305.3</v>
      </c>
      <c r="AB508">
        <v>346</v>
      </c>
      <c r="AC508" s="1">
        <f>(Table2[[#This Row],[Close Price]]/Table2[[#This Row],[Day Low]])-1</f>
        <v>4.1853976127730341E-3</v>
      </c>
      <c r="AD508" s="1">
        <f>(Table2[[#This Row],[Day High]]/Table2[[#This Row],[Close Price]])-1</f>
        <v>2.3618400740969436E-2</v>
      </c>
      <c r="AE508" s="1">
        <f>(Table2[[#This Row],[Close Price]]/Table2[[#This Row],[Current Week Low]])-1</f>
        <v>2.4999999999999911E-2</v>
      </c>
      <c r="AF508" s="1">
        <f>(Table2[[#This Row],[Current Week High]]/Table2[[#This Row],[Close Price]])-1</f>
        <v>2.3618400740969436E-2</v>
      </c>
      <c r="AG508" s="1">
        <f>(Table2[[#This Row],[Close Price]]/Table2[[#This Row],[Current Month Low]])-1</f>
        <v>6.0923681624631465E-2</v>
      </c>
      <c r="AH508" s="1">
        <f>(Table2[[#This Row],[Current Month High]]/Table2[[#This Row],[Close Price]])-1</f>
        <v>6.823093547391168E-2</v>
      </c>
      <c r="AI508">
        <v>28.249459709786901</v>
      </c>
      <c r="AJ508">
        <v>36.810982048574402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-0.15</v>
      </c>
      <c r="AM508" t="s">
        <v>3192</v>
      </c>
      <c r="AN508">
        <v>-3.77</v>
      </c>
      <c r="AO508" t="s">
        <v>3192</v>
      </c>
      <c r="AP508">
        <v>-9.1980642609990008E-3</v>
      </c>
      <c r="AQ508">
        <f>(Table2[[#This Row],[Sharpe Ratio]]-AVERAGE(Table2[Sharpe Ratio]))/_xlfn.STDEV.P(Table2[Sharpe Ratio])</f>
        <v>-0.89590310695677977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520</v>
      </c>
      <c r="AT508">
        <f>_xlfn.RANK.AVG(Table2[[#This Row],[6M Return vs Nifty Z-Score]],Table2[6M Return vs Nifty Z-Score])</f>
        <v>310</v>
      </c>
      <c r="AU508">
        <f>_xlfn.RANK.AVG(Table2[[#This Row],[Sharpe Ratio Z-Score]],Table2[Sharpe Ratio Z-Score])</f>
        <v>598</v>
      </c>
      <c r="AV508">
        <f>(Table2[[#This Row],[Rank 1Y]]+Table2[[#This Row],[Rank 6M]]+Table2[[#This Row],[Rank Sharpe]])/3</f>
        <v>476</v>
      </c>
    </row>
    <row r="509" spans="1:48" x14ac:dyDescent="0.3">
      <c r="A509" t="s">
        <v>587</v>
      </c>
      <c r="B509" t="s">
        <v>588</v>
      </c>
      <c r="C509" t="s">
        <v>3147</v>
      </c>
      <c r="D509" t="s">
        <v>589</v>
      </c>
      <c r="E509">
        <v>34439.444430000003</v>
      </c>
      <c r="F509">
        <v>626.1</v>
      </c>
      <c r="G509">
        <v>6.1787648286963197</v>
      </c>
      <c r="H509">
        <f>(Table2[[#This Row],[1Y Return vs Nifty]]-AVERAGE(Table2[1Y Return vs Nifty]))/_xlfn.STDEV.P(Table2[1Y Return vs Nifty])</f>
        <v>-0.33368594759160097</v>
      </c>
      <c r="I509">
        <v>-12.4343164240536</v>
      </c>
      <c r="J509">
        <f>(Table2[[#This Row],[1M Return vs Nifty]]-AVERAGE(Table2[1M Return vs Nifty]))/_xlfn.STDEV.P(Table2[1M Return vs Nifty])</f>
        <v>-1.3590578344218569</v>
      </c>
      <c r="K509">
        <v>-17.021309065470799</v>
      </c>
      <c r="L509">
        <f>(Table2[[#This Row],[6M Return vs Nifty]]-AVERAGE(Table2[6M Return vs Nifty]))/_xlfn.STDEV.P(Table2[6M Return vs Nifty])</f>
        <v>-0.84909329884061679</v>
      </c>
      <c r="M509">
        <v>0.59684764689263503</v>
      </c>
      <c r="N509">
        <f>(Table2[[#This Row],[1W Return vs Nifty]]-AVERAGE(Table2[1W Return vs Nifty]))/_xlfn.STDEV.P(Table2[1W Return vs Nifty])</f>
        <v>-0.23370908047842587</v>
      </c>
      <c r="O509">
        <v>641.41999999999996</v>
      </c>
      <c r="P509">
        <v>666.41073719319195</v>
      </c>
      <c r="Q509">
        <v>642.85242508504905</v>
      </c>
      <c r="R509">
        <v>40.688791775862398</v>
      </c>
      <c r="S509" s="1">
        <f>(Table2[[#This Row],[Close Price]]-Table2[[#This Row],[20D EMA]])/Table2[[#This Row],[20D EMA]]</f>
        <v>-2.3884506251753822E-2</v>
      </c>
      <c r="T509" s="1">
        <f>(Table2[[#This Row],[Close Price]]-Table2[[#This Row],[50D EMA]])/Table2[[#This Row],[50D EMA]]</f>
        <v>-6.0489327292315029E-2</v>
      </c>
      <c r="U509" s="1">
        <f>(Table2[[#This Row],[Close Price]]-Table2[[#This Row],[200D EMA]])/Table2[[#This Row],[200D EMA]]</f>
        <v>-2.60595191545442E-2</v>
      </c>
      <c r="V509">
        <v>0.50272921061867304</v>
      </c>
      <c r="W509">
        <v>623.25</v>
      </c>
      <c r="X509">
        <v>633.5</v>
      </c>
      <c r="Y509">
        <v>613.65</v>
      </c>
      <c r="Z509">
        <v>633.5</v>
      </c>
      <c r="AA509">
        <v>601</v>
      </c>
      <c r="AB509">
        <v>668.75</v>
      </c>
      <c r="AC509" s="1">
        <f>(Table2[[#This Row],[Close Price]]/Table2[[#This Row],[Day Low]])-1</f>
        <v>4.5728038507821811E-3</v>
      </c>
      <c r="AD509" s="1">
        <f>(Table2[[#This Row],[Day High]]/Table2[[#This Row],[Close Price]])-1</f>
        <v>1.1819198211148407E-2</v>
      </c>
      <c r="AE509" s="1">
        <f>(Table2[[#This Row],[Close Price]]/Table2[[#This Row],[Current Week Low]])-1</f>
        <v>2.0288438034710365E-2</v>
      </c>
      <c r="AF509" s="1">
        <f>(Table2[[#This Row],[Current Week High]]/Table2[[#This Row],[Close Price]])-1</f>
        <v>1.1819198211148407E-2</v>
      </c>
      <c r="AG509" s="1">
        <f>(Table2[[#This Row],[Close Price]]/Table2[[#This Row],[Current Month Low]])-1</f>
        <v>4.1763727121464367E-2</v>
      </c>
      <c r="AH509" s="1">
        <f>(Table2[[#This Row],[Current Month High]]/Table2[[#This Row],[Close Price]])-1</f>
        <v>6.8120108608848318E-2</v>
      </c>
      <c r="AI509">
        <v>32.047596230633999</v>
      </c>
      <c r="AJ509">
        <v>44.9305555555555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-0.23</v>
      </c>
      <c r="AM509" t="s">
        <v>3192</v>
      </c>
      <c r="AN509">
        <v>-5.71</v>
      </c>
      <c r="AO509" t="s">
        <v>3192</v>
      </c>
      <c r="AP509">
        <v>4.4253184902006998E-2</v>
      </c>
      <c r="AQ509">
        <f>(Table2[[#This Row],[Sharpe Ratio]]-AVERAGE(Table2[Sharpe Ratio]))/_xlfn.STDEV.P(Table2[Sharpe Ratio])</f>
        <v>-0.27096364820520286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410</v>
      </c>
      <c r="AT509">
        <f>_xlfn.RANK.AVG(Table2[[#This Row],[6M Return vs Nifty Z-Score]],Table2[6M Return vs Nifty Z-Score])</f>
        <v>610</v>
      </c>
      <c r="AU509">
        <f>_xlfn.RANK.AVG(Table2[[#This Row],[Sharpe Ratio Z-Score]],Table2[Sharpe Ratio Z-Score])</f>
        <v>409</v>
      </c>
      <c r="AV509">
        <f>(Table2[[#This Row],[Rank 1Y]]+Table2[[#This Row],[Rank 6M]]+Table2[[#This Row],[Rank Sharpe]])/3</f>
        <v>476.33333333333331</v>
      </c>
    </row>
    <row r="510" spans="1:48" x14ac:dyDescent="0.3">
      <c r="A510" t="s">
        <v>1100</v>
      </c>
      <c r="B510" t="s">
        <v>1101</v>
      </c>
      <c r="C510" t="s">
        <v>3150</v>
      </c>
      <c r="D510" t="s">
        <v>48</v>
      </c>
      <c r="E510">
        <v>11954.725089</v>
      </c>
      <c r="F510">
        <v>466</v>
      </c>
      <c r="G510">
        <v>0.92523677975283203</v>
      </c>
      <c r="H510">
        <f>(Table2[[#This Row],[1Y Return vs Nifty]]-AVERAGE(Table2[1Y Return vs Nifty]))/_xlfn.STDEV.P(Table2[1Y Return vs Nifty])</f>
        <v>-0.42020969010703546</v>
      </c>
      <c r="I510">
        <v>-1.1317334268724399</v>
      </c>
      <c r="J510">
        <f>(Table2[[#This Row],[1M Return vs Nifty]]-AVERAGE(Table2[1M Return vs Nifty]))/_xlfn.STDEV.P(Table2[1M Return vs Nifty])</f>
        <v>-0.14770769949102139</v>
      </c>
      <c r="K510">
        <v>-8.0641210256107492</v>
      </c>
      <c r="L510">
        <f>(Table2[[#This Row],[6M Return vs Nifty]]-AVERAGE(Table2[6M Return vs Nifty]))/_xlfn.STDEV.P(Table2[6M Return vs Nifty])</f>
        <v>-0.57205565547832715</v>
      </c>
      <c r="M510">
        <v>4.0514875560222103</v>
      </c>
      <c r="N510">
        <f>(Table2[[#This Row],[1W Return vs Nifty]]-AVERAGE(Table2[1W Return vs Nifty]))/_xlfn.STDEV.P(Table2[1W Return vs Nifty])</f>
        <v>0.48294187945878492</v>
      </c>
      <c r="O510">
        <v>443.26</v>
      </c>
      <c r="P510">
        <v>452.504475796696</v>
      </c>
      <c r="Q510">
        <v>441.11013707040098</v>
      </c>
      <c r="R510">
        <v>70.308218315900206</v>
      </c>
      <c r="S510" s="1">
        <f>(Table2[[#This Row],[Close Price]]-Table2[[#This Row],[20D EMA]])/Table2[[#This Row],[20D EMA]]</f>
        <v>5.1301719081351824E-2</v>
      </c>
      <c r="T510" s="1">
        <f>(Table2[[#This Row],[Close Price]]-Table2[[#This Row],[50D EMA]])/Table2[[#This Row],[50D EMA]]</f>
        <v>2.9824067882518256E-2</v>
      </c>
      <c r="U510" s="1">
        <f>(Table2[[#This Row],[Close Price]]-Table2[[#This Row],[200D EMA]])/Table2[[#This Row],[200D EMA]]</f>
        <v>5.6425506552406905E-2</v>
      </c>
      <c r="V510">
        <v>1.8778821885066701</v>
      </c>
      <c r="W510">
        <v>460.8</v>
      </c>
      <c r="X510">
        <v>469.65</v>
      </c>
      <c r="Y510">
        <v>442.2</v>
      </c>
      <c r="Z510">
        <v>469.65</v>
      </c>
      <c r="AA510">
        <v>412</v>
      </c>
      <c r="AB510">
        <v>469.65</v>
      </c>
      <c r="AC510" s="1">
        <f>(Table2[[#This Row],[Close Price]]/Table2[[#This Row],[Day Low]])-1</f>
        <v>1.1284722222222099E-2</v>
      </c>
      <c r="AD510" s="1">
        <f>(Table2[[#This Row],[Day High]]/Table2[[#This Row],[Close Price]])-1</f>
        <v>7.8326180257510813E-3</v>
      </c>
      <c r="AE510" s="1">
        <f>(Table2[[#This Row],[Close Price]]/Table2[[#This Row],[Current Week Low]])-1</f>
        <v>5.3821800090456895E-2</v>
      </c>
      <c r="AF510" s="1">
        <f>(Table2[[#This Row],[Current Week High]]/Table2[[#This Row],[Close Price]])-1</f>
        <v>7.8326180257510813E-3</v>
      </c>
      <c r="AG510" s="1">
        <f>(Table2[[#This Row],[Close Price]]/Table2[[#This Row],[Current Month Low]])-1</f>
        <v>0.13106796116504849</v>
      </c>
      <c r="AH510" s="1">
        <f>(Table2[[#This Row],[Current Month High]]/Table2[[#This Row],[Close Price]])-1</f>
        <v>7.8326180257510813E-3</v>
      </c>
      <c r="AI510">
        <v>23.347639484978501</v>
      </c>
      <c r="AJ510">
        <v>50.274105127378199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-0.08</v>
      </c>
      <c r="AM510" t="s">
        <v>3192</v>
      </c>
      <c r="AN510">
        <v>7.48</v>
      </c>
      <c r="AO510" t="s">
        <v>3193</v>
      </c>
      <c r="AP510">
        <v>2.2966509706093999E-2</v>
      </c>
      <c r="AQ510">
        <f>(Table2[[#This Row],[Sharpe Ratio]]-AVERAGE(Table2[Sharpe Ratio]))/_xlfn.STDEV.P(Table2[Sharpe Ratio])</f>
        <v>-0.51984245803405726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448</v>
      </c>
      <c r="AT510">
        <f>_xlfn.RANK.AVG(Table2[[#This Row],[6M Return vs Nifty Z-Score]],Table2[6M Return vs Nifty Z-Score])</f>
        <v>508</v>
      </c>
      <c r="AU510">
        <f>_xlfn.RANK.AVG(Table2[[#This Row],[Sharpe Ratio Z-Score]],Table2[Sharpe Ratio Z-Score])</f>
        <v>474</v>
      </c>
      <c r="AV510">
        <f>(Table2[[#This Row],[Rank 1Y]]+Table2[[#This Row],[Rank 6M]]+Table2[[#This Row],[Rank Sharpe]])/3</f>
        <v>476.66666666666669</v>
      </c>
    </row>
    <row r="511" spans="1:48" x14ac:dyDescent="0.3">
      <c r="A511" t="s">
        <v>1363</v>
      </c>
      <c r="B511" t="s">
        <v>1364</v>
      </c>
      <c r="C511" t="s">
        <v>3155</v>
      </c>
      <c r="D511" t="s">
        <v>77</v>
      </c>
      <c r="E511">
        <v>8394.4230806729993</v>
      </c>
      <c r="F511">
        <v>207.69</v>
      </c>
      <c r="G511">
        <v>-7.36308645009656</v>
      </c>
      <c r="H511">
        <f>(Table2[[#This Row],[1Y Return vs Nifty]]-AVERAGE(Table2[1Y Return vs Nifty]))/_xlfn.STDEV.P(Table2[1Y Return vs Nifty])</f>
        <v>-0.55671543221845399</v>
      </c>
      <c r="I511">
        <v>2.4288400464809898</v>
      </c>
      <c r="J511">
        <f>(Table2[[#This Row],[1M Return vs Nifty]]-AVERAGE(Table2[1M Return vs Nifty]))/_xlfn.STDEV.P(Table2[1M Return vs Nifty])</f>
        <v>0.23389544011463417</v>
      </c>
      <c r="K511">
        <v>-21.093036970621299</v>
      </c>
      <c r="L511">
        <f>(Table2[[#This Row],[6M Return vs Nifty]]-AVERAGE(Table2[6M Return vs Nifty]))/_xlfn.STDEV.P(Table2[6M Return vs Nifty])</f>
        <v>-0.97502812327833088</v>
      </c>
      <c r="M511">
        <v>-0.123253859659682</v>
      </c>
      <c r="N511">
        <f>(Table2[[#This Row],[1W Return vs Nifty]]-AVERAGE(Table2[1W Return vs Nifty]))/_xlfn.STDEV.P(Table2[1W Return vs Nifty])</f>
        <v>-0.38309120119067563</v>
      </c>
      <c r="O511">
        <v>210</v>
      </c>
      <c r="P511">
        <v>211.726003005487</v>
      </c>
      <c r="Q511">
        <v>203.71580201657201</v>
      </c>
      <c r="R511">
        <v>44.100194662128096</v>
      </c>
      <c r="S511" s="1">
        <f>(Table2[[#This Row],[Close Price]]-Table2[[#This Row],[20D EMA]])/Table2[[#This Row],[20D EMA]]</f>
        <v>-1.1000000000000012E-2</v>
      </c>
      <c r="T511" s="1">
        <f>(Table2[[#This Row],[Close Price]]-Table2[[#This Row],[50D EMA]])/Table2[[#This Row],[50D EMA]]</f>
        <v>-1.9062386991655477E-2</v>
      </c>
      <c r="U511" s="1">
        <f>(Table2[[#This Row],[Close Price]]-Table2[[#This Row],[200D EMA]])/Table2[[#This Row],[200D EMA]]</f>
        <v>1.9508540545640583E-2</v>
      </c>
      <c r="V511">
        <v>0.76318527378365097</v>
      </c>
      <c r="W511">
        <v>206.7</v>
      </c>
      <c r="X511">
        <v>210.63</v>
      </c>
      <c r="Y511">
        <v>206.35</v>
      </c>
      <c r="Z511">
        <v>213.83</v>
      </c>
      <c r="AA511">
        <v>201.01</v>
      </c>
      <c r="AB511">
        <v>217.24</v>
      </c>
      <c r="AC511" s="1">
        <f>(Table2[[#This Row],[Close Price]]/Table2[[#This Row],[Day Low]])-1</f>
        <v>4.7895500725689821E-3</v>
      </c>
      <c r="AD511" s="1">
        <f>(Table2[[#This Row],[Day High]]/Table2[[#This Row],[Close Price]])-1</f>
        <v>1.415571284125372E-2</v>
      </c>
      <c r="AE511" s="1">
        <f>(Table2[[#This Row],[Close Price]]/Table2[[#This Row],[Current Week Low]])-1</f>
        <v>6.4938211776108812E-3</v>
      </c>
      <c r="AF511" s="1">
        <f>(Table2[[#This Row],[Current Week High]]/Table2[[#This Row],[Close Price]])-1</f>
        <v>2.9563291443979178E-2</v>
      </c>
      <c r="AG511" s="1">
        <f>(Table2[[#This Row],[Close Price]]/Table2[[#This Row],[Current Month Low]])-1</f>
        <v>3.3232177503606852E-2</v>
      </c>
      <c r="AH511" s="1">
        <f>(Table2[[#This Row],[Current Month High]]/Table2[[#This Row],[Close Price]])-1</f>
        <v>4.598199239250822E-2</v>
      </c>
      <c r="AI511">
        <v>23.260628821801699</v>
      </c>
      <c r="AJ511">
        <v>41.285714285714199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0</v>
      </c>
      <c r="AM511" t="s">
        <v>3194</v>
      </c>
      <c r="AN511">
        <v>1.83</v>
      </c>
      <c r="AO511" t="s">
        <v>3193</v>
      </c>
      <c r="AP511">
        <v>8.6519307255741001E-2</v>
      </c>
      <c r="AQ511">
        <f>(Table2[[#This Row],[Sharpe Ratio]]-AVERAGE(Table2[Sharpe Ratio]))/_xlfn.STDEV.P(Table2[Sharpe Ratio])</f>
        <v>0.22320193334591298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507</v>
      </c>
      <c r="AT511">
        <f>_xlfn.RANK.AVG(Table2[[#This Row],[6M Return vs Nifty Z-Score]],Table2[6M Return vs Nifty Z-Score])</f>
        <v>643</v>
      </c>
      <c r="AU511">
        <f>_xlfn.RANK.AVG(Table2[[#This Row],[Sharpe Ratio Z-Score]],Table2[Sharpe Ratio Z-Score])</f>
        <v>282</v>
      </c>
      <c r="AV511">
        <f>(Table2[[#This Row],[Rank 1Y]]+Table2[[#This Row],[Rank 6M]]+Table2[[#This Row],[Rank Sharpe]])/3</f>
        <v>477.33333333333331</v>
      </c>
    </row>
    <row r="512" spans="1:48" x14ac:dyDescent="0.3">
      <c r="A512" t="s">
        <v>550</v>
      </c>
      <c r="B512" t="s">
        <v>551</v>
      </c>
      <c r="C512" t="s">
        <v>3163</v>
      </c>
      <c r="D512" t="s">
        <v>552</v>
      </c>
      <c r="E512">
        <v>38548.112009049997</v>
      </c>
      <c r="F512">
        <v>34219.15</v>
      </c>
      <c r="G512">
        <v>-14.798746213536999</v>
      </c>
      <c r="H512">
        <f>(Table2[[#This Row],[1Y Return vs Nifty]]-AVERAGE(Table2[1Y Return vs Nifty]))/_xlfn.STDEV.P(Table2[1Y Return vs Nifty])</f>
        <v>-0.67917810964409009</v>
      </c>
      <c r="I512">
        <v>-3.2735797214793299</v>
      </c>
      <c r="J512">
        <f>(Table2[[#This Row],[1M Return vs Nifty]]-AVERAGE(Table2[1M Return vs Nifty]))/_xlfn.STDEV.P(Table2[1M Return vs Nifty])</f>
        <v>-0.37725928063138864</v>
      </c>
      <c r="K512">
        <v>2.2373129874605602</v>
      </c>
      <c r="L512">
        <f>(Table2[[#This Row],[6M Return vs Nifty]]-AVERAGE(Table2[6M Return vs Nifty]))/_xlfn.STDEV.P(Table2[6M Return vs Nifty])</f>
        <v>-0.25344171218122968</v>
      </c>
      <c r="M512">
        <v>6.6122261924728698E-3</v>
      </c>
      <c r="N512">
        <f>(Table2[[#This Row],[1W Return vs Nifty]]-AVERAGE(Table2[1W Return vs Nifty]))/_xlfn.STDEV.P(Table2[1W Return vs Nifty])</f>
        <v>-0.35615101131928484</v>
      </c>
      <c r="O512">
        <v>34549.24</v>
      </c>
      <c r="P512">
        <v>35184.914190703603</v>
      </c>
      <c r="Q512">
        <v>33838.259897385702</v>
      </c>
      <c r="R512">
        <v>46.260326714892003</v>
      </c>
      <c r="S512" s="1">
        <f>(Table2[[#This Row],[Close Price]]-Table2[[#This Row],[20D EMA]])/Table2[[#This Row],[20D EMA]]</f>
        <v>-9.5541899040325201E-3</v>
      </c>
      <c r="T512" s="1">
        <f>(Table2[[#This Row],[Close Price]]-Table2[[#This Row],[50D EMA]])/Table2[[#This Row],[50D EMA]]</f>
        <v>-2.7448246298658621E-2</v>
      </c>
      <c r="U512" s="1">
        <f>(Table2[[#This Row],[Close Price]]-Table2[[#This Row],[200D EMA]])/Table2[[#This Row],[200D EMA]]</f>
        <v>1.1256196499741597E-2</v>
      </c>
      <c r="V512">
        <v>0.89350156560513205</v>
      </c>
      <c r="W512">
        <v>33780</v>
      </c>
      <c r="X512">
        <v>34410.199999999997</v>
      </c>
      <c r="Y512">
        <v>33780</v>
      </c>
      <c r="Z512">
        <v>34623</v>
      </c>
      <c r="AA512">
        <v>33555</v>
      </c>
      <c r="AB512">
        <v>35254</v>
      </c>
      <c r="AC512" s="1">
        <f>(Table2[[#This Row],[Close Price]]/Table2[[#This Row],[Day Low]])-1</f>
        <v>1.3000296033155667E-2</v>
      </c>
      <c r="AD512" s="1">
        <f>(Table2[[#This Row],[Day High]]/Table2[[#This Row],[Close Price]])-1</f>
        <v>5.5831310830338765E-3</v>
      </c>
      <c r="AE512" s="1">
        <f>(Table2[[#This Row],[Close Price]]/Table2[[#This Row],[Current Week Low]])-1</f>
        <v>1.3000296033155667E-2</v>
      </c>
      <c r="AF512" s="1">
        <f>(Table2[[#This Row],[Current Week High]]/Table2[[#This Row],[Close Price]])-1</f>
        <v>1.1801871174473844E-2</v>
      </c>
      <c r="AG512" s="1">
        <f>(Table2[[#This Row],[Close Price]]/Table2[[#This Row],[Current Month Low]])-1</f>
        <v>1.9792877365519379E-2</v>
      </c>
      <c r="AH512" s="1">
        <f>(Table2[[#This Row],[Current Month High]]/Table2[[#This Row],[Close Price]])-1</f>
        <v>3.0241838268922461E-2</v>
      </c>
      <c r="AI512">
        <v>19.396595181353099</v>
      </c>
      <c r="AJ512">
        <v>20.071616673596701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0</v>
      </c>
      <c r="AM512">
        <v>0</v>
      </c>
      <c r="AN512">
        <v>-0.89</v>
      </c>
      <c r="AO512" t="s">
        <v>3192</v>
      </c>
      <c r="AP512">
        <v>1.8891778872157001E-2</v>
      </c>
      <c r="AQ512">
        <f>(Table2[[#This Row],[Sharpe Ratio]]-AVERAGE(Table2[Sharpe Ratio]))/_xlfn.STDEV.P(Table2[Sharpe Ratio])</f>
        <v>-0.56748325449427128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552</v>
      </c>
      <c r="AT512">
        <f>_xlfn.RANK.AVG(Table2[[#This Row],[6M Return vs Nifty Z-Score]],Table2[6M Return vs Nifty Z-Score])</f>
        <v>401</v>
      </c>
      <c r="AU512">
        <f>_xlfn.RANK.AVG(Table2[[#This Row],[Sharpe Ratio Z-Score]],Table2[Sharpe Ratio Z-Score])</f>
        <v>482</v>
      </c>
      <c r="AV512">
        <f>(Table2[[#This Row],[Rank 1Y]]+Table2[[#This Row],[Rank 6M]]+Table2[[#This Row],[Rank Sharpe]])/3</f>
        <v>478.33333333333331</v>
      </c>
    </row>
    <row r="513" spans="1:48" x14ac:dyDescent="0.3">
      <c r="A513" t="s">
        <v>419</v>
      </c>
      <c r="B513" t="s">
        <v>420</v>
      </c>
      <c r="C513" t="s">
        <v>3146</v>
      </c>
      <c r="D513" t="s">
        <v>21</v>
      </c>
      <c r="E513">
        <v>55073.625980880002</v>
      </c>
      <c r="F513">
        <v>2911.35</v>
      </c>
      <c r="G513">
        <v>-3.1654744885612902</v>
      </c>
      <c r="H513">
        <f>(Table2[[#This Row],[1Y Return vs Nifty]]-AVERAGE(Table2[1Y Return vs Nifty]))/_xlfn.STDEV.P(Table2[1Y Return vs Nifty])</f>
        <v>-0.48758225292332763</v>
      </c>
      <c r="I513">
        <v>-5.7391027492121296</v>
      </c>
      <c r="J513">
        <f>(Table2[[#This Row],[1M Return vs Nifty]]-AVERAGE(Table2[1M Return vs Nifty]))/_xlfn.STDEV.P(Table2[1M Return vs Nifty])</f>
        <v>-0.641500795430622</v>
      </c>
      <c r="K513">
        <v>13.393745639005401</v>
      </c>
      <c r="L513">
        <f>(Table2[[#This Row],[6M Return vs Nifty]]-AVERAGE(Table2[6M Return vs Nifty]))/_xlfn.STDEV.P(Table2[6M Return vs Nifty])</f>
        <v>9.1616557932118689E-2</v>
      </c>
      <c r="M513">
        <v>0.23584932156320301</v>
      </c>
      <c r="N513">
        <f>(Table2[[#This Row],[1W Return vs Nifty]]-AVERAGE(Table2[1W Return vs Nifty]))/_xlfn.STDEV.P(Table2[1W Return vs Nifty])</f>
        <v>-0.30859671079247708</v>
      </c>
      <c r="O513">
        <v>2953.04</v>
      </c>
      <c r="P513">
        <v>2931.7388412229998</v>
      </c>
      <c r="Q513">
        <v>2668.9460938278198</v>
      </c>
      <c r="R513">
        <v>44.854878562348901</v>
      </c>
      <c r="S513" s="1">
        <f>(Table2[[#This Row],[Close Price]]-Table2[[#This Row],[20D EMA]])/Table2[[#This Row],[20D EMA]]</f>
        <v>-1.4117655026684385E-2</v>
      </c>
      <c r="T513" s="1">
        <f>(Table2[[#This Row],[Close Price]]-Table2[[#This Row],[50D EMA]])/Table2[[#This Row],[50D EMA]]</f>
        <v>-6.9545216430309644E-3</v>
      </c>
      <c r="U513" s="1">
        <f>(Table2[[#This Row],[Close Price]]-Table2[[#This Row],[200D EMA]])/Table2[[#This Row],[200D EMA]]</f>
        <v>9.0823829950241824E-2</v>
      </c>
      <c r="V513">
        <v>1.04937359974894</v>
      </c>
      <c r="W513">
        <v>2878.35</v>
      </c>
      <c r="X513">
        <v>2952.05</v>
      </c>
      <c r="Y513">
        <v>2878.35</v>
      </c>
      <c r="Z513">
        <v>3012.9</v>
      </c>
      <c r="AA513">
        <v>2836.6</v>
      </c>
      <c r="AB513">
        <v>3051.8</v>
      </c>
      <c r="AC513" s="1">
        <f>(Table2[[#This Row],[Close Price]]/Table2[[#This Row],[Day Low]])-1</f>
        <v>1.1464901766637059E-2</v>
      </c>
      <c r="AD513" s="1">
        <f>(Table2[[#This Row],[Day High]]/Table2[[#This Row],[Close Price]])-1</f>
        <v>1.3979768835763462E-2</v>
      </c>
      <c r="AE513" s="1">
        <f>(Table2[[#This Row],[Close Price]]/Table2[[#This Row],[Current Week Low]])-1</f>
        <v>1.1464901766637059E-2</v>
      </c>
      <c r="AF513" s="1">
        <f>(Table2[[#This Row],[Current Week High]]/Table2[[#This Row],[Close Price]])-1</f>
        <v>3.4880725436653215E-2</v>
      </c>
      <c r="AG513" s="1">
        <f>(Table2[[#This Row],[Close Price]]/Table2[[#This Row],[Current Month Low]])-1</f>
        <v>2.635197066911088E-2</v>
      </c>
      <c r="AH513" s="1">
        <f>(Table2[[#This Row],[Current Month High]]/Table2[[#This Row],[Close Price]])-1</f>
        <v>4.8242224397616384E-2</v>
      </c>
      <c r="AI513">
        <v>9.4955948271420603</v>
      </c>
      <c r="AJ513">
        <v>40.706104103233301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-0.04</v>
      </c>
      <c r="AM513" t="s">
        <v>3192</v>
      </c>
      <c r="AN513">
        <v>-5.56</v>
      </c>
      <c r="AO513" t="s">
        <v>3192</v>
      </c>
      <c r="AP513">
        <v>-5.0164061534887998E-2</v>
      </c>
      <c r="AQ513">
        <f>(Table2[[#This Row],[Sharpe Ratio]]-AVERAGE(Table2[Sharpe Ratio]))/_xlfn.STDEV.P(Table2[Sharpe Ratio])</f>
        <v>-1.374867931249073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-2.7209311324633805</v>
      </c>
      <c r="AS513">
        <f>_xlfn.RANK.AVG(Table2[[#This Row],[1Y Return vs Nifty Z-Score]],Table2[1Y Return vs Nifty Z-Score])</f>
        <v>480</v>
      </c>
      <c r="AT513">
        <f>_xlfn.RANK.AVG(Table2[[#This Row],[6M Return vs Nifty Z-Score]],Table2[6M Return vs Nifty Z-Score])</f>
        <v>285</v>
      </c>
      <c r="AU513">
        <f>_xlfn.RANK.AVG(Table2[[#This Row],[Sharpe Ratio Z-Score]],Table2[Sharpe Ratio Z-Score])</f>
        <v>674</v>
      </c>
      <c r="AV513">
        <f>(Table2[[#This Row],[Rank 1Y]]+Table2[[#This Row],[Rank 6M]]+Table2[[#This Row],[Rank Sharpe]])/3</f>
        <v>479.66666666666669</v>
      </c>
    </row>
    <row r="514" spans="1:48" x14ac:dyDescent="0.3">
      <c r="A514" t="s">
        <v>1372</v>
      </c>
      <c r="B514" t="s">
        <v>1373</v>
      </c>
      <c r="C514" t="s">
        <v>3160</v>
      </c>
      <c r="D514" t="s">
        <v>130</v>
      </c>
      <c r="E514">
        <v>8368.6974018569999</v>
      </c>
      <c r="F514">
        <v>131.61000000000001</v>
      </c>
      <c r="G514">
        <v>35.527376547549899</v>
      </c>
      <c r="H514">
        <f>(Table2[[#This Row],[1Y Return vs Nifty]]-AVERAGE(Table2[1Y Return vs Nifty]))/_xlfn.STDEV.P(Table2[1Y Return vs Nifty])</f>
        <v>0.14967527174332371</v>
      </c>
      <c r="I514">
        <v>1.1190725392280401</v>
      </c>
      <c r="J514">
        <f>(Table2[[#This Row],[1M Return vs Nifty]]-AVERAGE(Table2[1M Return vs Nifty]))/_xlfn.STDEV.P(Table2[1M Return vs Nifty])</f>
        <v>9.3521593973926648E-2</v>
      </c>
      <c r="K514">
        <v>-14.6047587363992</v>
      </c>
      <c r="L514">
        <f>(Table2[[#This Row],[6M Return vs Nifty]]-AVERAGE(Table2[6M Return vs Nifty]))/_xlfn.STDEV.P(Table2[6M Return vs Nifty])</f>
        <v>-0.77435160476730347</v>
      </c>
      <c r="M514">
        <v>5.2533277000062197</v>
      </c>
      <c r="N514">
        <f>(Table2[[#This Row],[1W Return vs Nifty]]-AVERAGE(Table2[1W Return vs Nifty]))/_xlfn.STDEV.P(Table2[1W Return vs Nifty])</f>
        <v>0.73225871581011026</v>
      </c>
      <c r="O514">
        <v>126.72</v>
      </c>
      <c r="P514">
        <v>128.924440317311</v>
      </c>
      <c r="Q514">
        <v>121.839229919498</v>
      </c>
      <c r="R514">
        <v>69.327246404425097</v>
      </c>
      <c r="S514" s="1">
        <f>(Table2[[#This Row],[Close Price]]-Table2[[#This Row],[20D EMA]])/Table2[[#This Row],[20D EMA]]</f>
        <v>3.858901515151527E-2</v>
      </c>
      <c r="T514" s="1">
        <f>(Table2[[#This Row],[Close Price]]-Table2[[#This Row],[50D EMA]])/Table2[[#This Row],[50D EMA]]</f>
        <v>2.0830493241462002E-2</v>
      </c>
      <c r="U514" s="1">
        <f>(Table2[[#This Row],[Close Price]]-Table2[[#This Row],[200D EMA]])/Table2[[#This Row],[200D EMA]]</f>
        <v>8.0193957947352359E-2</v>
      </c>
      <c r="V514">
        <v>0.86345518463330295</v>
      </c>
      <c r="W514">
        <v>129.83000000000001</v>
      </c>
      <c r="X514">
        <v>133.5</v>
      </c>
      <c r="Y514">
        <v>126.3</v>
      </c>
      <c r="Z514">
        <v>133.5</v>
      </c>
      <c r="AA514">
        <v>117.15</v>
      </c>
      <c r="AB514">
        <v>133.5</v>
      </c>
      <c r="AC514" s="1">
        <f>(Table2[[#This Row],[Close Price]]/Table2[[#This Row],[Day Low]])-1</f>
        <v>1.3710236463067016E-2</v>
      </c>
      <c r="AD514" s="1">
        <f>(Table2[[#This Row],[Day High]]/Table2[[#This Row],[Close Price]])-1</f>
        <v>1.4360610895828518E-2</v>
      </c>
      <c r="AE514" s="1">
        <f>(Table2[[#This Row],[Close Price]]/Table2[[#This Row],[Current Week Low]])-1</f>
        <v>4.2042755344418259E-2</v>
      </c>
      <c r="AF514" s="1">
        <f>(Table2[[#This Row],[Current Week High]]/Table2[[#This Row],[Close Price]])-1</f>
        <v>1.4360610895828518E-2</v>
      </c>
      <c r="AG514" s="1">
        <f>(Table2[[#This Row],[Close Price]]/Table2[[#This Row],[Current Month Low]])-1</f>
        <v>0.12343149807938536</v>
      </c>
      <c r="AH514" s="1">
        <f>(Table2[[#This Row],[Current Month High]]/Table2[[#This Row],[Close Price]])-1</f>
        <v>1.4360610895828518E-2</v>
      </c>
      <c r="AI514">
        <v>24.8841273459463</v>
      </c>
      <c r="AJ514">
        <v>90.739130434782595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-0.03</v>
      </c>
      <c r="AM514" t="s">
        <v>3192</v>
      </c>
      <c r="AN514">
        <v>2.8</v>
      </c>
      <c r="AO514" t="s">
        <v>3193</v>
      </c>
      <c r="AP514">
        <v>-1.1705921614034999E-2</v>
      </c>
      <c r="AQ514">
        <f>(Table2[[#This Row],[Sharpe Ratio]]-AVERAGE(Table2[Sharpe Ratio]))/_xlfn.STDEV.P(Table2[Sharpe Ratio])</f>
        <v>-0.92522438646613103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248</v>
      </c>
      <c r="AT514">
        <f>_xlfn.RANK.AVG(Table2[[#This Row],[6M Return vs Nifty Z-Score]],Table2[6M Return vs Nifty Z-Score])</f>
        <v>586</v>
      </c>
      <c r="AU514">
        <f>_xlfn.RANK.AVG(Table2[[#This Row],[Sharpe Ratio Z-Score]],Table2[Sharpe Ratio Z-Score])</f>
        <v>605</v>
      </c>
      <c r="AV514">
        <f>(Table2[[#This Row],[Rank 1Y]]+Table2[[#This Row],[Rank 6M]]+Table2[[#This Row],[Rank Sharpe]])/3</f>
        <v>479.66666666666669</v>
      </c>
    </row>
    <row r="515" spans="1:48" x14ac:dyDescent="0.3">
      <c r="A515" t="s">
        <v>808</v>
      </c>
      <c r="B515" t="s">
        <v>809</v>
      </c>
      <c r="C515" t="s">
        <v>3156</v>
      </c>
      <c r="D515" t="s">
        <v>545</v>
      </c>
      <c r="E515">
        <v>20190.777658229999</v>
      </c>
      <c r="F515">
        <v>1785.9</v>
      </c>
      <c r="G515">
        <v>0.69679938258681395</v>
      </c>
      <c r="H515">
        <f>(Table2[[#This Row],[1Y Return vs Nifty]]-AVERAGE(Table2[1Y Return vs Nifty]))/_xlfn.STDEV.P(Table2[1Y Return vs Nifty])</f>
        <v>-0.42397197296707723</v>
      </c>
      <c r="I515">
        <v>9.6998251181293291</v>
      </c>
      <c r="J515">
        <f>(Table2[[#This Row],[1M Return vs Nifty]]-AVERAGE(Table2[1M Return vs Nifty]))/_xlfn.STDEV.P(Table2[1M Return vs Nifty])</f>
        <v>1.0131605647165001</v>
      </c>
      <c r="K515">
        <v>-1.3276528485996799</v>
      </c>
      <c r="L515">
        <f>(Table2[[#This Row],[6M Return vs Nifty]]-AVERAGE(Table2[6M Return vs Nifty]))/_xlfn.STDEV.P(Table2[6M Return vs Nifty])</f>
        <v>-0.36370284876719722</v>
      </c>
      <c r="M515">
        <v>1.4488807794227401</v>
      </c>
      <c r="N515">
        <f>(Table2[[#This Row],[1W Return vs Nifty]]-AVERAGE(Table2[1W Return vs Nifty]))/_xlfn.STDEV.P(Table2[1W Return vs Nifty])</f>
        <v>-5.6958282019706992E-2</v>
      </c>
      <c r="O515">
        <v>1724.78</v>
      </c>
      <c r="P515">
        <v>1698.60347680067</v>
      </c>
      <c r="Q515">
        <v>1624.86321273919</v>
      </c>
      <c r="R515">
        <v>71.224895652938699</v>
      </c>
      <c r="S515" s="1">
        <f>(Table2[[#This Row],[Close Price]]-Table2[[#This Row],[20D EMA]])/Table2[[#This Row],[20D EMA]]</f>
        <v>3.5436403483342871E-2</v>
      </c>
      <c r="T515" s="1">
        <f>(Table2[[#This Row],[Close Price]]-Table2[[#This Row],[50D EMA]])/Table2[[#This Row],[50D EMA]]</f>
        <v>5.1393114633059386E-2</v>
      </c>
      <c r="U515" s="1">
        <f>(Table2[[#This Row],[Close Price]]-Table2[[#This Row],[200D EMA]])/Table2[[#This Row],[200D EMA]]</f>
        <v>9.9107903975088923E-2</v>
      </c>
      <c r="V515">
        <v>0.60174763475136595</v>
      </c>
      <c r="W515">
        <v>1751.55</v>
      </c>
      <c r="X515">
        <v>1795.4</v>
      </c>
      <c r="Y515">
        <v>1715</v>
      </c>
      <c r="Z515">
        <v>1814.8</v>
      </c>
      <c r="AA515">
        <v>1680</v>
      </c>
      <c r="AB515">
        <v>1814.8</v>
      </c>
      <c r="AC515" s="1">
        <f>(Table2[[#This Row],[Close Price]]/Table2[[#This Row],[Day Low]])-1</f>
        <v>1.9611201507236498E-2</v>
      </c>
      <c r="AD515" s="1">
        <f>(Table2[[#This Row],[Day High]]/Table2[[#This Row],[Close Price]])-1</f>
        <v>5.3194467775350418E-3</v>
      </c>
      <c r="AE515" s="1">
        <f>(Table2[[#This Row],[Close Price]]/Table2[[#This Row],[Current Week Low]])-1</f>
        <v>4.1341107871720073E-2</v>
      </c>
      <c r="AF515" s="1">
        <f>(Table2[[#This Row],[Current Week High]]/Table2[[#This Row],[Close Price]])-1</f>
        <v>1.6182317039027838E-2</v>
      </c>
      <c r="AG515" s="1">
        <f>(Table2[[#This Row],[Close Price]]/Table2[[#This Row],[Current Month Low]])-1</f>
        <v>6.3035714285714306E-2</v>
      </c>
      <c r="AH515" s="1">
        <f>(Table2[[#This Row],[Current Month High]]/Table2[[#This Row],[Close Price]])-1</f>
        <v>1.6182317039027838E-2</v>
      </c>
      <c r="AI515">
        <v>6.4981241950837099</v>
      </c>
      <c r="AJ515">
        <v>36.5366972477064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-0.06</v>
      </c>
      <c r="AM515" t="s">
        <v>3192</v>
      </c>
      <c r="AN515">
        <v>4.68</v>
      </c>
      <c r="AO515" t="s">
        <v>3193</v>
      </c>
      <c r="AQ515">
        <f>(Table2[[#This Row],[Sharpe Ratio]]-AVERAGE(Table2[Sharpe Ratio]))/_xlfn.STDEV.P(Table2[Sharpe Ratio])</f>
        <v>-0.78836149865308947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-0.61983403769057066</v>
      </c>
      <c r="AS515">
        <f>_xlfn.RANK.AVG(Table2[[#This Row],[1Y Return vs Nifty Z-Score]],Table2[1Y Return vs Nifty Z-Score])</f>
        <v>452</v>
      </c>
      <c r="AT515">
        <f>_xlfn.RANK.AVG(Table2[[#This Row],[6M Return vs Nifty Z-Score]],Table2[6M Return vs Nifty Z-Score])</f>
        <v>439</v>
      </c>
      <c r="AU515">
        <f>_xlfn.RANK.AVG(Table2[[#This Row],[Sharpe Ratio Z-Score]],Table2[Sharpe Ratio Z-Score])</f>
        <v>551.5</v>
      </c>
      <c r="AV515">
        <f>(Table2[[#This Row],[Rank 1Y]]+Table2[[#This Row],[Rank 6M]]+Table2[[#This Row],[Rank Sharpe]])/3</f>
        <v>480.83333333333331</v>
      </c>
    </row>
    <row r="516" spans="1:48" x14ac:dyDescent="0.3">
      <c r="A516" t="s">
        <v>1711</v>
      </c>
      <c r="B516" t="s">
        <v>1712</v>
      </c>
      <c r="C516" t="s">
        <v>3161</v>
      </c>
      <c r="D516" t="s">
        <v>257</v>
      </c>
      <c r="E516">
        <v>5069.6932049999996</v>
      </c>
      <c r="F516">
        <v>303.75</v>
      </c>
      <c r="G516">
        <v>3.7549760682528999</v>
      </c>
      <c r="H516">
        <f>(Table2[[#This Row],[1Y Return vs Nifty]]-AVERAGE(Table2[1Y Return vs Nifty]))/_xlfn.STDEV.P(Table2[1Y Return vs Nifty])</f>
        <v>-0.3736048882856714</v>
      </c>
      <c r="I516">
        <v>5.3182382141445901</v>
      </c>
      <c r="J516">
        <f>(Table2[[#This Row],[1M Return vs Nifty]]-AVERAGE(Table2[1M Return vs Nifty]))/_xlfn.STDEV.P(Table2[1M Return vs Nifty])</f>
        <v>0.54356561560824668</v>
      </c>
      <c r="K516">
        <v>1.10138986715132</v>
      </c>
      <c r="L516">
        <f>(Table2[[#This Row],[6M Return vs Nifty]]-AVERAGE(Table2[6M Return vs Nifty]))/_xlfn.STDEV.P(Table2[6M Return vs Nifty])</f>
        <v>-0.28857477658613051</v>
      </c>
      <c r="M516">
        <v>6.4423447586862501</v>
      </c>
      <c r="N516">
        <f>(Table2[[#This Row],[1W Return vs Nifty]]-AVERAGE(Table2[1W Return vs Nifty]))/_xlfn.STDEV.P(Table2[1W Return vs Nifty])</f>
        <v>0.97891545541208491</v>
      </c>
      <c r="O516">
        <v>287.73</v>
      </c>
      <c r="P516">
        <v>287.16731382994499</v>
      </c>
      <c r="Q516">
        <v>274.34655844253001</v>
      </c>
      <c r="R516">
        <v>72.066294172265401</v>
      </c>
      <c r="S516" s="1">
        <f>(Table2[[#This Row],[Close Price]]-Table2[[#This Row],[20D EMA]])/Table2[[#This Row],[20D EMA]]</f>
        <v>5.5677197372536687E-2</v>
      </c>
      <c r="T516" s="1">
        <f>(Table2[[#This Row],[Close Price]]-Table2[[#This Row],[50D EMA]])/Table2[[#This Row],[50D EMA]]</f>
        <v>5.7745730002805834E-2</v>
      </c>
      <c r="U516" s="1">
        <f>(Table2[[#This Row],[Close Price]]-Table2[[#This Row],[200D EMA]])/Table2[[#This Row],[200D EMA]]</f>
        <v>0.10717627268369546</v>
      </c>
      <c r="V516">
        <v>0.53393192847779503</v>
      </c>
      <c r="W516">
        <v>295.25</v>
      </c>
      <c r="X516">
        <v>305.10000000000002</v>
      </c>
      <c r="Y516">
        <v>285.25</v>
      </c>
      <c r="Z516">
        <v>305.10000000000002</v>
      </c>
      <c r="AA516">
        <v>267.89999999999998</v>
      </c>
      <c r="AB516">
        <v>305.10000000000002</v>
      </c>
      <c r="AC516" s="1">
        <f>(Table2[[#This Row],[Close Price]]/Table2[[#This Row],[Day Low]])-1</f>
        <v>2.8789161727349688E-2</v>
      </c>
      <c r="AD516" s="1">
        <f>(Table2[[#This Row],[Day High]]/Table2[[#This Row],[Close Price]])-1</f>
        <v>4.4444444444444731E-3</v>
      </c>
      <c r="AE516" s="1">
        <f>(Table2[[#This Row],[Close Price]]/Table2[[#This Row],[Current Week Low]])-1</f>
        <v>6.485539000876428E-2</v>
      </c>
      <c r="AF516" s="1">
        <f>(Table2[[#This Row],[Current Week High]]/Table2[[#This Row],[Close Price]])-1</f>
        <v>4.4444444444444731E-3</v>
      </c>
      <c r="AG516" s="1">
        <f>(Table2[[#This Row],[Close Price]]/Table2[[#This Row],[Current Month Low]])-1</f>
        <v>0.13381858902575594</v>
      </c>
      <c r="AH516" s="1">
        <f>(Table2[[#This Row],[Current Month High]]/Table2[[#This Row],[Close Price]])-1</f>
        <v>4.4444444444444731E-3</v>
      </c>
      <c r="AI516">
        <v>10.6172839506172</v>
      </c>
      <c r="AJ516">
        <v>44.436519258202502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0.01</v>
      </c>
      <c r="AM516" t="s">
        <v>3193</v>
      </c>
      <c r="AN516">
        <v>5.69</v>
      </c>
      <c r="AO516" t="s">
        <v>3193</v>
      </c>
      <c r="AP516">
        <v>-1.0826790757223001E-2</v>
      </c>
      <c r="AQ516">
        <f>(Table2[[#This Row],[Sharpe Ratio]]-AVERAGE(Table2[Sharpe Ratio]))/_xlfn.STDEV.P(Table2[Sharpe Ratio])</f>
        <v>-0.91494579484421334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-5.4644388695683555E-2</v>
      </c>
      <c r="AS516">
        <f>_xlfn.RANK.AVG(Table2[[#This Row],[1Y Return vs Nifty Z-Score]],Table2[1Y Return vs Nifty Z-Score])</f>
        <v>431</v>
      </c>
      <c r="AT516">
        <f>_xlfn.RANK.AVG(Table2[[#This Row],[6M Return vs Nifty Z-Score]],Table2[6M Return vs Nifty Z-Score])</f>
        <v>413</v>
      </c>
      <c r="AU516">
        <f>_xlfn.RANK.AVG(Table2[[#This Row],[Sharpe Ratio Z-Score]],Table2[Sharpe Ratio Z-Score])</f>
        <v>602</v>
      </c>
      <c r="AV516">
        <f>(Table2[[#This Row],[Rank 1Y]]+Table2[[#This Row],[Rank 6M]]+Table2[[#This Row],[Rank Sharpe]])/3</f>
        <v>482</v>
      </c>
    </row>
    <row r="517" spans="1:48" x14ac:dyDescent="0.3">
      <c r="A517" t="s">
        <v>1485</v>
      </c>
      <c r="B517" t="s">
        <v>1486</v>
      </c>
      <c r="C517" t="s">
        <v>3147</v>
      </c>
      <c r="D517" t="s">
        <v>533</v>
      </c>
      <c r="E517">
        <v>7065.9511337000004</v>
      </c>
      <c r="F517">
        <v>323.8</v>
      </c>
      <c r="G517">
        <v>-13.4162382727727</v>
      </c>
      <c r="H517">
        <f>(Table2[[#This Row],[1Y Return vs Nifty]]-AVERAGE(Table2[1Y Return vs Nifty]))/_xlfn.STDEV.P(Table2[1Y Return vs Nifty])</f>
        <v>-0.65640869450481243</v>
      </c>
      <c r="I517">
        <v>6.9590807935988899</v>
      </c>
      <c r="J517">
        <f>(Table2[[#This Row],[1M Return vs Nifty]]-AVERAGE(Table2[1M Return vs Nifty]))/_xlfn.STDEV.P(Table2[1M Return vs Nifty])</f>
        <v>0.71942230965047915</v>
      </c>
      <c r="K517">
        <v>-16.332975965654001</v>
      </c>
      <c r="L517">
        <f>(Table2[[#This Row],[6M Return vs Nifty]]-AVERAGE(Table2[6M Return vs Nifty]))/_xlfn.STDEV.P(Table2[6M Return vs Nifty])</f>
        <v>-0.82780378488010775</v>
      </c>
      <c r="M517">
        <v>4.4889117711582802</v>
      </c>
      <c r="N517">
        <f>(Table2[[#This Row],[1W Return vs Nifty]]-AVERAGE(Table2[1W Return vs Nifty]))/_xlfn.STDEV.P(Table2[1W Return vs Nifty])</f>
        <v>0.57368374892211471</v>
      </c>
      <c r="O517">
        <v>311.44</v>
      </c>
      <c r="P517">
        <v>307.56019570663602</v>
      </c>
      <c r="Q517">
        <v>311.97189081023203</v>
      </c>
      <c r="R517">
        <v>60.942329958434897</v>
      </c>
      <c r="S517" s="1">
        <f>(Table2[[#This Row],[Close Price]]-Table2[[#This Row],[20D EMA]])/Table2[[#This Row],[20D EMA]]</f>
        <v>3.9686617004880596E-2</v>
      </c>
      <c r="T517" s="1">
        <f>(Table2[[#This Row],[Close Price]]-Table2[[#This Row],[50D EMA]])/Table2[[#This Row],[50D EMA]]</f>
        <v>5.2802035244034644E-2</v>
      </c>
      <c r="U517" s="1">
        <f>(Table2[[#This Row],[Close Price]]-Table2[[#This Row],[200D EMA]])/Table2[[#This Row],[200D EMA]]</f>
        <v>3.7914022186578508E-2</v>
      </c>
      <c r="V517">
        <v>0.91585615124034103</v>
      </c>
      <c r="W517">
        <v>312.45</v>
      </c>
      <c r="X517">
        <v>326.75</v>
      </c>
      <c r="Y517">
        <v>296.64999999999998</v>
      </c>
      <c r="Z517">
        <v>326.75</v>
      </c>
      <c r="AA517">
        <v>294.64999999999998</v>
      </c>
      <c r="AB517">
        <v>328.95</v>
      </c>
      <c r="AC517" s="1">
        <f>(Table2[[#This Row],[Close Price]]/Table2[[#This Row],[Day Low]])-1</f>
        <v>3.6325812129940793E-2</v>
      </c>
      <c r="AD517" s="1">
        <f>(Table2[[#This Row],[Day High]]/Table2[[#This Row],[Close Price]])-1</f>
        <v>9.1105620753550998E-3</v>
      </c>
      <c r="AE517" s="1">
        <f>(Table2[[#This Row],[Close Price]]/Table2[[#This Row],[Current Week Low]])-1</f>
        <v>9.1521995617731555E-2</v>
      </c>
      <c r="AF517" s="1">
        <f>(Table2[[#This Row],[Current Week High]]/Table2[[#This Row],[Close Price]])-1</f>
        <v>9.1105620753550998E-3</v>
      </c>
      <c r="AG517" s="1">
        <f>(Table2[[#This Row],[Close Price]]/Table2[[#This Row],[Current Month Low]])-1</f>
        <v>9.8930935007636389E-2</v>
      </c>
      <c r="AH517" s="1">
        <f>(Table2[[#This Row],[Current Month High]]/Table2[[#This Row],[Close Price]])-1</f>
        <v>1.5904879555280971E-2</v>
      </c>
      <c r="AI517">
        <v>25.1636812847436</v>
      </c>
      <c r="AJ517">
        <v>20.126136152847302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0.04</v>
      </c>
      <c r="AM517" t="s">
        <v>3193</v>
      </c>
      <c r="AN517">
        <v>-1.77</v>
      </c>
      <c r="AO517" t="s">
        <v>3192</v>
      </c>
      <c r="AP517">
        <v>8.1857161039184001E-2</v>
      </c>
      <c r="AQ517">
        <f>(Table2[[#This Row],[Sharpe Ratio]]-AVERAGE(Table2[Sharpe Ratio]))/_xlfn.STDEV.P(Table2[Sharpe Ratio])</f>
        <v>0.1686932141144766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546</v>
      </c>
      <c r="AT517">
        <f>_xlfn.RANK.AVG(Table2[[#This Row],[6M Return vs Nifty Z-Score]],Table2[6M Return vs Nifty Z-Score])</f>
        <v>605</v>
      </c>
      <c r="AU517">
        <f>_xlfn.RANK.AVG(Table2[[#This Row],[Sharpe Ratio Z-Score]],Table2[Sharpe Ratio Z-Score])</f>
        <v>296</v>
      </c>
      <c r="AV517">
        <f>(Table2[[#This Row],[Rank 1Y]]+Table2[[#This Row],[Rank 6M]]+Table2[[#This Row],[Rank Sharpe]])/3</f>
        <v>482.33333333333331</v>
      </c>
    </row>
    <row r="518" spans="1:48" x14ac:dyDescent="0.3">
      <c r="A518" t="s">
        <v>1070</v>
      </c>
      <c r="B518" t="s">
        <v>1071</v>
      </c>
      <c r="C518" t="s">
        <v>3149</v>
      </c>
      <c r="D518" t="s">
        <v>127</v>
      </c>
      <c r="E518">
        <v>12750.290854000001</v>
      </c>
      <c r="F518">
        <v>2003.75</v>
      </c>
      <c r="G518">
        <v>1.7969909328024201</v>
      </c>
      <c r="H518">
        <f>(Table2[[#This Row],[1Y Return vs Nifty]]-AVERAGE(Table2[1Y Return vs Nifty]))/_xlfn.STDEV.P(Table2[1Y Return vs Nifty])</f>
        <v>-0.40585220858747034</v>
      </c>
      <c r="I518">
        <v>-8.01011228432208</v>
      </c>
      <c r="J518">
        <f>(Table2[[#This Row],[1M Return vs Nifty]]-AVERAGE(Table2[1M Return vs Nifty]))/_xlfn.STDEV.P(Table2[1M Return vs Nifty])</f>
        <v>-0.88489539890053182</v>
      </c>
      <c r="K518">
        <v>10.332531360286801</v>
      </c>
      <c r="L518">
        <f>(Table2[[#This Row],[6M Return vs Nifty]]-AVERAGE(Table2[6M Return vs Nifty]))/_xlfn.STDEV.P(Table2[6M Return vs Nifty])</f>
        <v>-3.0640031802773352E-3</v>
      </c>
      <c r="M518">
        <v>3.4034555216907898</v>
      </c>
      <c r="N518">
        <f>(Table2[[#This Row],[1W Return vs Nifty]]-AVERAGE(Table2[1W Return vs Nifty]))/_xlfn.STDEV.P(Table2[1W Return vs Nifty])</f>
        <v>0.34851027683462354</v>
      </c>
      <c r="O518">
        <v>2013.1</v>
      </c>
      <c r="P518">
        <v>2078.9991264453301</v>
      </c>
      <c r="Q518">
        <v>1910.63217495052</v>
      </c>
      <c r="R518">
        <v>54.754148997683799</v>
      </c>
      <c r="S518" s="1">
        <f>(Table2[[#This Row],[Close Price]]-Table2[[#This Row],[20D EMA]])/Table2[[#This Row],[20D EMA]]</f>
        <v>-4.6445780140082008E-3</v>
      </c>
      <c r="T518" s="1">
        <f>(Table2[[#This Row],[Close Price]]-Table2[[#This Row],[50D EMA]])/Table2[[#This Row],[50D EMA]]</f>
        <v>-3.6194881223442839E-2</v>
      </c>
      <c r="U518" s="1">
        <f>(Table2[[#This Row],[Close Price]]-Table2[[#This Row],[200D EMA]])/Table2[[#This Row],[200D EMA]]</f>
        <v>4.8736657044881726E-2</v>
      </c>
      <c r="V518">
        <v>0.64077563958350903</v>
      </c>
      <c r="W518">
        <v>1984.05</v>
      </c>
      <c r="X518">
        <v>2021</v>
      </c>
      <c r="Y518">
        <v>1924</v>
      </c>
      <c r="Z518">
        <v>2025.15</v>
      </c>
      <c r="AA518">
        <v>1890.15</v>
      </c>
      <c r="AB518">
        <v>2033.6</v>
      </c>
      <c r="AC518" s="1">
        <f>(Table2[[#This Row],[Close Price]]/Table2[[#This Row],[Day Low]])-1</f>
        <v>9.9291852523877289E-3</v>
      </c>
      <c r="AD518" s="1">
        <f>(Table2[[#This Row],[Day High]]/Table2[[#This Row],[Close Price]])-1</f>
        <v>8.6088583905177263E-3</v>
      </c>
      <c r="AE518" s="1">
        <f>(Table2[[#This Row],[Close Price]]/Table2[[#This Row],[Current Week Low]])-1</f>
        <v>4.1450103950103845E-2</v>
      </c>
      <c r="AF518" s="1">
        <f>(Table2[[#This Row],[Current Week High]]/Table2[[#This Row],[Close Price]])-1</f>
        <v>1.0679975046787415E-2</v>
      </c>
      <c r="AG518" s="1">
        <f>(Table2[[#This Row],[Close Price]]/Table2[[#This Row],[Current Month Low]])-1</f>
        <v>6.0101050181202487E-2</v>
      </c>
      <c r="AH518" s="1">
        <f>(Table2[[#This Row],[Current Month High]]/Table2[[#This Row],[Close Price]])-1</f>
        <v>1.4897067997504676E-2</v>
      </c>
      <c r="AI518">
        <v>23.967560823456001</v>
      </c>
      <c r="AJ518">
        <v>39.134812345936098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-0.16</v>
      </c>
      <c r="AM518" t="s">
        <v>3192</v>
      </c>
      <c r="AN518">
        <v>-0.46</v>
      </c>
      <c r="AO518" t="s">
        <v>3192</v>
      </c>
      <c r="AP518">
        <v>-5.6149802729968001E-2</v>
      </c>
      <c r="AQ518">
        <f>(Table2[[#This Row],[Sharpe Ratio]]-AVERAGE(Table2[Sharpe Ratio]))/_xlfn.STDEV.P(Table2[Sharpe Ratio])</f>
        <v>-1.4448518122856513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445</v>
      </c>
      <c r="AT518">
        <f>_xlfn.RANK.AVG(Table2[[#This Row],[6M Return vs Nifty Z-Score]],Table2[6M Return vs Nifty Z-Score])</f>
        <v>322</v>
      </c>
      <c r="AU518">
        <f>_xlfn.RANK.AVG(Table2[[#This Row],[Sharpe Ratio Z-Score]],Table2[Sharpe Ratio Z-Score])</f>
        <v>681</v>
      </c>
      <c r="AV518">
        <f>(Table2[[#This Row],[Rank 1Y]]+Table2[[#This Row],[Rank 6M]]+Table2[[#This Row],[Rank Sharpe]])/3</f>
        <v>482.66666666666669</v>
      </c>
    </row>
    <row r="519" spans="1:48" x14ac:dyDescent="0.3">
      <c r="A519" t="s">
        <v>68</v>
      </c>
      <c r="B519" t="s">
        <v>69</v>
      </c>
      <c r="C519" t="s">
        <v>3147</v>
      </c>
      <c r="D519" t="s">
        <v>24</v>
      </c>
      <c r="E519">
        <v>356749.75342943898</v>
      </c>
      <c r="F519">
        <v>1153.2</v>
      </c>
      <c r="G519">
        <v>-11.7847959603726</v>
      </c>
      <c r="H519">
        <f>(Table2[[#This Row],[1Y Return vs Nifty]]-AVERAGE(Table2[1Y Return vs Nifty]))/_xlfn.STDEV.P(Table2[1Y Return vs Nifty])</f>
        <v>-0.62953941861024876</v>
      </c>
      <c r="I519">
        <v>-4.0601178723659102</v>
      </c>
      <c r="J519">
        <f>(Table2[[#This Row],[1M Return vs Nifty]]-AVERAGE(Table2[1M Return vs Nifty]))/_xlfn.STDEV.P(Table2[1M Return vs Nifty])</f>
        <v>-0.46155621483150278</v>
      </c>
      <c r="K519">
        <v>-3.1177424860560401</v>
      </c>
      <c r="L519">
        <f>(Table2[[#This Row],[6M Return vs Nifty]]-AVERAGE(Table2[6M Return vs Nifty]))/_xlfn.STDEV.P(Table2[6M Return vs Nifty])</f>
        <v>-0.41906868594302521</v>
      </c>
      <c r="M519">
        <v>-0.208071619539869</v>
      </c>
      <c r="N519">
        <f>(Table2[[#This Row],[1W Return vs Nifty]]-AVERAGE(Table2[1W Return vs Nifty]))/_xlfn.STDEV.P(Table2[1W Return vs Nifty])</f>
        <v>-0.40068629956177482</v>
      </c>
      <c r="O519">
        <v>1187.5999999999999</v>
      </c>
      <c r="P519">
        <v>1194.80885126726</v>
      </c>
      <c r="Q519">
        <v>1146.8030260512301</v>
      </c>
      <c r="R519">
        <v>32.579467456985</v>
      </c>
      <c r="S519" s="1">
        <f>(Table2[[#This Row],[Close Price]]-Table2[[#This Row],[20D EMA]])/Table2[[#This Row],[20D EMA]]</f>
        <v>-2.8965981812057819E-2</v>
      </c>
      <c r="T519" s="1">
        <f>(Table2[[#This Row],[Close Price]]-Table2[[#This Row],[50D EMA]])/Table2[[#This Row],[50D EMA]]</f>
        <v>-3.4824692856207116E-2</v>
      </c>
      <c r="U519" s="1">
        <f>(Table2[[#This Row],[Close Price]]-Table2[[#This Row],[200D EMA]])/Table2[[#This Row],[200D EMA]]</f>
        <v>5.5780930146274452E-3</v>
      </c>
      <c r="V519">
        <v>1.1541218950433001</v>
      </c>
      <c r="W519">
        <v>1148.0999999999999</v>
      </c>
      <c r="X519">
        <v>1162.95</v>
      </c>
      <c r="Y519">
        <v>1148.0999999999999</v>
      </c>
      <c r="Z519">
        <v>1175</v>
      </c>
      <c r="AA519">
        <v>1130.9000000000001</v>
      </c>
      <c r="AB519">
        <v>1242.95</v>
      </c>
      <c r="AC519" s="1">
        <f>(Table2[[#This Row],[Close Price]]/Table2[[#This Row],[Day Low]])-1</f>
        <v>4.4421217663968005E-3</v>
      </c>
      <c r="AD519" s="1">
        <f>(Table2[[#This Row],[Day High]]/Table2[[#This Row],[Close Price]])-1</f>
        <v>8.4547346514047828E-3</v>
      </c>
      <c r="AE519" s="1">
        <f>(Table2[[#This Row],[Close Price]]/Table2[[#This Row],[Current Week Low]])-1</f>
        <v>4.4421217663968005E-3</v>
      </c>
      <c r="AF519" s="1">
        <f>(Table2[[#This Row],[Current Week High]]/Table2[[#This Row],[Close Price]])-1</f>
        <v>1.8903919528269197E-2</v>
      </c>
      <c r="AG519" s="1">
        <f>(Table2[[#This Row],[Close Price]]/Table2[[#This Row],[Current Month Low]])-1</f>
        <v>1.9718808029003387E-2</v>
      </c>
      <c r="AH519" s="1">
        <f>(Table2[[#This Row],[Current Month High]]/Table2[[#This Row],[Close Price]])-1</f>
        <v>7.7826916406521063E-2</v>
      </c>
      <c r="AI519">
        <v>16.1680541103017</v>
      </c>
      <c r="AJ519">
        <v>21.210847172587702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-0.02</v>
      </c>
      <c r="AM519" t="s">
        <v>3192</v>
      </c>
      <c r="AN519">
        <v>-9.42</v>
      </c>
      <c r="AO519" t="s">
        <v>3192</v>
      </c>
      <c r="AP519">
        <v>2.6077729673871002E-2</v>
      </c>
      <c r="AQ519">
        <f>(Table2[[#This Row],[Sharpe Ratio]]-AVERAGE(Table2[Sharpe Ratio]))/_xlfn.STDEV.P(Table2[Sharpe Ratio])</f>
        <v>-0.48346680445877399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535</v>
      </c>
      <c r="AT519">
        <f>_xlfn.RANK.AVG(Table2[[#This Row],[6M Return vs Nifty Z-Score]],Table2[6M Return vs Nifty Z-Score])</f>
        <v>461</v>
      </c>
      <c r="AU519">
        <f>_xlfn.RANK.AVG(Table2[[#This Row],[Sharpe Ratio Z-Score]],Table2[Sharpe Ratio Z-Score])</f>
        <v>460</v>
      </c>
      <c r="AV519">
        <f>(Table2[[#This Row],[Rank 1Y]]+Table2[[#This Row],[Rank 6M]]+Table2[[#This Row],[Rank Sharpe]])/3</f>
        <v>485.33333333333331</v>
      </c>
    </row>
    <row r="520" spans="1:48" x14ac:dyDescent="0.3">
      <c r="A520" t="s">
        <v>417</v>
      </c>
      <c r="B520" t="s">
        <v>418</v>
      </c>
      <c r="C520" t="s">
        <v>3153</v>
      </c>
      <c r="D520" t="s">
        <v>410</v>
      </c>
      <c r="E520">
        <v>55344.286641339997</v>
      </c>
      <c r="F520">
        <v>130493.8</v>
      </c>
      <c r="G520">
        <v>-7.4341905431720701</v>
      </c>
      <c r="H520">
        <f>(Table2[[#This Row],[1Y Return vs Nifty]]-AVERAGE(Table2[1Y Return vs Nifty]))/_xlfn.STDEV.P(Table2[1Y Return vs Nifty])</f>
        <v>-0.55788649139692292</v>
      </c>
      <c r="I520">
        <v>-3.3245431001911698</v>
      </c>
      <c r="J520">
        <f>(Table2[[#This Row],[1M Return vs Nifty]]-AVERAGE(Table2[1M Return vs Nifty]))/_xlfn.STDEV.P(Table2[1M Return vs Nifty])</f>
        <v>-0.3827212618169738</v>
      </c>
      <c r="K520">
        <v>-12.488516303279299</v>
      </c>
      <c r="L520">
        <f>(Table2[[#This Row],[6M Return vs Nifty]]-AVERAGE(Table2[6M Return vs Nifty]))/_xlfn.STDEV.P(Table2[6M Return vs Nifty])</f>
        <v>-0.70889815957380775</v>
      </c>
      <c r="M520">
        <v>-1.95643429163185</v>
      </c>
      <c r="N520">
        <f>(Table2[[#This Row],[1W Return vs Nifty]]-AVERAGE(Table2[1W Return vs Nifty]))/_xlfn.STDEV.P(Table2[1W Return vs Nifty])</f>
        <v>-0.76337700546194498</v>
      </c>
      <c r="O520">
        <v>134031.97</v>
      </c>
      <c r="P520">
        <v>134752.28435451901</v>
      </c>
      <c r="Q520">
        <v>130141.480698906</v>
      </c>
      <c r="R520">
        <v>28.255736701075499</v>
      </c>
      <c r="S520" s="1">
        <f>(Table2[[#This Row],[Close Price]]-Table2[[#This Row],[20D EMA]])/Table2[[#This Row],[20D EMA]]</f>
        <v>-2.6397955651923925E-2</v>
      </c>
      <c r="T520" s="1">
        <f>(Table2[[#This Row],[Close Price]]-Table2[[#This Row],[50D EMA]])/Table2[[#This Row],[50D EMA]]</f>
        <v>-3.1602316613166918E-2</v>
      </c>
      <c r="U520" s="1">
        <f>(Table2[[#This Row],[Close Price]]-Table2[[#This Row],[200D EMA]])/Table2[[#This Row],[200D EMA]]</f>
        <v>2.7072021864352658E-3</v>
      </c>
      <c r="V520">
        <v>0.66763803351788997</v>
      </c>
      <c r="W520">
        <v>129530.05</v>
      </c>
      <c r="X520">
        <v>131278.1</v>
      </c>
      <c r="Y520">
        <v>129530.05</v>
      </c>
      <c r="Z520">
        <v>132900</v>
      </c>
      <c r="AA520">
        <v>129530.05</v>
      </c>
      <c r="AB520">
        <v>140447.1</v>
      </c>
      <c r="AC520" s="1">
        <f>(Table2[[#This Row],[Close Price]]/Table2[[#This Row],[Day Low]])-1</f>
        <v>7.4403584342010998E-3</v>
      </c>
      <c r="AD520" s="1">
        <f>(Table2[[#This Row],[Day High]]/Table2[[#This Row],[Close Price]])-1</f>
        <v>6.0102472301366561E-3</v>
      </c>
      <c r="AE520" s="1">
        <f>(Table2[[#This Row],[Close Price]]/Table2[[#This Row],[Current Week Low]])-1</f>
        <v>7.4403584342010998E-3</v>
      </c>
      <c r="AF520" s="1">
        <f>(Table2[[#This Row],[Current Week High]]/Table2[[#This Row],[Close Price]])-1</f>
        <v>1.8439190214400991E-2</v>
      </c>
      <c r="AG520" s="1">
        <f>(Table2[[#This Row],[Close Price]]/Table2[[#This Row],[Current Month Low]])-1</f>
        <v>7.4403584342010998E-3</v>
      </c>
      <c r="AH520" s="1">
        <f>(Table2[[#This Row],[Current Month High]]/Table2[[#This Row],[Close Price]])-1</f>
        <v>7.6274121835673503E-2</v>
      </c>
      <c r="AI520">
        <v>16.0553221685628</v>
      </c>
      <c r="AJ520">
        <v>21.947647863875599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-0.04</v>
      </c>
      <c r="AM520" t="s">
        <v>3192</v>
      </c>
      <c r="AN520">
        <v>-7.43</v>
      </c>
      <c r="AO520" t="s">
        <v>3192</v>
      </c>
      <c r="AP520">
        <v>5.0676125503431001E-2</v>
      </c>
      <c r="AQ520">
        <f>(Table2[[#This Row],[Sharpe Ratio]]-AVERAGE(Table2[Sharpe Ratio]))/_xlfn.STDEV.P(Table2[Sharpe Ratio])</f>
        <v>-0.19586813433224498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508</v>
      </c>
      <c r="AT520">
        <f>_xlfn.RANK.AVG(Table2[[#This Row],[6M Return vs Nifty Z-Score]],Table2[6M Return vs Nifty Z-Score])</f>
        <v>559</v>
      </c>
      <c r="AU520">
        <f>_xlfn.RANK.AVG(Table2[[#This Row],[Sharpe Ratio Z-Score]],Table2[Sharpe Ratio Z-Score])</f>
        <v>390</v>
      </c>
      <c r="AV520">
        <f>(Table2[[#This Row],[Rank 1Y]]+Table2[[#This Row],[Rank 6M]]+Table2[[#This Row],[Rank Sharpe]])/3</f>
        <v>485.66666666666669</v>
      </c>
    </row>
    <row r="521" spans="1:48" x14ac:dyDescent="0.3">
      <c r="A521" t="s">
        <v>996</v>
      </c>
      <c r="B521" t="s">
        <v>997</v>
      </c>
      <c r="C521" t="s">
        <v>3150</v>
      </c>
      <c r="D521" t="s">
        <v>481</v>
      </c>
      <c r="E521">
        <v>14634.3849183</v>
      </c>
      <c r="F521">
        <v>304.5</v>
      </c>
      <c r="G521">
        <v>-5.2874765225867799</v>
      </c>
      <c r="H521">
        <f>(Table2[[#This Row],[1Y Return vs Nifty]]-AVERAGE(Table2[1Y Return vs Nifty]))/_xlfn.STDEV.P(Table2[1Y Return vs Nifty])</f>
        <v>-0.5225308733358851</v>
      </c>
      <c r="I521">
        <v>-54.475141576796098</v>
      </c>
      <c r="J521">
        <f>(Table2[[#This Row],[1M Return vs Nifty]]-AVERAGE(Table2[1M Return vs Nifty]))/_xlfn.STDEV.P(Table2[1M Return vs Nifty])</f>
        <v>-5.8647676561572215</v>
      </c>
      <c r="K521">
        <v>-20.781762108657801</v>
      </c>
      <c r="L521">
        <f>(Table2[[#This Row],[6M Return vs Nifty]]-AVERAGE(Table2[6M Return vs Nifty]))/_xlfn.STDEV.P(Table2[6M Return vs Nifty])</f>
        <v>-0.96540067615848268</v>
      </c>
      <c r="M521">
        <v>0.46746738072994198</v>
      </c>
      <c r="N521">
        <f>(Table2[[#This Row],[1W Return vs Nifty]]-AVERAGE(Table2[1W Return vs Nifty]))/_xlfn.STDEV.P(Table2[1W Return vs Nifty])</f>
        <v>-0.2605484890365779</v>
      </c>
      <c r="O521">
        <v>324.01</v>
      </c>
      <c r="P521">
        <v>333.913948282219</v>
      </c>
      <c r="Q521">
        <v>324.08411960748998</v>
      </c>
      <c r="R521">
        <v>34.939245968412799</v>
      </c>
      <c r="S521" s="1">
        <f>(Table2[[#This Row],[Close Price]]-Table2[[#This Row],[20D EMA]])/Table2[[#This Row],[20D EMA]]</f>
        <v>-6.0214190920033307E-2</v>
      </c>
      <c r="T521" s="1">
        <f>(Table2[[#This Row],[Close Price]]-Table2[[#This Row],[50D EMA]])/Table2[[#This Row],[50D EMA]]</f>
        <v>-8.808840850625016E-2</v>
      </c>
      <c r="U521" s="1">
        <f>(Table2[[#This Row],[Close Price]]-Table2[[#This Row],[200D EMA]])/Table2[[#This Row],[200D EMA]]</f>
        <v>-6.0429124485362064E-2</v>
      </c>
      <c r="V521">
        <v>1.04029047404984</v>
      </c>
      <c r="W521">
        <v>303</v>
      </c>
      <c r="X521">
        <v>313.89999999999998</v>
      </c>
      <c r="Y521">
        <v>303</v>
      </c>
      <c r="Z521">
        <v>314.64999999999998</v>
      </c>
      <c r="AA521">
        <v>292.2</v>
      </c>
      <c r="AB521">
        <v>349.9</v>
      </c>
      <c r="AC521" s="1">
        <f>(Table2[[#This Row],[Close Price]]/Table2[[#This Row],[Day Low]])-1</f>
        <v>4.9504950495049549E-3</v>
      </c>
      <c r="AD521" s="1">
        <f>(Table2[[#This Row],[Day High]]/Table2[[#This Row],[Close Price]])-1</f>
        <v>3.0870279146141044E-2</v>
      </c>
      <c r="AE521" s="1">
        <f>(Table2[[#This Row],[Close Price]]/Table2[[#This Row],[Current Week Low]])-1</f>
        <v>4.9504950495049549E-3</v>
      </c>
      <c r="AF521" s="1">
        <f>(Table2[[#This Row],[Current Week High]]/Table2[[#This Row],[Close Price]])-1</f>
        <v>3.3333333333333215E-2</v>
      </c>
      <c r="AG521" s="1">
        <f>(Table2[[#This Row],[Close Price]]/Table2[[#This Row],[Current Month Low]])-1</f>
        <v>4.2094455852156099E-2</v>
      </c>
      <c r="AH521" s="1">
        <f>(Table2[[#This Row],[Current Month High]]/Table2[[#This Row],[Close Price]])-1</f>
        <v>0.1490968801313628</v>
      </c>
      <c r="AI521">
        <v>35.623973727421998</v>
      </c>
      <c r="AJ521">
        <v>40.874392782789698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-0.18</v>
      </c>
      <c r="AM521" t="s">
        <v>3192</v>
      </c>
      <c r="AN521">
        <v>-15.07</v>
      </c>
      <c r="AO521" t="s">
        <v>3192</v>
      </c>
      <c r="AP521">
        <v>7.2582444300395996E-2</v>
      </c>
      <c r="AQ521">
        <f>(Table2[[#This Row],[Sharpe Ratio]]-AVERAGE(Table2[Sharpe Ratio]))/_xlfn.STDEV.P(Table2[Sharpe Ratio])</f>
        <v>6.0255403032899203E-2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491</v>
      </c>
      <c r="AT521">
        <f>_xlfn.RANK.AVG(Table2[[#This Row],[6M Return vs Nifty Z-Score]],Table2[6M Return vs Nifty Z-Score])</f>
        <v>641</v>
      </c>
      <c r="AU521">
        <f>_xlfn.RANK.AVG(Table2[[#This Row],[Sharpe Ratio Z-Score]],Table2[Sharpe Ratio Z-Score])</f>
        <v>327</v>
      </c>
      <c r="AV521">
        <f>(Table2[[#This Row],[Rank 1Y]]+Table2[[#This Row],[Rank 6M]]+Table2[[#This Row],[Rank Sharpe]])/3</f>
        <v>486.33333333333331</v>
      </c>
    </row>
    <row r="522" spans="1:48" x14ac:dyDescent="0.3">
      <c r="A522" t="s">
        <v>1883</v>
      </c>
      <c r="B522" t="s">
        <v>1884</v>
      </c>
      <c r="C522" t="s">
        <v>3156</v>
      </c>
      <c r="D522" t="s">
        <v>138</v>
      </c>
      <c r="E522">
        <v>4016.1630260500001</v>
      </c>
      <c r="F522">
        <v>608.65</v>
      </c>
      <c r="G522">
        <v>-11.529808993533001</v>
      </c>
      <c r="H522">
        <f>(Table2[[#This Row],[1Y Return vs Nifty]]-AVERAGE(Table2[1Y Return vs Nifty]))/_xlfn.STDEV.P(Table2[1Y Return vs Nifty])</f>
        <v>-0.62533987375999178</v>
      </c>
      <c r="I522">
        <v>14.629177879136099</v>
      </c>
      <c r="J522">
        <f>(Table2[[#This Row],[1M Return vs Nifty]]-AVERAGE(Table2[1M Return vs Nifty]))/_xlfn.STDEV.P(Table2[1M Return vs Nifty])</f>
        <v>1.5414621161102331</v>
      </c>
      <c r="K522">
        <v>5.2303548961700601</v>
      </c>
      <c r="L522">
        <f>(Table2[[#This Row],[6M Return vs Nifty]]-AVERAGE(Table2[6M Return vs Nifty]))/_xlfn.STDEV.P(Table2[6M Return vs Nifty])</f>
        <v>-0.16086966019532495</v>
      </c>
      <c r="M522">
        <v>12.089286511152199</v>
      </c>
      <c r="N522">
        <f>(Table2[[#This Row],[1W Return vs Nifty]]-AVERAGE(Table2[1W Return vs Nifty]))/_xlfn.STDEV.P(Table2[1W Return vs Nifty])</f>
        <v>2.1503504917872318</v>
      </c>
      <c r="O522">
        <v>586.5</v>
      </c>
      <c r="P522">
        <v>559.37375794898799</v>
      </c>
      <c r="Q522">
        <v>527.68075910941104</v>
      </c>
      <c r="R522">
        <v>57.583077394884597</v>
      </c>
      <c r="S522" s="1">
        <f>(Table2[[#This Row],[Close Price]]-Table2[[#This Row],[20D EMA]])/Table2[[#This Row],[20D EMA]]</f>
        <v>3.7766410912190927E-2</v>
      </c>
      <c r="T522" s="1">
        <f>(Table2[[#This Row],[Close Price]]-Table2[[#This Row],[50D EMA]])/Table2[[#This Row],[50D EMA]]</f>
        <v>8.8091801502611297E-2</v>
      </c>
      <c r="U522" s="1">
        <f>(Table2[[#This Row],[Close Price]]-Table2[[#This Row],[200D EMA]])/Table2[[#This Row],[200D EMA]]</f>
        <v>0.1534436105406688</v>
      </c>
      <c r="V522">
        <v>1.02365576424239</v>
      </c>
      <c r="W522">
        <v>605</v>
      </c>
      <c r="X522">
        <v>634.4</v>
      </c>
      <c r="Y522">
        <v>605</v>
      </c>
      <c r="Z522">
        <v>659</v>
      </c>
      <c r="AA522">
        <v>527.45000000000005</v>
      </c>
      <c r="AB522">
        <v>659</v>
      </c>
      <c r="AC522" s="1">
        <f>(Table2[[#This Row],[Close Price]]/Table2[[#This Row],[Day Low]])-1</f>
        <v>6.0330578512395316E-3</v>
      </c>
      <c r="AD522" s="1">
        <f>(Table2[[#This Row],[Day High]]/Table2[[#This Row],[Close Price]])-1</f>
        <v>4.2306744434404076E-2</v>
      </c>
      <c r="AE522" s="1">
        <f>(Table2[[#This Row],[Close Price]]/Table2[[#This Row],[Current Week Low]])-1</f>
        <v>6.0330578512395316E-3</v>
      </c>
      <c r="AF522" s="1">
        <f>(Table2[[#This Row],[Current Week High]]/Table2[[#This Row],[Close Price]])-1</f>
        <v>8.2724061447465802E-2</v>
      </c>
      <c r="AG522" s="1">
        <f>(Table2[[#This Row],[Close Price]]/Table2[[#This Row],[Current Month Low]])-1</f>
        <v>0.15394824153948217</v>
      </c>
      <c r="AH522" s="1">
        <f>(Table2[[#This Row],[Current Month High]]/Table2[[#This Row],[Close Price]])-1</f>
        <v>8.2724061447465802E-2</v>
      </c>
      <c r="AI522">
        <v>9.5867904378542601</v>
      </c>
      <c r="AJ522">
        <v>43.211764705882302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0.12</v>
      </c>
      <c r="AM522" t="s">
        <v>3193</v>
      </c>
      <c r="AN522">
        <v>0.26</v>
      </c>
      <c r="AO522" t="s">
        <v>3193</v>
      </c>
      <c r="AQ522">
        <f>(Table2[[#This Row],[Sharpe Ratio]]-AVERAGE(Table2[Sharpe Ratio]))/_xlfn.STDEV.P(Table2[Sharpe Ratio])</f>
        <v>-0.78836149865308947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2.1172415752890585</v>
      </c>
      <c r="AS522">
        <f>_xlfn.RANK.AVG(Table2[[#This Row],[1Y Return vs Nifty Z-Score]],Table2[1Y Return vs Nifty Z-Score])</f>
        <v>532</v>
      </c>
      <c r="AT522">
        <f>_xlfn.RANK.AVG(Table2[[#This Row],[6M Return vs Nifty Z-Score]],Table2[6M Return vs Nifty Z-Score])</f>
        <v>376</v>
      </c>
      <c r="AU522">
        <f>_xlfn.RANK.AVG(Table2[[#This Row],[Sharpe Ratio Z-Score]],Table2[Sharpe Ratio Z-Score])</f>
        <v>551.5</v>
      </c>
      <c r="AV522">
        <f>(Table2[[#This Row],[Rank 1Y]]+Table2[[#This Row],[Rank 6M]]+Table2[[#This Row],[Rank Sharpe]])/3</f>
        <v>486.5</v>
      </c>
    </row>
    <row r="523" spans="1:48" x14ac:dyDescent="0.3">
      <c r="A523" t="s">
        <v>1136</v>
      </c>
      <c r="B523" t="s">
        <v>1137</v>
      </c>
      <c r="C523" t="s">
        <v>3154</v>
      </c>
      <c r="D523" t="s">
        <v>133</v>
      </c>
      <c r="E523">
        <v>11209.5</v>
      </c>
      <c r="F523">
        <v>352.5</v>
      </c>
      <c r="G523">
        <v>-41.879390668684103</v>
      </c>
      <c r="H523">
        <f>(Table2[[#This Row],[1Y Return vs Nifty]]-AVERAGE(Table2[1Y Return vs Nifty]))/_xlfn.STDEV.P(Table2[1Y Return vs Nifty])</f>
        <v>-1.1251867130359368</v>
      </c>
      <c r="I523">
        <v>-5.9011515754450103</v>
      </c>
      <c r="J523">
        <f>(Table2[[#This Row],[1M Return vs Nifty]]-AVERAGE(Table2[1M Return vs Nifty]))/_xlfn.STDEV.P(Table2[1M Return vs Nifty])</f>
        <v>-0.65886831819701441</v>
      </c>
      <c r="K523">
        <v>-21.897420006262401</v>
      </c>
      <c r="L523">
        <f>(Table2[[#This Row],[6M Return vs Nifty]]-AVERAGE(Table2[6M Return vs Nifty]))/_xlfn.STDEV.P(Table2[6M Return vs Nifty])</f>
        <v>-0.99990695573813237</v>
      </c>
      <c r="M523">
        <v>5.1893507056786996</v>
      </c>
      <c r="N523">
        <f>(Table2[[#This Row],[1W Return vs Nifty]]-AVERAGE(Table2[1W Return vs Nifty]))/_xlfn.STDEV.P(Table2[1W Return vs Nifty])</f>
        <v>0.71898694925709006</v>
      </c>
      <c r="O523">
        <v>346.9</v>
      </c>
      <c r="P523">
        <v>360.61642402840999</v>
      </c>
      <c r="Q523">
        <v>368.89609386121498</v>
      </c>
      <c r="R523">
        <v>60.0162039353092</v>
      </c>
      <c r="S523" s="1">
        <f>(Table2[[#This Row],[Close Price]]-Table2[[#This Row],[20D EMA]])/Table2[[#This Row],[20D EMA]]</f>
        <v>1.6142980686076745E-2</v>
      </c>
      <c r="T523" s="1">
        <f>(Table2[[#This Row],[Close Price]]-Table2[[#This Row],[50D EMA]])/Table2[[#This Row],[50D EMA]]</f>
        <v>-2.2507083670073133E-2</v>
      </c>
      <c r="U523" s="1">
        <f>(Table2[[#This Row],[Close Price]]-Table2[[#This Row],[200D EMA]])/Table2[[#This Row],[200D EMA]]</f>
        <v>-4.444637428821209E-2</v>
      </c>
      <c r="V523">
        <v>0.97510645666237095</v>
      </c>
      <c r="W523">
        <v>339.05</v>
      </c>
      <c r="X523">
        <v>358.35</v>
      </c>
      <c r="Y523">
        <v>334.2</v>
      </c>
      <c r="Z523">
        <v>358.35</v>
      </c>
      <c r="AA523">
        <v>308.8</v>
      </c>
      <c r="AB523">
        <v>361.45</v>
      </c>
      <c r="AC523" s="1">
        <f>(Table2[[#This Row],[Close Price]]/Table2[[#This Row],[Day Low]])-1</f>
        <v>3.9669665241114815E-2</v>
      </c>
      <c r="AD523" s="1">
        <f>(Table2[[#This Row],[Day High]]/Table2[[#This Row],[Close Price]])-1</f>
        <v>1.6595744680851121E-2</v>
      </c>
      <c r="AE523" s="1">
        <f>(Table2[[#This Row],[Close Price]]/Table2[[#This Row],[Current Week Low]])-1</f>
        <v>5.4757630161579973E-2</v>
      </c>
      <c r="AF523" s="1">
        <f>(Table2[[#This Row],[Current Week High]]/Table2[[#This Row],[Close Price]])-1</f>
        <v>1.6595744680851121E-2</v>
      </c>
      <c r="AG523" s="1">
        <f>(Table2[[#This Row],[Close Price]]/Table2[[#This Row],[Current Month Low]])-1</f>
        <v>0.14151554404145084</v>
      </c>
      <c r="AH523" s="1">
        <f>(Table2[[#This Row],[Current Month High]]/Table2[[#This Row],[Close Price]])-1</f>
        <v>2.5390070921985863E-2</v>
      </c>
      <c r="AI523">
        <v>43.546099290780099</v>
      </c>
      <c r="AJ523">
        <v>14.783458156952101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-0.14000000000000001</v>
      </c>
      <c r="AM523" t="s">
        <v>3192</v>
      </c>
      <c r="AN523">
        <v>-2.0299999999999998</v>
      </c>
      <c r="AO523" t="s">
        <v>3192</v>
      </c>
      <c r="AP523">
        <v>0.14544825030199701</v>
      </c>
      <c r="AQ523">
        <f>(Table2[[#This Row],[Sharpe Ratio]]-AVERAGE(Table2[Sharpe Ratio]))/_xlfn.STDEV.P(Table2[Sharpe Ratio])</f>
        <v>0.91218530321667701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686</v>
      </c>
      <c r="AT523">
        <f>_xlfn.RANK.AVG(Table2[[#This Row],[6M Return vs Nifty Z-Score]],Table2[6M Return vs Nifty Z-Score])</f>
        <v>650</v>
      </c>
      <c r="AU523">
        <f>_xlfn.RANK.AVG(Table2[[#This Row],[Sharpe Ratio Z-Score]],Table2[Sharpe Ratio Z-Score])</f>
        <v>126</v>
      </c>
      <c r="AV523">
        <f>(Table2[[#This Row],[Rank 1Y]]+Table2[[#This Row],[Rank 6M]]+Table2[[#This Row],[Rank Sharpe]])/3</f>
        <v>487.33333333333331</v>
      </c>
    </row>
    <row r="524" spans="1:48" x14ac:dyDescent="0.3">
      <c r="A524" t="s">
        <v>425</v>
      </c>
      <c r="B524" t="s">
        <v>426</v>
      </c>
      <c r="C524" t="s">
        <v>3147</v>
      </c>
      <c r="D524" t="s">
        <v>34</v>
      </c>
      <c r="E524">
        <v>54471.345449856002</v>
      </c>
      <c r="F524">
        <v>45.56</v>
      </c>
      <c r="G524">
        <v>-15.160261208842501</v>
      </c>
      <c r="H524">
        <f>(Table2[[#This Row],[1Y Return vs Nifty]]-AVERAGE(Table2[1Y Return vs Nifty]))/_xlfn.STDEV.P(Table2[1Y Return vs Nifty])</f>
        <v>-0.68513213331691936</v>
      </c>
      <c r="I524">
        <v>-8.2314863493420596</v>
      </c>
      <c r="J524">
        <f>(Table2[[#This Row],[1M Return vs Nifty]]-AVERAGE(Table2[1M Return vs Nifty]))/_xlfn.STDEV.P(Table2[1M Return vs Nifty])</f>
        <v>-0.90862108210047099</v>
      </c>
      <c r="K524">
        <v>-28.533517725263099</v>
      </c>
      <c r="L524">
        <f>(Table2[[#This Row],[6M Return vs Nifty]]-AVERAGE(Table2[6M Return vs Nifty]))/_xlfn.STDEV.P(Table2[6M Return vs Nifty])</f>
        <v>-1.2051553958749928</v>
      </c>
      <c r="M524">
        <v>-1.5045472550074099</v>
      </c>
      <c r="N524">
        <f>(Table2[[#This Row],[1W Return vs Nifty]]-AVERAGE(Table2[1W Return vs Nifty]))/_xlfn.STDEV.P(Table2[1W Return vs Nifty])</f>
        <v>-0.66963488266522131</v>
      </c>
      <c r="O524">
        <v>46.85</v>
      </c>
      <c r="P524">
        <v>49.040286869716297</v>
      </c>
      <c r="Q524">
        <v>49.287712831941498</v>
      </c>
      <c r="R524">
        <v>38.390608079041201</v>
      </c>
      <c r="S524" s="1">
        <f>(Table2[[#This Row],[Close Price]]-Table2[[#This Row],[20D EMA]])/Table2[[#This Row],[20D EMA]]</f>
        <v>-2.7534685165421541E-2</v>
      </c>
      <c r="T524" s="1">
        <f>(Table2[[#This Row],[Close Price]]-Table2[[#This Row],[50D EMA]])/Table2[[#This Row],[50D EMA]]</f>
        <v>-7.0967914175589092E-2</v>
      </c>
      <c r="U524" s="1">
        <f>(Table2[[#This Row],[Close Price]]-Table2[[#This Row],[200D EMA]])/Table2[[#This Row],[200D EMA]]</f>
        <v>-7.5631686230847095E-2</v>
      </c>
      <c r="V524">
        <v>0.50789415072062005</v>
      </c>
      <c r="W524">
        <v>45</v>
      </c>
      <c r="X524">
        <v>46.09</v>
      </c>
      <c r="Y524">
        <v>44.91</v>
      </c>
      <c r="Z524">
        <v>46.09</v>
      </c>
      <c r="AA524">
        <v>44.16</v>
      </c>
      <c r="AB524">
        <v>48.54</v>
      </c>
      <c r="AC524" s="1">
        <f>(Table2[[#This Row],[Close Price]]/Table2[[#This Row],[Day Low]])-1</f>
        <v>1.244444444444448E-2</v>
      </c>
      <c r="AD524" s="1">
        <f>(Table2[[#This Row],[Day High]]/Table2[[#This Row],[Close Price]])-1</f>
        <v>1.1633011413520578E-2</v>
      </c>
      <c r="AE524" s="1">
        <f>(Table2[[#This Row],[Close Price]]/Table2[[#This Row],[Current Week Low]])-1</f>
        <v>1.4473391226898391E-2</v>
      </c>
      <c r="AF524" s="1">
        <f>(Table2[[#This Row],[Current Week High]]/Table2[[#This Row],[Close Price]])-1</f>
        <v>1.1633011413520578E-2</v>
      </c>
      <c r="AG524" s="1">
        <f>(Table2[[#This Row],[Close Price]]/Table2[[#This Row],[Current Month Low]])-1</f>
        <v>3.1702898550724834E-2</v>
      </c>
      <c r="AH524" s="1">
        <f>(Table2[[#This Row],[Current Month High]]/Table2[[#This Row],[Close Price]])-1</f>
        <v>6.5408252853380144E-2</v>
      </c>
      <c r="AI524">
        <v>55.0702370500439</v>
      </c>
      <c r="AJ524">
        <v>31.1079136690647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-0.21</v>
      </c>
      <c r="AM524" t="s">
        <v>3192</v>
      </c>
      <c r="AN524">
        <v>-6.66</v>
      </c>
      <c r="AO524" t="s">
        <v>3192</v>
      </c>
      <c r="AP524">
        <v>0.107971240813984</v>
      </c>
      <c r="AQ524">
        <f>(Table2[[#This Row],[Sharpe Ratio]]-AVERAGE(Table2[Sharpe Ratio]))/_xlfn.STDEV.P(Table2[Sharpe Ratio])</f>
        <v>0.47401290515649641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555</v>
      </c>
      <c r="AT524">
        <f>_xlfn.RANK.AVG(Table2[[#This Row],[6M Return vs Nifty Z-Score]],Table2[6M Return vs Nifty Z-Score])</f>
        <v>695</v>
      </c>
      <c r="AU524">
        <f>_xlfn.RANK.AVG(Table2[[#This Row],[Sharpe Ratio Z-Score]],Table2[Sharpe Ratio Z-Score])</f>
        <v>215</v>
      </c>
      <c r="AV524">
        <f>(Table2[[#This Row],[Rank 1Y]]+Table2[[#This Row],[Rank 6M]]+Table2[[#This Row],[Rank Sharpe]])/3</f>
        <v>488.33333333333331</v>
      </c>
    </row>
    <row r="525" spans="1:48" x14ac:dyDescent="0.3">
      <c r="A525" t="s">
        <v>788</v>
      </c>
      <c r="B525" t="s">
        <v>789</v>
      </c>
      <c r="C525" t="s">
        <v>3161</v>
      </c>
      <c r="D525" t="s">
        <v>453</v>
      </c>
      <c r="E525">
        <v>20784.959215999999</v>
      </c>
      <c r="F525">
        <v>2005</v>
      </c>
      <c r="G525">
        <v>-15.313336109247</v>
      </c>
      <c r="H525">
        <f>(Table2[[#This Row],[1Y Return vs Nifty]]-AVERAGE(Table2[1Y Return vs Nifty]))/_xlfn.STDEV.P(Table2[1Y Return vs Nifty])</f>
        <v>-0.68765322260106965</v>
      </c>
      <c r="I525">
        <v>4.6326679028295796</v>
      </c>
      <c r="J525">
        <f>(Table2[[#This Row],[1M Return vs Nifty]]-AVERAGE(Table2[1M Return vs Nifty]))/_xlfn.STDEV.P(Table2[1M Return vs Nifty])</f>
        <v>0.47008987211464626</v>
      </c>
      <c r="K525">
        <v>15.7653485089245</v>
      </c>
      <c r="L525">
        <f>(Table2[[#This Row],[6M Return vs Nifty]]-AVERAGE(Table2[6M Return vs Nifty]))/_xlfn.STDEV.P(Table2[6M Return vs Nifty])</f>
        <v>0.16496806815495149</v>
      </c>
      <c r="M525">
        <v>0.96432467604152095</v>
      </c>
      <c r="N525">
        <f>(Table2[[#This Row],[1W Return vs Nifty]]-AVERAGE(Table2[1W Return vs Nifty]))/_xlfn.STDEV.P(Table2[1W Return vs Nifty])</f>
        <v>-0.15747746947941518</v>
      </c>
      <c r="O525">
        <v>1992.02</v>
      </c>
      <c r="P525">
        <v>1984.0872330365501</v>
      </c>
      <c r="Q525">
        <v>1873.3010603282501</v>
      </c>
      <c r="R525">
        <v>53.5405581622122</v>
      </c>
      <c r="S525" s="1">
        <f>(Table2[[#This Row],[Close Price]]-Table2[[#This Row],[20D EMA]])/Table2[[#This Row],[20D EMA]]</f>
        <v>6.5159988353530682E-3</v>
      </c>
      <c r="T525" s="1">
        <f>(Table2[[#This Row],[Close Price]]-Table2[[#This Row],[50D EMA]])/Table2[[#This Row],[50D EMA]]</f>
        <v>1.0540245718654192E-2</v>
      </c>
      <c r="U525" s="1">
        <f>(Table2[[#This Row],[Close Price]]-Table2[[#This Row],[200D EMA]])/Table2[[#This Row],[200D EMA]]</f>
        <v>7.0303136244781142E-2</v>
      </c>
      <c r="V525">
        <v>0.75638040915983495</v>
      </c>
      <c r="W525">
        <v>1971.2</v>
      </c>
      <c r="X525">
        <v>2046.55</v>
      </c>
      <c r="Y525">
        <v>1935</v>
      </c>
      <c r="Z525">
        <v>2046.55</v>
      </c>
      <c r="AA525">
        <v>1924.2</v>
      </c>
      <c r="AB525">
        <v>2134.9499999999998</v>
      </c>
      <c r="AC525" s="1">
        <f>(Table2[[#This Row],[Close Price]]/Table2[[#This Row],[Day Low]])-1</f>
        <v>1.7146915584415501E-2</v>
      </c>
      <c r="AD525" s="1">
        <f>(Table2[[#This Row],[Day High]]/Table2[[#This Row],[Close Price]])-1</f>
        <v>2.072319201995021E-2</v>
      </c>
      <c r="AE525" s="1">
        <f>(Table2[[#This Row],[Close Price]]/Table2[[#This Row],[Current Week Low]])-1</f>
        <v>3.6175710594315236E-2</v>
      </c>
      <c r="AF525" s="1">
        <f>(Table2[[#This Row],[Current Week High]]/Table2[[#This Row],[Close Price]])-1</f>
        <v>2.072319201995021E-2</v>
      </c>
      <c r="AG525" s="1">
        <f>(Table2[[#This Row],[Close Price]]/Table2[[#This Row],[Current Month Low]])-1</f>
        <v>4.1991476977445208E-2</v>
      </c>
      <c r="AH525" s="1">
        <f>(Table2[[#This Row],[Current Month High]]/Table2[[#This Row],[Close Price]])-1</f>
        <v>6.4812967581047376E-2</v>
      </c>
      <c r="AI525">
        <v>16.209476309226901</v>
      </c>
      <c r="AJ525">
        <v>37.122144713445401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-0.04</v>
      </c>
      <c r="AM525" t="s">
        <v>3192</v>
      </c>
      <c r="AN525">
        <v>-2.78</v>
      </c>
      <c r="AO525" t="s">
        <v>3192</v>
      </c>
      <c r="AP525">
        <v>-3.8842668172771003E-2</v>
      </c>
      <c r="AQ525">
        <f>(Table2[[#This Row],[Sharpe Ratio]]-AVERAGE(Table2[Sharpe Ratio]))/_xlfn.STDEV.P(Table2[Sharpe Ratio])</f>
        <v>-1.2425008574982153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-1.4525736093091024</v>
      </c>
      <c r="AS525">
        <f>_xlfn.RANK.AVG(Table2[[#This Row],[1Y Return vs Nifty Z-Score]],Table2[1Y Return vs Nifty Z-Score])</f>
        <v>556</v>
      </c>
      <c r="AT525">
        <f>_xlfn.RANK.AVG(Table2[[#This Row],[6M Return vs Nifty Z-Score]],Table2[6M Return vs Nifty Z-Score])</f>
        <v>258</v>
      </c>
      <c r="AU525">
        <f>_xlfn.RANK.AVG(Table2[[#This Row],[Sharpe Ratio Z-Score]],Table2[Sharpe Ratio Z-Score])</f>
        <v>652</v>
      </c>
      <c r="AV525">
        <f>(Table2[[#This Row],[Rank 1Y]]+Table2[[#This Row],[Rank 6M]]+Table2[[#This Row],[Rank Sharpe]])/3</f>
        <v>488.66666666666669</v>
      </c>
    </row>
    <row r="526" spans="1:48" x14ac:dyDescent="0.3">
      <c r="A526" t="s">
        <v>898</v>
      </c>
      <c r="B526" t="s">
        <v>899</v>
      </c>
      <c r="C526" t="s">
        <v>3146</v>
      </c>
      <c r="D526" t="s">
        <v>21</v>
      </c>
      <c r="E526">
        <v>17416.018681860001</v>
      </c>
      <c r="F526">
        <v>627.35</v>
      </c>
      <c r="G526">
        <v>-11.2004060334011</v>
      </c>
      <c r="H526">
        <f>(Table2[[#This Row],[1Y Return vs Nifty]]-AVERAGE(Table2[1Y Return vs Nifty]))/_xlfn.STDEV.P(Table2[1Y Return vs Nifty])</f>
        <v>-0.61991472391007207</v>
      </c>
      <c r="I526">
        <v>-8.7840635098816904</v>
      </c>
      <c r="J526">
        <f>(Table2[[#This Row],[1M Return vs Nifty]]-AVERAGE(Table2[1M Return vs Nifty]))/_xlfn.STDEV.P(Table2[1M Return vs Nifty])</f>
        <v>-0.96784333405352618</v>
      </c>
      <c r="K526">
        <v>-23.126506898751401</v>
      </c>
      <c r="L526">
        <f>(Table2[[#This Row],[6M Return vs Nifty]]-AVERAGE(Table2[6M Return vs Nifty]))/_xlfn.STDEV.P(Table2[6M Return vs Nifty])</f>
        <v>-1.0379214905081262</v>
      </c>
      <c r="M526">
        <v>5.5085652225323898</v>
      </c>
      <c r="N526">
        <f>(Table2[[#This Row],[1W Return vs Nifty]]-AVERAGE(Table2[1W Return vs Nifty]))/_xlfn.STDEV.P(Table2[1W Return vs Nifty])</f>
        <v>0.78520669891161465</v>
      </c>
      <c r="O526">
        <v>619.24</v>
      </c>
      <c r="P526">
        <v>631.83185769434203</v>
      </c>
      <c r="Q526">
        <v>635.62228110708099</v>
      </c>
      <c r="R526">
        <v>59.163322087176297</v>
      </c>
      <c r="S526" s="1">
        <f>(Table2[[#This Row],[Close Price]]-Table2[[#This Row],[20D EMA]])/Table2[[#This Row],[20D EMA]]</f>
        <v>1.3096699179639581E-2</v>
      </c>
      <c r="T526" s="1">
        <f>(Table2[[#This Row],[Close Price]]-Table2[[#This Row],[50D EMA]])/Table2[[#This Row],[50D EMA]]</f>
        <v>-7.0934341783541023E-3</v>
      </c>
      <c r="U526" s="1">
        <f>(Table2[[#This Row],[Close Price]]-Table2[[#This Row],[200D EMA]])/Table2[[#This Row],[200D EMA]]</f>
        <v>-1.3014460557727632E-2</v>
      </c>
      <c r="V526">
        <v>0.78928477281530496</v>
      </c>
      <c r="W526">
        <v>605.1</v>
      </c>
      <c r="X526">
        <v>630</v>
      </c>
      <c r="Y526">
        <v>591.1</v>
      </c>
      <c r="Z526">
        <v>630</v>
      </c>
      <c r="AA526">
        <v>570.29999999999995</v>
      </c>
      <c r="AB526">
        <v>637.29999999999995</v>
      </c>
      <c r="AC526" s="1">
        <f>(Table2[[#This Row],[Close Price]]/Table2[[#This Row],[Day Low]])-1</f>
        <v>3.6770781688977072E-2</v>
      </c>
      <c r="AD526" s="1">
        <f>(Table2[[#This Row],[Day High]]/Table2[[#This Row],[Close Price]])-1</f>
        <v>4.2241173188810599E-3</v>
      </c>
      <c r="AE526" s="1">
        <f>(Table2[[#This Row],[Close Price]]/Table2[[#This Row],[Current Week Low]])-1</f>
        <v>6.132634072069032E-2</v>
      </c>
      <c r="AF526" s="1">
        <f>(Table2[[#This Row],[Current Week High]]/Table2[[#This Row],[Close Price]])-1</f>
        <v>4.2241173188810599E-3</v>
      </c>
      <c r="AG526" s="1">
        <f>(Table2[[#This Row],[Close Price]]/Table2[[#This Row],[Current Month Low]])-1</f>
        <v>0.10003506926179218</v>
      </c>
      <c r="AH526" s="1">
        <f>(Table2[[#This Row],[Current Month High]]/Table2[[#This Row],[Close Price]])-1</f>
        <v>1.5860365027496437E-2</v>
      </c>
      <c r="AI526">
        <v>38.678568582131099</v>
      </c>
      <c r="AJ526">
        <v>33.592419080068098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-0.17</v>
      </c>
      <c r="AM526" t="s">
        <v>3192</v>
      </c>
      <c r="AN526">
        <v>-0.46</v>
      </c>
      <c r="AO526" t="s">
        <v>3192</v>
      </c>
      <c r="AP526">
        <v>8.7296596689106998E-2</v>
      </c>
      <c r="AQ526">
        <f>(Table2[[#This Row],[Sharpe Ratio]]-AVERAGE(Table2[Sharpe Ratio]))/_xlfn.STDEV.P(Table2[Sharpe Ratio])</f>
        <v>0.23228981894985248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530</v>
      </c>
      <c r="AT526">
        <f>_xlfn.RANK.AVG(Table2[[#This Row],[6M Return vs Nifty Z-Score]],Table2[6M Return vs Nifty Z-Score])</f>
        <v>662</v>
      </c>
      <c r="AU526">
        <f>_xlfn.RANK.AVG(Table2[[#This Row],[Sharpe Ratio Z-Score]],Table2[Sharpe Ratio Z-Score])</f>
        <v>278</v>
      </c>
      <c r="AV526">
        <f>(Table2[[#This Row],[Rank 1Y]]+Table2[[#This Row],[Rank 6M]]+Table2[[#This Row],[Rank Sharpe]])/3</f>
        <v>490</v>
      </c>
    </row>
    <row r="527" spans="1:48" x14ac:dyDescent="0.3">
      <c r="A527" t="s">
        <v>1954</v>
      </c>
      <c r="B527" t="s">
        <v>1955</v>
      </c>
      <c r="C527" t="s">
        <v>3156</v>
      </c>
      <c r="D527" t="s">
        <v>257</v>
      </c>
      <c r="E527">
        <v>3645.6066120599999</v>
      </c>
      <c r="F527">
        <v>1161.3</v>
      </c>
      <c r="G527">
        <v>-23.951969355262701</v>
      </c>
      <c r="H527">
        <f>(Table2[[#This Row],[1Y Return vs Nifty]]-AVERAGE(Table2[1Y Return vs Nifty]))/_xlfn.STDEV.P(Table2[1Y Return vs Nifty])</f>
        <v>-0.82992844635548557</v>
      </c>
      <c r="I527">
        <v>-4.3686795412549797</v>
      </c>
      <c r="J527">
        <f>(Table2[[#This Row],[1M Return vs Nifty]]-AVERAGE(Table2[1M Return vs Nifty]))/_xlfn.STDEV.P(Table2[1M Return vs Nifty])</f>
        <v>-0.49462619709453742</v>
      </c>
      <c r="K527">
        <v>23.028984908634399</v>
      </c>
      <c r="L527">
        <f>(Table2[[#This Row],[6M Return vs Nifty]]-AVERAGE(Table2[6M Return vs Nifty]))/_xlfn.STDEV.P(Table2[6M Return vs Nifty])</f>
        <v>0.38962570640719224</v>
      </c>
      <c r="M527">
        <v>3.2529890625018498</v>
      </c>
      <c r="N527">
        <f>(Table2[[#This Row],[1W Return vs Nifty]]-AVERAGE(Table2[1W Return vs Nifty]))/_xlfn.STDEV.P(Table2[1W Return vs Nifty])</f>
        <v>0.31729662352993626</v>
      </c>
      <c r="O527">
        <v>1160.8599999999999</v>
      </c>
      <c r="P527">
        <v>1157.79005755557</v>
      </c>
      <c r="Q527">
        <v>1085.0518741590199</v>
      </c>
      <c r="R527">
        <v>52.744873212401103</v>
      </c>
      <c r="S527" s="1">
        <f>(Table2[[#This Row],[Close Price]]-Table2[[#This Row],[20D EMA]])/Table2[[#This Row],[20D EMA]]</f>
        <v>3.7902934031670881E-4</v>
      </c>
      <c r="T527" s="1">
        <f>(Table2[[#This Row],[Close Price]]-Table2[[#This Row],[50D EMA]])/Table2[[#This Row],[50D EMA]]</f>
        <v>3.0315879995035178E-3</v>
      </c>
      <c r="U527" s="1">
        <f>(Table2[[#This Row],[Close Price]]-Table2[[#This Row],[200D EMA]])/Table2[[#This Row],[200D EMA]]</f>
        <v>7.0271410664192346E-2</v>
      </c>
      <c r="V527">
        <v>0.35290693341584201</v>
      </c>
      <c r="W527">
        <v>1157.9000000000001</v>
      </c>
      <c r="X527">
        <v>1186</v>
      </c>
      <c r="Y527">
        <v>1151.8499999999999</v>
      </c>
      <c r="Z527">
        <v>1186</v>
      </c>
      <c r="AA527">
        <v>1071.4000000000001</v>
      </c>
      <c r="AB527">
        <v>1194.8</v>
      </c>
      <c r="AC527" s="1">
        <f>(Table2[[#This Row],[Close Price]]/Table2[[#This Row],[Day Low]])-1</f>
        <v>2.9363502893167137E-3</v>
      </c>
      <c r="AD527" s="1">
        <f>(Table2[[#This Row],[Day High]]/Table2[[#This Row],[Close Price]])-1</f>
        <v>2.1269267200551223E-2</v>
      </c>
      <c r="AE527" s="1">
        <f>(Table2[[#This Row],[Close Price]]/Table2[[#This Row],[Current Week Low]])-1</f>
        <v>8.2041932543299723E-3</v>
      </c>
      <c r="AF527" s="1">
        <f>(Table2[[#This Row],[Current Week High]]/Table2[[#This Row],[Close Price]])-1</f>
        <v>2.1269267200551223E-2</v>
      </c>
      <c r="AG527" s="1">
        <f>(Table2[[#This Row],[Close Price]]/Table2[[#This Row],[Current Month Low]])-1</f>
        <v>8.3908904237446125E-2</v>
      </c>
      <c r="AH527" s="1">
        <f>(Table2[[#This Row],[Current Month High]]/Table2[[#This Row],[Close Price]])-1</f>
        <v>2.8846981830706886E-2</v>
      </c>
      <c r="AI527">
        <v>18.401791096185299</v>
      </c>
      <c r="AJ527">
        <v>54.500099780482898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0.02</v>
      </c>
      <c r="AM527" t="s">
        <v>3193</v>
      </c>
      <c r="AN527">
        <v>0.89</v>
      </c>
      <c r="AO527" t="s">
        <v>3193</v>
      </c>
      <c r="AP527">
        <v>-4.8300462240669001E-2</v>
      </c>
      <c r="AQ527">
        <f>(Table2[[#This Row],[Sharpe Ratio]]-AVERAGE(Table2[Sharpe Ratio]))/_xlfn.STDEV.P(Table2[Sharpe Ratio])</f>
        <v>-1.3530791657385171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-1.9707114792514111</v>
      </c>
      <c r="AS527">
        <f>_xlfn.RANK.AVG(Table2[[#This Row],[1Y Return vs Nifty Z-Score]],Table2[1Y Return vs Nifty Z-Score])</f>
        <v>605</v>
      </c>
      <c r="AT527">
        <f>_xlfn.RANK.AVG(Table2[[#This Row],[6M Return vs Nifty Z-Score]],Table2[6M Return vs Nifty Z-Score])</f>
        <v>199</v>
      </c>
      <c r="AU527">
        <f>_xlfn.RANK.AVG(Table2[[#This Row],[Sharpe Ratio Z-Score]],Table2[Sharpe Ratio Z-Score])</f>
        <v>666</v>
      </c>
      <c r="AV527">
        <f>(Table2[[#This Row],[Rank 1Y]]+Table2[[#This Row],[Rank 6M]]+Table2[[#This Row],[Rank Sharpe]])/3</f>
        <v>490</v>
      </c>
    </row>
    <row r="528" spans="1:48" x14ac:dyDescent="0.3">
      <c r="A528" t="s">
        <v>746</v>
      </c>
      <c r="B528" t="s">
        <v>747</v>
      </c>
      <c r="C528" t="s">
        <v>3161</v>
      </c>
      <c r="D528" t="s">
        <v>172</v>
      </c>
      <c r="E528">
        <v>23230.575156424999</v>
      </c>
      <c r="F528">
        <v>7890.35</v>
      </c>
      <c r="G528">
        <v>-11.8293980502862</v>
      </c>
      <c r="H528">
        <f>(Table2[[#This Row],[1Y Return vs Nifty]]-AVERAGE(Table2[1Y Return vs Nifty]))/_xlfn.STDEV.P(Table2[1Y Return vs Nifty])</f>
        <v>-0.6302739992020685</v>
      </c>
      <c r="I528">
        <v>0.455761919142887</v>
      </c>
      <c r="J528">
        <f>(Table2[[#This Row],[1M Return vs Nifty]]-AVERAGE(Table2[1M Return vs Nifty]))/_xlfn.STDEV.P(Table2[1M Return vs Nifty])</f>
        <v>2.2431524620611761E-2</v>
      </c>
      <c r="K528">
        <v>19.164628268012699</v>
      </c>
      <c r="L528">
        <f>(Table2[[#This Row],[6M Return vs Nifty]]-AVERAGE(Table2[6M Return vs Nifty]))/_xlfn.STDEV.P(Table2[6M Return vs Nifty])</f>
        <v>0.27010468574031143</v>
      </c>
      <c r="M528">
        <v>0.31774274359421401</v>
      </c>
      <c r="N528">
        <f>(Table2[[#This Row],[1W Return vs Nifty]]-AVERAGE(Table2[1W Return vs Nifty]))/_xlfn.STDEV.P(Table2[1W Return vs Nifty])</f>
        <v>-0.29160825438173227</v>
      </c>
      <c r="O528">
        <v>7813.38</v>
      </c>
      <c r="P528">
        <v>7688.4017663688201</v>
      </c>
      <c r="Q528">
        <v>7062.4638685849304</v>
      </c>
      <c r="R528">
        <v>54.8476588457494</v>
      </c>
      <c r="S528" s="1">
        <f>(Table2[[#This Row],[Close Price]]-Table2[[#This Row],[20D EMA]])/Table2[[#This Row],[20D EMA]]</f>
        <v>9.8510503776854906E-3</v>
      </c>
      <c r="T528" s="1">
        <f>(Table2[[#This Row],[Close Price]]-Table2[[#This Row],[50D EMA]])/Table2[[#This Row],[50D EMA]]</f>
        <v>2.6266607777257079E-2</v>
      </c>
      <c r="U528" s="1">
        <f>(Table2[[#This Row],[Close Price]]-Table2[[#This Row],[200D EMA]])/Table2[[#This Row],[200D EMA]]</f>
        <v>0.11722341477705134</v>
      </c>
      <c r="V528">
        <v>0.92813293102567096</v>
      </c>
      <c r="W528">
        <v>7705</v>
      </c>
      <c r="X528">
        <v>7975.1</v>
      </c>
      <c r="Y528">
        <v>7614.35</v>
      </c>
      <c r="Z528">
        <v>8045.7</v>
      </c>
      <c r="AA528">
        <v>7440.1</v>
      </c>
      <c r="AB528">
        <v>8180</v>
      </c>
      <c r="AC528" s="1">
        <f>(Table2[[#This Row],[Close Price]]/Table2[[#This Row],[Day Low]])-1</f>
        <v>2.4055807916937066E-2</v>
      </c>
      <c r="AD528" s="1">
        <f>(Table2[[#This Row],[Day High]]/Table2[[#This Row],[Close Price]])-1</f>
        <v>1.0740968398106565E-2</v>
      </c>
      <c r="AE528" s="1">
        <f>(Table2[[#This Row],[Close Price]]/Table2[[#This Row],[Current Week Low]])-1</f>
        <v>3.6247348755967357E-2</v>
      </c>
      <c r="AF528" s="1">
        <f>(Table2[[#This Row],[Current Week High]]/Table2[[#This Row],[Close Price]])-1</f>
        <v>1.9688606969272548E-2</v>
      </c>
      <c r="AG528" s="1">
        <f>(Table2[[#This Row],[Close Price]]/Table2[[#This Row],[Current Month Low]])-1</f>
        <v>6.0516659722315458E-2</v>
      </c>
      <c r="AH528" s="1">
        <f>(Table2[[#This Row],[Current Month High]]/Table2[[#This Row],[Close Price]])-1</f>
        <v>3.6709398188926823E-2</v>
      </c>
      <c r="AI528">
        <v>3.6709398188926801</v>
      </c>
      <c r="AJ528">
        <v>52.474950964762201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0.02</v>
      </c>
      <c r="AM528" t="s">
        <v>3193</v>
      </c>
      <c r="AN528">
        <v>2.93</v>
      </c>
      <c r="AO528" t="s">
        <v>3193</v>
      </c>
      <c r="AP528">
        <v>-8.5796307938606001E-2</v>
      </c>
      <c r="AQ528">
        <f>(Table2[[#This Row],[Sharpe Ratio]]-AVERAGE(Table2[Sharpe Ratio]))/_xlfn.STDEV.P(Table2[Sharpe Ratio])</f>
        <v>-1.7914717923437582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-2.4208178355666354</v>
      </c>
      <c r="AS528">
        <f>_xlfn.RANK.AVG(Table2[[#This Row],[1Y Return vs Nifty Z-Score]],Table2[1Y Return vs Nifty Z-Score])</f>
        <v>536</v>
      </c>
      <c r="AT528">
        <f>_xlfn.RANK.AVG(Table2[[#This Row],[6M Return vs Nifty Z-Score]],Table2[6M Return vs Nifty Z-Score])</f>
        <v>228</v>
      </c>
      <c r="AU528">
        <f>_xlfn.RANK.AVG(Table2[[#This Row],[Sharpe Ratio Z-Score]],Table2[Sharpe Ratio Z-Score])</f>
        <v>707</v>
      </c>
      <c r="AV528">
        <f>(Table2[[#This Row],[Rank 1Y]]+Table2[[#This Row],[Rank 6M]]+Table2[[#This Row],[Rank Sharpe]])/3</f>
        <v>490.33333333333331</v>
      </c>
    </row>
    <row r="529" spans="1:48" x14ac:dyDescent="0.3">
      <c r="A529" t="s">
        <v>58</v>
      </c>
      <c r="B529" t="s">
        <v>59</v>
      </c>
      <c r="C529" t="s">
        <v>3153</v>
      </c>
      <c r="D529" t="s">
        <v>60</v>
      </c>
      <c r="E529">
        <v>389353.00361586001</v>
      </c>
      <c r="F529">
        <v>12383.9</v>
      </c>
      <c r="G529">
        <v>-10.8651752014382</v>
      </c>
      <c r="H529">
        <f>(Table2[[#This Row],[1Y Return vs Nifty]]-AVERAGE(Table2[1Y Return vs Nifty]))/_xlfn.STDEV.P(Table2[1Y Return vs Nifty])</f>
        <v>-0.6143935910793783</v>
      </c>
      <c r="I529">
        <v>2.8154797901623501</v>
      </c>
      <c r="J529">
        <f>(Table2[[#This Row],[1M Return vs Nifty]]-AVERAGE(Table2[1M Return vs Nifty]))/_xlfn.STDEV.P(Table2[1M Return vs Nifty])</f>
        <v>0.27533341104524767</v>
      </c>
      <c r="K529">
        <v>-13.6981302281123</v>
      </c>
      <c r="L529">
        <f>(Table2[[#This Row],[6M Return vs Nifty]]-AVERAGE(Table2[6M Return vs Nifty]))/_xlfn.STDEV.P(Table2[6M Return vs Nifty])</f>
        <v>-0.7463104132434516</v>
      </c>
      <c r="M529">
        <v>-0.93787836934415603</v>
      </c>
      <c r="N529">
        <f>(Table2[[#This Row],[1W Return vs Nifty]]-AVERAGE(Table2[1W Return vs Nifty]))/_xlfn.STDEV.P(Table2[1W Return vs Nifty])</f>
        <v>-0.55208173340532007</v>
      </c>
      <c r="O529">
        <v>12646.8</v>
      </c>
      <c r="P529">
        <v>12565.819856067899</v>
      </c>
      <c r="Q529">
        <v>11984.4110048568</v>
      </c>
      <c r="R529">
        <v>36.065073155259597</v>
      </c>
      <c r="S529" s="1">
        <f>(Table2[[#This Row],[Close Price]]-Table2[[#This Row],[20D EMA]])/Table2[[#This Row],[20D EMA]]</f>
        <v>-2.0787867286586301E-2</v>
      </c>
      <c r="T529" s="1">
        <f>(Table2[[#This Row],[Close Price]]-Table2[[#This Row],[50D EMA]])/Table2[[#This Row],[50D EMA]]</f>
        <v>-1.4477356682783616E-2</v>
      </c>
      <c r="U529" s="1">
        <f>(Table2[[#This Row],[Close Price]]-Table2[[#This Row],[200D EMA]])/Table2[[#This Row],[200D EMA]]</f>
        <v>3.3334053294843013E-2</v>
      </c>
      <c r="V529">
        <v>0.91179984690710802</v>
      </c>
      <c r="W529">
        <v>12231</v>
      </c>
      <c r="X529">
        <v>12454.95</v>
      </c>
      <c r="Y529">
        <v>12231</v>
      </c>
      <c r="Z529">
        <v>12799</v>
      </c>
      <c r="AA529">
        <v>12231</v>
      </c>
      <c r="AB529">
        <v>13300.45</v>
      </c>
      <c r="AC529" s="1">
        <f>(Table2[[#This Row],[Close Price]]/Table2[[#This Row],[Day Low]])-1</f>
        <v>1.2501021993295724E-2</v>
      </c>
      <c r="AD529" s="1">
        <f>(Table2[[#This Row],[Day High]]/Table2[[#This Row],[Close Price]])-1</f>
        <v>5.7372879302965973E-3</v>
      </c>
      <c r="AE529" s="1">
        <f>(Table2[[#This Row],[Close Price]]/Table2[[#This Row],[Current Week Low]])-1</f>
        <v>1.2501021993295724E-2</v>
      </c>
      <c r="AF529" s="1">
        <f>(Table2[[#This Row],[Current Week High]]/Table2[[#This Row],[Close Price]])-1</f>
        <v>3.3519327513949593E-2</v>
      </c>
      <c r="AG529" s="1">
        <f>(Table2[[#This Row],[Close Price]]/Table2[[#This Row],[Current Month Low]])-1</f>
        <v>1.2501021993295724E-2</v>
      </c>
      <c r="AH529" s="1">
        <f>(Table2[[#This Row],[Current Month High]]/Table2[[#This Row],[Close Price]])-1</f>
        <v>7.4011418050856426E-2</v>
      </c>
      <c r="AI529">
        <v>10.4660082849506</v>
      </c>
      <c r="AJ529">
        <v>27.1754478750006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-0.01</v>
      </c>
      <c r="AM529" t="s">
        <v>3192</v>
      </c>
      <c r="AN529">
        <v>-8.24</v>
      </c>
      <c r="AO529" t="s">
        <v>3192</v>
      </c>
      <c r="AP529">
        <v>5.7910135137622998E-2</v>
      </c>
      <c r="AQ529">
        <f>(Table2[[#This Row],[Sharpe Ratio]]-AVERAGE(Table2[Sharpe Ratio]))/_xlfn.STDEV.P(Table2[Sharpe Ratio])</f>
        <v>-0.11128979170813039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-1.7487421183910328</v>
      </c>
      <c r="AS529">
        <f>_xlfn.RANK.AVG(Table2[[#This Row],[1Y Return vs Nifty Z-Score]],Table2[1Y Return vs Nifty Z-Score])</f>
        <v>526</v>
      </c>
      <c r="AT529">
        <f>_xlfn.RANK.AVG(Table2[[#This Row],[6M Return vs Nifty Z-Score]],Table2[6M Return vs Nifty Z-Score])</f>
        <v>575</v>
      </c>
      <c r="AU529">
        <f>_xlfn.RANK.AVG(Table2[[#This Row],[Sharpe Ratio Z-Score]],Table2[Sharpe Ratio Z-Score])</f>
        <v>371</v>
      </c>
      <c r="AV529">
        <f>(Table2[[#This Row],[Rank 1Y]]+Table2[[#This Row],[Rank 6M]]+Table2[[#This Row],[Rank Sharpe]])/3</f>
        <v>490.66666666666669</v>
      </c>
    </row>
    <row r="530" spans="1:48" x14ac:dyDescent="0.3">
      <c r="A530" t="s">
        <v>1242</v>
      </c>
      <c r="B530" t="s">
        <v>1243</v>
      </c>
      <c r="C530" t="s">
        <v>3155</v>
      </c>
      <c r="D530" t="s">
        <v>77</v>
      </c>
      <c r="E530">
        <v>9743.6698151300006</v>
      </c>
      <c r="F530">
        <v>828.05</v>
      </c>
      <c r="G530">
        <v>-3.80709131444894</v>
      </c>
      <c r="H530">
        <f>(Table2[[#This Row],[1Y Return vs Nifty]]-AVERAGE(Table2[1Y Return vs Nifty]))/_xlfn.STDEV.P(Table2[1Y Return vs Nifty])</f>
        <v>-0.49814945433911484</v>
      </c>
      <c r="I530">
        <v>2.3085978563216698</v>
      </c>
      <c r="J530">
        <f>(Table2[[#This Row],[1M Return vs Nifty]]-AVERAGE(Table2[1M Return vs Nifty]))/_xlfn.STDEV.P(Table2[1M Return vs Nifty])</f>
        <v>0.2210085280423939</v>
      </c>
      <c r="K530">
        <v>-10.9155552205335</v>
      </c>
      <c r="L530">
        <f>(Table2[[#This Row],[6M Return vs Nifty]]-AVERAGE(Table2[6M Return vs Nifty]))/_xlfn.STDEV.P(Table2[6M Return vs Nifty])</f>
        <v>-0.66024791024050244</v>
      </c>
      <c r="M530">
        <v>-0.44271664332100502</v>
      </c>
      <c r="N530">
        <f>(Table2[[#This Row],[1W Return vs Nifty]]-AVERAGE(Table2[1W Return vs Nifty]))/_xlfn.STDEV.P(Table2[1W Return vs Nifty])</f>
        <v>-0.4493624527819261</v>
      </c>
      <c r="O530">
        <v>800.21</v>
      </c>
      <c r="P530">
        <v>801.57249626571604</v>
      </c>
      <c r="Q530">
        <v>810.12918005220399</v>
      </c>
      <c r="R530">
        <v>70.305352325891704</v>
      </c>
      <c r="S530" s="1">
        <f>(Table2[[#This Row],[Close Price]]-Table2[[#This Row],[20D EMA]])/Table2[[#This Row],[20D EMA]]</f>
        <v>3.4790867397308106E-2</v>
      </c>
      <c r="T530" s="1">
        <f>(Table2[[#This Row],[Close Price]]-Table2[[#This Row],[50D EMA]])/Table2[[#This Row],[50D EMA]]</f>
        <v>3.3031951392587196E-2</v>
      </c>
      <c r="U530" s="1">
        <f>(Table2[[#This Row],[Close Price]]-Table2[[#This Row],[200D EMA]])/Table2[[#This Row],[200D EMA]]</f>
        <v>2.21209411894547E-2</v>
      </c>
      <c r="V530">
        <v>1.59757017244108</v>
      </c>
      <c r="W530">
        <v>802.65</v>
      </c>
      <c r="X530">
        <v>835</v>
      </c>
      <c r="Y530">
        <v>802.65</v>
      </c>
      <c r="Z530">
        <v>835</v>
      </c>
      <c r="AA530">
        <v>771.8</v>
      </c>
      <c r="AB530">
        <v>835</v>
      </c>
      <c r="AC530" s="1">
        <f>(Table2[[#This Row],[Close Price]]/Table2[[#This Row],[Day Low]])-1</f>
        <v>3.1645175356631139E-2</v>
      </c>
      <c r="AD530" s="1">
        <f>(Table2[[#This Row],[Day High]]/Table2[[#This Row],[Close Price]])-1</f>
        <v>8.393212970231323E-3</v>
      </c>
      <c r="AE530" s="1">
        <f>(Table2[[#This Row],[Close Price]]/Table2[[#This Row],[Current Week Low]])-1</f>
        <v>3.1645175356631139E-2</v>
      </c>
      <c r="AF530" s="1">
        <f>(Table2[[#This Row],[Current Week High]]/Table2[[#This Row],[Close Price]])-1</f>
        <v>8.393212970231323E-3</v>
      </c>
      <c r="AG530" s="1">
        <f>(Table2[[#This Row],[Close Price]]/Table2[[#This Row],[Current Month Low]])-1</f>
        <v>7.2881575537704135E-2</v>
      </c>
      <c r="AH530" s="1">
        <f>(Table2[[#This Row],[Current Month High]]/Table2[[#This Row],[Close Price]])-1</f>
        <v>8.393212970231323E-3</v>
      </c>
      <c r="AI530">
        <v>20.753577682507</v>
      </c>
      <c r="AJ530">
        <v>27.4805634670156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-0.04</v>
      </c>
      <c r="AM530" t="s">
        <v>3192</v>
      </c>
      <c r="AN530">
        <v>7.59</v>
      </c>
      <c r="AO530" t="s">
        <v>3193</v>
      </c>
      <c r="AP530">
        <v>3.0669849295458001E-2</v>
      </c>
      <c r="AQ530">
        <f>(Table2[[#This Row],[Sharpe Ratio]]-AVERAGE(Table2[Sharpe Ratio]))/_xlfn.STDEV.P(Table2[Sharpe Ratio])</f>
        <v>-0.4297768197385799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485</v>
      </c>
      <c r="AT530">
        <f>_xlfn.RANK.AVG(Table2[[#This Row],[6M Return vs Nifty Z-Score]],Table2[6M Return vs Nifty Z-Score])</f>
        <v>539</v>
      </c>
      <c r="AU530">
        <f>_xlfn.RANK.AVG(Table2[[#This Row],[Sharpe Ratio Z-Score]],Table2[Sharpe Ratio Z-Score])</f>
        <v>450</v>
      </c>
      <c r="AV530">
        <f>(Table2[[#This Row],[Rank 1Y]]+Table2[[#This Row],[Rank 6M]]+Table2[[#This Row],[Rank Sharpe]])/3</f>
        <v>491.33333333333331</v>
      </c>
    </row>
    <row r="531" spans="1:48" x14ac:dyDescent="0.3">
      <c r="A531" t="s">
        <v>1652</v>
      </c>
      <c r="B531" t="s">
        <v>1653</v>
      </c>
      <c r="C531" t="s">
        <v>3152</v>
      </c>
      <c r="D531" t="s">
        <v>906</v>
      </c>
      <c r="E531">
        <v>5564.9564348000004</v>
      </c>
      <c r="F531">
        <v>188</v>
      </c>
      <c r="G531">
        <v>12.140304538420899</v>
      </c>
      <c r="H531">
        <f>(Table2[[#This Row],[1Y Return vs Nifty]]-AVERAGE(Table2[1Y Return vs Nifty]))/_xlfn.STDEV.P(Table2[1Y Return vs Nifty])</f>
        <v>-0.23550150429287697</v>
      </c>
      <c r="I531">
        <v>-20.154962609552101</v>
      </c>
      <c r="J531">
        <f>(Table2[[#This Row],[1M Return vs Nifty]]-AVERAGE(Table2[1M Return vs Nifty]))/_xlfn.STDEV.P(Table2[1M Return vs Nifty])</f>
        <v>-2.1865152218959696</v>
      </c>
      <c r="K531">
        <v>-23.053278981630299</v>
      </c>
      <c r="L531">
        <f>(Table2[[#This Row],[6M Return vs Nifty]]-AVERAGE(Table2[6M Return vs Nifty]))/_xlfn.STDEV.P(Table2[6M Return vs Nifty])</f>
        <v>-1.0356566179278832</v>
      </c>
      <c r="M531">
        <v>-3.8169121296131201</v>
      </c>
      <c r="N531">
        <f>(Table2[[#This Row],[1W Return vs Nifty]]-AVERAGE(Table2[1W Return vs Nifty]))/_xlfn.STDEV.P(Table2[1W Return vs Nifty])</f>
        <v>-1.1493255452815763</v>
      </c>
      <c r="O531">
        <v>201.88</v>
      </c>
      <c r="P531">
        <v>208.45960911624601</v>
      </c>
      <c r="Q531">
        <v>199.89066153776201</v>
      </c>
      <c r="R531">
        <v>26.795136025504402</v>
      </c>
      <c r="S531" s="1">
        <f>(Table2[[#This Row],[Close Price]]-Table2[[#This Row],[20D EMA]])/Table2[[#This Row],[20D EMA]]</f>
        <v>-6.8753715078264291E-2</v>
      </c>
      <c r="T531" s="1">
        <f>(Table2[[#This Row],[Close Price]]-Table2[[#This Row],[50D EMA]])/Table2[[#This Row],[50D EMA]]</f>
        <v>-9.8146634750892484E-2</v>
      </c>
      <c r="U531" s="1">
        <f>(Table2[[#This Row],[Close Price]]-Table2[[#This Row],[200D EMA]])/Table2[[#This Row],[200D EMA]]</f>
        <v>-5.948582813367552E-2</v>
      </c>
      <c r="V531">
        <v>0.63140656362012504</v>
      </c>
      <c r="W531">
        <v>187.61</v>
      </c>
      <c r="X531">
        <v>190.42</v>
      </c>
      <c r="Y531">
        <v>187.61</v>
      </c>
      <c r="Z531">
        <v>197.74</v>
      </c>
      <c r="AA531">
        <v>185.71</v>
      </c>
      <c r="AB531">
        <v>212.4</v>
      </c>
      <c r="AC531" s="1">
        <f>(Table2[[#This Row],[Close Price]]/Table2[[#This Row],[Day Low]])-1</f>
        <v>2.0787804488033856E-3</v>
      </c>
      <c r="AD531" s="1">
        <f>(Table2[[#This Row],[Day High]]/Table2[[#This Row],[Close Price]])-1</f>
        <v>1.2872340425531759E-2</v>
      </c>
      <c r="AE531" s="1">
        <f>(Table2[[#This Row],[Close Price]]/Table2[[#This Row],[Current Week Low]])-1</f>
        <v>2.0787804488033856E-3</v>
      </c>
      <c r="AF531" s="1">
        <f>(Table2[[#This Row],[Current Week High]]/Table2[[#This Row],[Close Price]])-1</f>
        <v>5.1808510638297944E-2</v>
      </c>
      <c r="AG531" s="1">
        <f>(Table2[[#This Row],[Close Price]]/Table2[[#This Row],[Current Month Low]])-1</f>
        <v>1.2331053793549041E-2</v>
      </c>
      <c r="AH531" s="1">
        <f>(Table2[[#This Row],[Current Month High]]/Table2[[#This Row],[Close Price]])-1</f>
        <v>0.12978723404255321</v>
      </c>
      <c r="AI531">
        <v>35.425531914893597</v>
      </c>
      <c r="AJ531">
        <v>49.681528662420298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-0.12</v>
      </c>
      <c r="AM531" t="s">
        <v>3192</v>
      </c>
      <c r="AN531">
        <v>-9.31</v>
      </c>
      <c r="AO531" t="s">
        <v>3192</v>
      </c>
      <c r="AP531">
        <v>3.5565846956581E-2</v>
      </c>
      <c r="AQ531">
        <f>(Table2[[#This Row],[Sharpe Ratio]]-AVERAGE(Table2[Sharpe Ratio]))/_xlfn.STDEV.P(Table2[Sharpe Ratio])</f>
        <v>-0.37253396430857372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375</v>
      </c>
      <c r="AT531">
        <f>_xlfn.RANK.AVG(Table2[[#This Row],[6M Return vs Nifty Z-Score]],Table2[6M Return vs Nifty Z-Score])</f>
        <v>661</v>
      </c>
      <c r="AU531">
        <f>_xlfn.RANK.AVG(Table2[[#This Row],[Sharpe Ratio Z-Score]],Table2[Sharpe Ratio Z-Score])</f>
        <v>438</v>
      </c>
      <c r="AV531">
        <f>(Table2[[#This Row],[Rank 1Y]]+Table2[[#This Row],[Rank 6M]]+Table2[[#This Row],[Rank Sharpe]])/3</f>
        <v>491.33333333333331</v>
      </c>
    </row>
    <row r="532" spans="1:48" x14ac:dyDescent="0.3">
      <c r="A532" t="s">
        <v>490</v>
      </c>
      <c r="B532" t="s">
        <v>491</v>
      </c>
      <c r="C532" t="s">
        <v>3156</v>
      </c>
      <c r="D532" t="s">
        <v>138</v>
      </c>
      <c r="E532">
        <v>43941.264119624997</v>
      </c>
      <c r="F532">
        <v>49698.75</v>
      </c>
      <c r="G532">
        <v>4.6694609708402597</v>
      </c>
      <c r="H532">
        <f>(Table2[[#This Row],[1Y Return vs Nifty]]-AVERAGE(Table2[1Y Return vs Nifty]))/_xlfn.STDEV.P(Table2[1Y Return vs Nifty])</f>
        <v>-0.35854364648614712</v>
      </c>
      <c r="I532">
        <v>-0.186171877674565</v>
      </c>
      <c r="J532">
        <f>(Table2[[#This Row],[1M Return vs Nifty]]-AVERAGE(Table2[1M Return vs Nifty]))/_xlfn.STDEV.P(Table2[1M Return vs Nifty])</f>
        <v>-4.6367491638363512E-2</v>
      </c>
      <c r="K532">
        <v>-1.63539598175769</v>
      </c>
      <c r="L532">
        <f>(Table2[[#This Row],[6M Return vs Nifty]]-AVERAGE(Table2[6M Return vs Nifty]))/_xlfn.STDEV.P(Table2[6M Return vs Nifty])</f>
        <v>-0.37322106274145184</v>
      </c>
      <c r="M532">
        <v>3.0639276314624002</v>
      </c>
      <c r="N532">
        <f>(Table2[[#This Row],[1W Return vs Nifty]]-AVERAGE(Table2[1W Return vs Nifty]))/_xlfn.STDEV.P(Table2[1W Return vs Nifty])</f>
        <v>0.27807660071845242</v>
      </c>
      <c r="O532">
        <v>49557.33</v>
      </c>
      <c r="P532">
        <v>50370.599758466102</v>
      </c>
      <c r="Q532">
        <v>47758.181555188501</v>
      </c>
      <c r="R532">
        <v>53.907574369382402</v>
      </c>
      <c r="S532" s="1">
        <f>(Table2[[#This Row],[Close Price]]-Table2[[#This Row],[20D EMA]])/Table2[[#This Row],[20D EMA]]</f>
        <v>2.8536646344748244E-3</v>
      </c>
      <c r="T532" s="1">
        <f>(Table2[[#This Row],[Close Price]]-Table2[[#This Row],[50D EMA]])/Table2[[#This Row],[50D EMA]]</f>
        <v>-1.3338132992017427E-2</v>
      </c>
      <c r="U532" s="1">
        <f>(Table2[[#This Row],[Close Price]]-Table2[[#This Row],[200D EMA]])/Table2[[#This Row],[200D EMA]]</f>
        <v>4.0633214699956961E-2</v>
      </c>
      <c r="V532">
        <v>0.58349861915502099</v>
      </c>
      <c r="W532">
        <v>49500</v>
      </c>
      <c r="X532">
        <v>49999.9</v>
      </c>
      <c r="Y532">
        <v>49500</v>
      </c>
      <c r="Z532">
        <v>50595</v>
      </c>
      <c r="AA532">
        <v>46827.95</v>
      </c>
      <c r="AB532">
        <v>50595</v>
      </c>
      <c r="AC532" s="1">
        <f>(Table2[[#This Row],[Close Price]]/Table2[[#This Row],[Day Low]])-1</f>
        <v>4.0151515151514161E-3</v>
      </c>
      <c r="AD532" s="1">
        <f>(Table2[[#This Row],[Day High]]/Table2[[#This Row],[Close Price]])-1</f>
        <v>6.0595085389472114E-3</v>
      </c>
      <c r="AE532" s="1">
        <f>(Table2[[#This Row],[Close Price]]/Table2[[#This Row],[Current Week Low]])-1</f>
        <v>4.0151515151514161E-3</v>
      </c>
      <c r="AF532" s="1">
        <f>(Table2[[#This Row],[Current Week High]]/Table2[[#This Row],[Close Price]])-1</f>
        <v>1.803365275786617E-2</v>
      </c>
      <c r="AG532" s="1">
        <f>(Table2[[#This Row],[Close Price]]/Table2[[#This Row],[Current Month Low]])-1</f>
        <v>6.1305267473805714E-2</v>
      </c>
      <c r="AH532" s="1">
        <f>(Table2[[#This Row],[Current Month High]]/Table2[[#This Row],[Close Price]])-1</f>
        <v>1.803365275786617E-2</v>
      </c>
      <c r="AI532">
        <v>20.715309741190602</v>
      </c>
      <c r="AJ532">
        <v>42.086958261978303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-0.13</v>
      </c>
      <c r="AM532" t="s">
        <v>3192</v>
      </c>
      <c r="AN532">
        <v>1.76</v>
      </c>
      <c r="AO532" t="s">
        <v>3193</v>
      </c>
      <c r="AP532">
        <v>-1.5665702219581999E-2</v>
      </c>
      <c r="AQ532">
        <f>(Table2[[#This Row],[Sharpe Ratio]]-AVERAGE(Table2[Sharpe Ratio]))/_xlfn.STDEV.P(Table2[Sharpe Ratio])</f>
        <v>-0.97152121183795481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421</v>
      </c>
      <c r="AT532">
        <f>_xlfn.RANK.AVG(Table2[[#This Row],[6M Return vs Nifty Z-Score]],Table2[6M Return vs Nifty Z-Score])</f>
        <v>443</v>
      </c>
      <c r="AU532">
        <f>_xlfn.RANK.AVG(Table2[[#This Row],[Sharpe Ratio Z-Score]],Table2[Sharpe Ratio Z-Score])</f>
        <v>614</v>
      </c>
      <c r="AV532">
        <f>(Table2[[#This Row],[Rank 1Y]]+Table2[[#This Row],[Rank 6M]]+Table2[[#This Row],[Rank Sharpe]])/3</f>
        <v>492.66666666666669</v>
      </c>
    </row>
    <row r="533" spans="1:48" x14ac:dyDescent="0.3">
      <c r="A533" t="s">
        <v>1826</v>
      </c>
      <c r="B533" t="s">
        <v>1827</v>
      </c>
      <c r="C533" t="s">
        <v>3150</v>
      </c>
      <c r="D533" t="s">
        <v>48</v>
      </c>
      <c r="E533">
        <v>4394.8425383879903</v>
      </c>
      <c r="F533">
        <v>54.44</v>
      </c>
      <c r="G533">
        <v>-18.107689101185102</v>
      </c>
      <c r="H533">
        <f>(Table2[[#This Row],[1Y Return vs Nifty]]-AVERAGE(Table2[1Y Return vs Nifty]))/_xlfn.STDEV.P(Table2[1Y Return vs Nifty])</f>
        <v>-0.73367522467647661</v>
      </c>
      <c r="I533">
        <v>-8.6463001634847494</v>
      </c>
      <c r="J533">
        <f>(Table2[[#This Row],[1M Return vs Nifty]]-AVERAGE(Table2[1M Return vs Nifty]))/_xlfn.STDEV.P(Table2[1M Return vs Nifty])</f>
        <v>-0.95307859856889598</v>
      </c>
      <c r="K533">
        <v>-21.1751852599192</v>
      </c>
      <c r="L533">
        <f>(Table2[[#This Row],[6M Return vs Nifty]]-AVERAGE(Table2[6M Return vs Nifty]))/_xlfn.STDEV.P(Table2[6M Return vs Nifty])</f>
        <v>-0.97756889482092413</v>
      </c>
      <c r="M533">
        <v>-0.97259764697318096</v>
      </c>
      <c r="N533">
        <f>(Table2[[#This Row],[1W Return vs Nifty]]-AVERAGE(Table2[1W Return vs Nifty]))/_xlfn.STDEV.P(Table2[1W Return vs Nifty])</f>
        <v>-0.55928410595228595</v>
      </c>
      <c r="O533">
        <v>55.92</v>
      </c>
      <c r="P533">
        <v>57.104117676505403</v>
      </c>
      <c r="Q533">
        <v>57.378604693504997</v>
      </c>
      <c r="R533">
        <v>39.198428222424397</v>
      </c>
      <c r="S533" s="1">
        <f>(Table2[[#This Row],[Close Price]]-Table2[[#This Row],[20D EMA]])/Table2[[#This Row],[20D EMA]]</f>
        <v>-2.6466380543633834E-2</v>
      </c>
      <c r="T533" s="1">
        <f>(Table2[[#This Row],[Close Price]]-Table2[[#This Row],[50D EMA]])/Table2[[#This Row],[50D EMA]]</f>
        <v>-4.6653687770777261E-2</v>
      </c>
      <c r="U533" s="1">
        <f>(Table2[[#This Row],[Close Price]]-Table2[[#This Row],[200D EMA]])/Table2[[#This Row],[200D EMA]]</f>
        <v>-5.1214293362515942E-2</v>
      </c>
      <c r="V533">
        <v>0.55015848722122496</v>
      </c>
      <c r="W533">
        <v>54.22</v>
      </c>
      <c r="X533">
        <v>55.58</v>
      </c>
      <c r="Y533">
        <v>53.51</v>
      </c>
      <c r="Z533">
        <v>55.58</v>
      </c>
      <c r="AA533">
        <v>52.21</v>
      </c>
      <c r="AB533">
        <v>57.8</v>
      </c>
      <c r="AC533" s="1">
        <f>(Table2[[#This Row],[Close Price]]/Table2[[#This Row],[Day Low]])-1</f>
        <v>4.0575433419403062E-3</v>
      </c>
      <c r="AD533" s="1">
        <f>(Table2[[#This Row],[Day High]]/Table2[[#This Row],[Close Price]])-1</f>
        <v>2.0940484937545856E-2</v>
      </c>
      <c r="AE533" s="1">
        <f>(Table2[[#This Row],[Close Price]]/Table2[[#This Row],[Current Week Low]])-1</f>
        <v>1.7379928985236326E-2</v>
      </c>
      <c r="AF533" s="1">
        <f>(Table2[[#This Row],[Current Week High]]/Table2[[#This Row],[Close Price]])-1</f>
        <v>2.0940484937545856E-2</v>
      </c>
      <c r="AG533" s="1">
        <f>(Table2[[#This Row],[Close Price]]/Table2[[#This Row],[Current Month Low]])-1</f>
        <v>4.2712124114154371E-2</v>
      </c>
      <c r="AH533" s="1">
        <f>(Table2[[#This Row],[Current Month High]]/Table2[[#This Row],[Close Price]])-1</f>
        <v>6.1719324026451083E-2</v>
      </c>
      <c r="AI533">
        <v>45.113886847905903</v>
      </c>
      <c r="AJ533">
        <v>29.4649227110582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-0.08</v>
      </c>
      <c r="AM533" t="s">
        <v>3192</v>
      </c>
      <c r="AN533">
        <v>-6.07</v>
      </c>
      <c r="AO533" t="s">
        <v>3192</v>
      </c>
      <c r="AP533">
        <v>9.1252054305938995E-2</v>
      </c>
      <c r="AQ533">
        <f>(Table2[[#This Row],[Sharpe Ratio]]-AVERAGE(Table2[Sharpe Ratio]))/_xlfn.STDEV.P(Table2[Sharpe Ratio])</f>
        <v>0.2785361009523436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565</v>
      </c>
      <c r="AT533">
        <f>_xlfn.RANK.AVG(Table2[[#This Row],[6M Return vs Nifty Z-Score]],Table2[6M Return vs Nifty Z-Score])</f>
        <v>645</v>
      </c>
      <c r="AU533">
        <f>_xlfn.RANK.AVG(Table2[[#This Row],[Sharpe Ratio Z-Score]],Table2[Sharpe Ratio Z-Score])</f>
        <v>268</v>
      </c>
      <c r="AV533">
        <f>(Table2[[#This Row],[Rank 1Y]]+Table2[[#This Row],[Rank 6M]]+Table2[[#This Row],[Rank Sharpe]])/3</f>
        <v>492.66666666666669</v>
      </c>
    </row>
    <row r="534" spans="1:48" x14ac:dyDescent="0.3">
      <c r="A534" t="s">
        <v>434</v>
      </c>
      <c r="B534" t="s">
        <v>435</v>
      </c>
      <c r="C534" t="s">
        <v>3149</v>
      </c>
      <c r="D534" t="s">
        <v>232</v>
      </c>
      <c r="E534">
        <v>53638.550551884997</v>
      </c>
      <c r="F534">
        <v>2028.65</v>
      </c>
      <c r="G534">
        <v>3.0557303108676002</v>
      </c>
      <c r="H534">
        <f>(Table2[[#This Row],[1Y Return vs Nifty]]-AVERAGE(Table2[1Y Return vs Nifty]))/_xlfn.STDEV.P(Table2[1Y Return vs Nifty])</f>
        <v>-0.38512121775100716</v>
      </c>
      <c r="I534">
        <v>0.96240012687373799</v>
      </c>
      <c r="J534">
        <f>(Table2[[#This Row],[1M Return vs Nifty]]-AVERAGE(Table2[1M Return vs Nifty]))/_xlfn.STDEV.P(Table2[1M Return vs Nifty])</f>
        <v>7.673028636816473E-2</v>
      </c>
      <c r="K534">
        <v>-3.3011981283224801</v>
      </c>
      <c r="L534">
        <f>(Table2[[#This Row],[6M Return vs Nifty]]-AVERAGE(Table2[6M Return vs Nifty]))/_xlfn.STDEV.P(Table2[6M Return vs Nifty])</f>
        <v>-0.42474280136505715</v>
      </c>
      <c r="M534">
        <v>-2.8161886079730998</v>
      </c>
      <c r="N534">
        <f>(Table2[[#This Row],[1W Return vs Nifty]]-AVERAGE(Table2[1W Return vs Nifty]))/_xlfn.STDEV.P(Table2[1W Return vs Nifty])</f>
        <v>-0.9417295320126382</v>
      </c>
      <c r="O534">
        <v>2092.5100000000002</v>
      </c>
      <c r="P534">
        <v>2069.6533798803098</v>
      </c>
      <c r="Q534">
        <v>1931.1204577839401</v>
      </c>
      <c r="R534">
        <v>28.5313055998419</v>
      </c>
      <c r="S534" s="1">
        <f>(Table2[[#This Row],[Close Price]]-Table2[[#This Row],[20D EMA]])/Table2[[#This Row],[20D EMA]]</f>
        <v>-3.0518372672054192E-2</v>
      </c>
      <c r="T534" s="1">
        <f>(Table2[[#This Row],[Close Price]]-Table2[[#This Row],[50D EMA]])/Table2[[#This Row],[50D EMA]]</f>
        <v>-1.9811713535665069E-2</v>
      </c>
      <c r="U534" s="1">
        <f>(Table2[[#This Row],[Close Price]]-Table2[[#This Row],[200D EMA]])/Table2[[#This Row],[200D EMA]]</f>
        <v>5.0504121492234703E-2</v>
      </c>
      <c r="V534">
        <v>0.53025407473193098</v>
      </c>
      <c r="W534">
        <v>2002.5</v>
      </c>
      <c r="X534">
        <v>2084.5</v>
      </c>
      <c r="Y534">
        <v>2002.5</v>
      </c>
      <c r="Z534">
        <v>2102.5</v>
      </c>
      <c r="AA534">
        <v>2002.5</v>
      </c>
      <c r="AB534">
        <v>2186.4</v>
      </c>
      <c r="AC534" s="1">
        <f>(Table2[[#This Row],[Close Price]]/Table2[[#This Row],[Day Low]])-1</f>
        <v>1.3058676654182255E-2</v>
      </c>
      <c r="AD534" s="1">
        <f>(Table2[[#This Row],[Day High]]/Table2[[#This Row],[Close Price]])-1</f>
        <v>2.7530623813866395E-2</v>
      </c>
      <c r="AE534" s="1">
        <f>(Table2[[#This Row],[Close Price]]/Table2[[#This Row],[Current Week Low]])-1</f>
        <v>1.3058676654182255E-2</v>
      </c>
      <c r="AF534" s="1">
        <f>(Table2[[#This Row],[Current Week High]]/Table2[[#This Row],[Close Price]])-1</f>
        <v>3.6403519581988064E-2</v>
      </c>
      <c r="AG534" s="1">
        <f>(Table2[[#This Row],[Close Price]]/Table2[[#This Row],[Current Month Low]])-1</f>
        <v>1.3058676654182255E-2</v>
      </c>
      <c r="AH534" s="1">
        <f>(Table2[[#This Row],[Current Month High]]/Table2[[#This Row],[Close Price]])-1</f>
        <v>7.7761072634510597E-2</v>
      </c>
      <c r="AI534">
        <v>8.6880437729524402</v>
      </c>
      <c r="AJ534">
        <v>31.645035691109602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-0.03</v>
      </c>
      <c r="AM534" t="s">
        <v>3192</v>
      </c>
      <c r="AN534">
        <v>-6.98</v>
      </c>
      <c r="AO534" t="s">
        <v>3192</v>
      </c>
      <c r="AP534">
        <v>-3.4653771785360002E-3</v>
      </c>
      <c r="AQ534">
        <f>(Table2[[#This Row],[Sharpe Ratio]]-AVERAGE(Table2[Sharpe Ratio]))/_xlfn.STDEV.P(Table2[Sharpe Ratio])</f>
        <v>-0.82887787520623502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-2.5037411399667731</v>
      </c>
      <c r="AS534">
        <f>_xlfn.RANK.AVG(Table2[[#This Row],[1Y Return vs Nifty Z-Score]],Table2[1Y Return vs Nifty Z-Score])</f>
        <v>436</v>
      </c>
      <c r="AT534">
        <f>_xlfn.RANK.AVG(Table2[[#This Row],[6M Return vs Nifty Z-Score]],Table2[6M Return vs Nifty Z-Score])</f>
        <v>462</v>
      </c>
      <c r="AU534">
        <f>_xlfn.RANK.AVG(Table2[[#This Row],[Sharpe Ratio Z-Score]],Table2[Sharpe Ratio Z-Score])</f>
        <v>584</v>
      </c>
      <c r="AV534">
        <f>(Table2[[#This Row],[Rank 1Y]]+Table2[[#This Row],[Rank 6M]]+Table2[[#This Row],[Rank Sharpe]])/3</f>
        <v>494</v>
      </c>
    </row>
    <row r="535" spans="1:48" x14ac:dyDescent="0.3">
      <c r="A535" t="s">
        <v>1190</v>
      </c>
      <c r="B535" t="s">
        <v>1191</v>
      </c>
      <c r="C535" t="s">
        <v>3156</v>
      </c>
      <c r="D535" t="s">
        <v>1192</v>
      </c>
      <c r="E535">
        <v>10530.692734369901</v>
      </c>
      <c r="F535">
        <v>1117.8499999999999</v>
      </c>
      <c r="G535">
        <v>-18.109007073378599</v>
      </c>
      <c r="H535">
        <f>(Table2[[#This Row],[1Y Return vs Nifty]]-AVERAGE(Table2[1Y Return vs Nifty]))/_xlfn.STDEV.P(Table2[1Y Return vs Nifty])</f>
        <v>-0.73369693121076196</v>
      </c>
      <c r="I535">
        <v>-6.1321432915018104</v>
      </c>
      <c r="J535">
        <f>(Table2[[#This Row],[1M Return vs Nifty]]-AVERAGE(Table2[1M Return vs Nifty]))/_xlfn.STDEV.P(Table2[1M Return vs Nifty])</f>
        <v>-0.68362476957481844</v>
      </c>
      <c r="K535">
        <v>6.0395891034345697</v>
      </c>
      <c r="L535">
        <f>(Table2[[#This Row],[6M Return vs Nifty]]-AVERAGE(Table2[6M Return vs Nifty]))/_xlfn.STDEV.P(Table2[6M Return vs Nifty])</f>
        <v>-0.13584078542892972</v>
      </c>
      <c r="M535">
        <v>-1.6884061029711099</v>
      </c>
      <c r="N535">
        <f>(Table2[[#This Row],[1W Return vs Nifty]]-AVERAGE(Table2[1W Return vs Nifty]))/_xlfn.STDEV.P(Table2[1W Return vs Nifty])</f>
        <v>-0.70777565083556704</v>
      </c>
      <c r="O535">
        <v>1161.06</v>
      </c>
      <c r="P535">
        <v>1179.67324200742</v>
      </c>
      <c r="Q535">
        <v>1073.98609328358</v>
      </c>
      <c r="R535">
        <v>16.936037644226399</v>
      </c>
      <c r="S535" s="1">
        <f>(Table2[[#This Row],[Close Price]]-Table2[[#This Row],[20D EMA]])/Table2[[#This Row],[20D EMA]]</f>
        <v>-3.7215992282913925E-2</v>
      </c>
      <c r="T535" s="1">
        <f>(Table2[[#This Row],[Close Price]]-Table2[[#This Row],[50D EMA]])/Table2[[#This Row],[50D EMA]]</f>
        <v>-5.2407090205942967E-2</v>
      </c>
      <c r="U535" s="1">
        <f>(Table2[[#This Row],[Close Price]]-Table2[[#This Row],[200D EMA]])/Table2[[#This Row],[200D EMA]]</f>
        <v>4.0842155211071172E-2</v>
      </c>
      <c r="V535">
        <v>0.69484453124059997</v>
      </c>
      <c r="W535">
        <v>1111</v>
      </c>
      <c r="X535">
        <v>1147.5999999999999</v>
      </c>
      <c r="Y535">
        <v>1111</v>
      </c>
      <c r="Z535">
        <v>1147.5999999999999</v>
      </c>
      <c r="AA535">
        <v>1111</v>
      </c>
      <c r="AB535">
        <v>1197.8499999999999</v>
      </c>
      <c r="AC535" s="1">
        <f>(Table2[[#This Row],[Close Price]]/Table2[[#This Row],[Day Low]])-1</f>
        <v>6.1656165616561509E-3</v>
      </c>
      <c r="AD535" s="1">
        <f>(Table2[[#This Row],[Day High]]/Table2[[#This Row],[Close Price]])-1</f>
        <v>2.6613588585230552E-2</v>
      </c>
      <c r="AE535" s="1">
        <f>(Table2[[#This Row],[Close Price]]/Table2[[#This Row],[Current Week Low]])-1</f>
        <v>6.1656165616561509E-3</v>
      </c>
      <c r="AF535" s="1">
        <f>(Table2[[#This Row],[Current Week High]]/Table2[[#This Row],[Close Price]])-1</f>
        <v>2.6613588585230552E-2</v>
      </c>
      <c r="AG535" s="1">
        <f>(Table2[[#This Row],[Close Price]]/Table2[[#This Row],[Current Month Low]])-1</f>
        <v>6.1656165616561509E-3</v>
      </c>
      <c r="AH535" s="1">
        <f>(Table2[[#This Row],[Current Month High]]/Table2[[#This Row],[Close Price]])-1</f>
        <v>7.1565952498098939E-2</v>
      </c>
      <c r="AI535">
        <v>16.2901999373798</v>
      </c>
      <c r="AJ535">
        <v>37.463108706345203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-0.09</v>
      </c>
      <c r="AM535" t="s">
        <v>3192</v>
      </c>
      <c r="AN535">
        <v>-4.8499999999999996</v>
      </c>
      <c r="AO535" t="s">
        <v>3192</v>
      </c>
      <c r="AQ535">
        <f>(Table2[[#This Row],[Sharpe Ratio]]-AVERAGE(Table2[Sharpe Ratio]))/_xlfn.STDEV.P(Table2[Sharpe Ratio])</f>
        <v>-0.78836149865308947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566</v>
      </c>
      <c r="AT535">
        <f>_xlfn.RANK.AVG(Table2[[#This Row],[6M Return vs Nifty Z-Score]],Table2[6M Return vs Nifty Z-Score])</f>
        <v>365</v>
      </c>
      <c r="AU535">
        <f>_xlfn.RANK.AVG(Table2[[#This Row],[Sharpe Ratio Z-Score]],Table2[Sharpe Ratio Z-Score])</f>
        <v>551.5</v>
      </c>
      <c r="AV535">
        <f>(Table2[[#This Row],[Rank 1Y]]+Table2[[#This Row],[Rank 6M]]+Table2[[#This Row],[Rank Sharpe]])/3</f>
        <v>494.16666666666669</v>
      </c>
    </row>
    <row r="536" spans="1:48" x14ac:dyDescent="0.3">
      <c r="A536" t="s">
        <v>1227</v>
      </c>
      <c r="B536" t="s">
        <v>1228</v>
      </c>
      <c r="C536" t="s">
        <v>3159</v>
      </c>
      <c r="D536" t="s">
        <v>282</v>
      </c>
      <c r="E536">
        <v>9860.3230454189998</v>
      </c>
      <c r="F536">
        <v>124.53</v>
      </c>
      <c r="G536">
        <v>-24.5219501234623</v>
      </c>
      <c r="H536">
        <f>(Table2[[#This Row],[1Y Return vs Nifty]]-AVERAGE(Table2[1Y Return vs Nifty]))/_xlfn.STDEV.P(Table2[1Y Return vs Nifty])</f>
        <v>-0.839315827324427</v>
      </c>
      <c r="I536">
        <v>-2.78768407774063</v>
      </c>
      <c r="J536">
        <f>(Table2[[#This Row],[1M Return vs Nifty]]-AVERAGE(Table2[1M Return vs Nifty]))/_xlfn.STDEV.P(Table2[1M Return vs Nifty])</f>
        <v>-0.32518359547588283</v>
      </c>
      <c r="K536">
        <v>-22.0487366355114</v>
      </c>
      <c r="L536">
        <f>(Table2[[#This Row],[6M Return vs Nifty]]-AVERAGE(Table2[6M Return vs Nifty]))/_xlfn.STDEV.P(Table2[6M Return vs Nifty])</f>
        <v>-1.0045870408476687</v>
      </c>
      <c r="M536">
        <v>8.1708359076278807</v>
      </c>
      <c r="N536">
        <f>(Table2[[#This Row],[1W Return vs Nifty]]-AVERAGE(Table2[1W Return vs Nifty]))/_xlfn.STDEV.P(Table2[1W Return vs Nifty])</f>
        <v>1.3374838948776322</v>
      </c>
      <c r="O536">
        <v>124.04</v>
      </c>
      <c r="P536">
        <v>128.07361775706599</v>
      </c>
      <c r="Q536">
        <v>130.71968599402999</v>
      </c>
      <c r="R536">
        <v>54.165750151441998</v>
      </c>
      <c r="S536" s="1">
        <f>(Table2[[#This Row],[Close Price]]-Table2[[#This Row],[20D EMA]])/Table2[[#This Row],[20D EMA]]</f>
        <v>3.9503386004514258E-3</v>
      </c>
      <c r="T536" s="1">
        <f>(Table2[[#This Row],[Close Price]]-Table2[[#This Row],[50D EMA]])/Table2[[#This Row],[50D EMA]]</f>
        <v>-2.7668600443438961E-2</v>
      </c>
      <c r="U536" s="1">
        <f>(Table2[[#This Row],[Close Price]]-Table2[[#This Row],[200D EMA]])/Table2[[#This Row],[200D EMA]]</f>
        <v>-4.7350832791265056E-2</v>
      </c>
      <c r="V536">
        <v>0.66745539817814603</v>
      </c>
      <c r="W536">
        <v>124.16</v>
      </c>
      <c r="X536">
        <v>126.19</v>
      </c>
      <c r="Y536">
        <v>124.16</v>
      </c>
      <c r="Z536">
        <v>127.4</v>
      </c>
      <c r="AA536">
        <v>112.29</v>
      </c>
      <c r="AB536">
        <v>127.4</v>
      </c>
      <c r="AC536" s="1">
        <f>(Table2[[#This Row],[Close Price]]/Table2[[#This Row],[Day Low]])-1</f>
        <v>2.9800257731960045E-3</v>
      </c>
      <c r="AD536" s="1">
        <f>(Table2[[#This Row],[Day High]]/Table2[[#This Row],[Close Price]])-1</f>
        <v>1.3330121255922256E-2</v>
      </c>
      <c r="AE536" s="1">
        <f>(Table2[[#This Row],[Close Price]]/Table2[[#This Row],[Current Week Low]])-1</f>
        <v>2.9800257731960045E-3</v>
      </c>
      <c r="AF536" s="1">
        <f>(Table2[[#This Row],[Current Week High]]/Table2[[#This Row],[Close Price]])-1</f>
        <v>2.3046655424395768E-2</v>
      </c>
      <c r="AG536" s="1">
        <f>(Table2[[#This Row],[Close Price]]/Table2[[#This Row],[Current Month Low]])-1</f>
        <v>0.10900347314987968</v>
      </c>
      <c r="AH536" s="1">
        <f>(Table2[[#This Row],[Current Month High]]/Table2[[#This Row],[Close Price]])-1</f>
        <v>2.3046655424395768E-2</v>
      </c>
      <c r="AI536">
        <v>26.877057737091398</v>
      </c>
      <c r="AJ536">
        <v>23.6029776674937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-0.17</v>
      </c>
      <c r="AM536" t="s">
        <v>3192</v>
      </c>
      <c r="AN536">
        <v>2.11</v>
      </c>
      <c r="AO536" t="s">
        <v>3193</v>
      </c>
      <c r="AP536">
        <v>0.104443074730969</v>
      </c>
      <c r="AQ536">
        <f>(Table2[[#This Row],[Sharpe Ratio]]-AVERAGE(Table2[Sharpe Ratio]))/_xlfn.STDEV.P(Table2[Sharpe Ratio])</f>
        <v>0.43276241547044653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610</v>
      </c>
      <c r="AT536">
        <f>_xlfn.RANK.AVG(Table2[[#This Row],[6M Return vs Nifty Z-Score]],Table2[6M Return vs Nifty Z-Score])</f>
        <v>652</v>
      </c>
      <c r="AU536">
        <f>_xlfn.RANK.AVG(Table2[[#This Row],[Sharpe Ratio Z-Score]],Table2[Sharpe Ratio Z-Score])</f>
        <v>225</v>
      </c>
      <c r="AV536">
        <f>(Table2[[#This Row],[Rank 1Y]]+Table2[[#This Row],[Rank 6M]]+Table2[[#This Row],[Rank Sharpe]])/3</f>
        <v>495.66666666666669</v>
      </c>
    </row>
    <row r="537" spans="1:48" x14ac:dyDescent="0.3">
      <c r="A537" t="s">
        <v>1560</v>
      </c>
      <c r="B537" t="s">
        <v>1561</v>
      </c>
      <c r="C537" t="s">
        <v>3149</v>
      </c>
      <c r="D537" t="s">
        <v>40</v>
      </c>
      <c r="E537">
        <v>6451.1362630000003</v>
      </c>
      <c r="F537">
        <v>380.5</v>
      </c>
      <c r="G537">
        <v>-1.9186829911485199</v>
      </c>
      <c r="H537">
        <f>(Table2[[#This Row],[1Y Return vs Nifty]]-AVERAGE(Table2[1Y Return vs Nifty]))/_xlfn.STDEV.P(Table2[1Y Return vs Nifty])</f>
        <v>-0.4670480394409669</v>
      </c>
      <c r="I537">
        <v>-14.0512439789615</v>
      </c>
      <c r="J537">
        <f>(Table2[[#This Row],[1M Return vs Nifty]]-AVERAGE(Table2[1M Return vs Nifty]))/_xlfn.STDEV.P(Table2[1M Return vs Nifty])</f>
        <v>-1.5323514445903961</v>
      </c>
      <c r="K537">
        <v>-0.26775487841951301</v>
      </c>
      <c r="L537">
        <f>(Table2[[#This Row],[6M Return vs Nifty]]-AVERAGE(Table2[6M Return vs Nifty]))/_xlfn.STDEV.P(Table2[6M Return vs Nifty])</f>
        <v>-0.33092117280410382</v>
      </c>
      <c r="M537">
        <v>6.2500171430591198</v>
      </c>
      <c r="N537">
        <f>(Table2[[#This Row],[1W Return vs Nifty]]-AVERAGE(Table2[1W Return vs Nifty]))/_xlfn.STDEV.P(Table2[1W Return vs Nifty])</f>
        <v>0.93901787592851271</v>
      </c>
      <c r="O537">
        <v>382.82</v>
      </c>
      <c r="P537">
        <v>392.06668518505199</v>
      </c>
      <c r="Q537">
        <v>367.96166849000002</v>
      </c>
      <c r="R537">
        <v>53.088926226941098</v>
      </c>
      <c r="S537" s="1">
        <f>(Table2[[#This Row],[Close Price]]-Table2[[#This Row],[20D EMA]])/Table2[[#This Row],[20D EMA]]</f>
        <v>-6.0602894310641904E-3</v>
      </c>
      <c r="T537" s="1">
        <f>(Table2[[#This Row],[Close Price]]-Table2[[#This Row],[50D EMA]])/Table2[[#This Row],[50D EMA]]</f>
        <v>-2.9501831249938062E-2</v>
      </c>
      <c r="U537" s="1">
        <f>(Table2[[#This Row],[Close Price]]-Table2[[#This Row],[200D EMA]])/Table2[[#This Row],[200D EMA]]</f>
        <v>3.4075102337298831E-2</v>
      </c>
      <c r="V537">
        <v>0.31286412132747898</v>
      </c>
      <c r="W537">
        <v>368.1</v>
      </c>
      <c r="X537">
        <v>384.5</v>
      </c>
      <c r="Y537">
        <v>368.1</v>
      </c>
      <c r="Z537">
        <v>384.5</v>
      </c>
      <c r="AA537">
        <v>345.05</v>
      </c>
      <c r="AB537">
        <v>384.5</v>
      </c>
      <c r="AC537" s="1">
        <f>(Table2[[#This Row],[Close Price]]/Table2[[#This Row],[Day Low]])-1</f>
        <v>3.3686498234175355E-2</v>
      </c>
      <c r="AD537" s="1">
        <f>(Table2[[#This Row],[Day High]]/Table2[[#This Row],[Close Price]])-1</f>
        <v>1.0512483574244502E-2</v>
      </c>
      <c r="AE537" s="1">
        <f>(Table2[[#This Row],[Close Price]]/Table2[[#This Row],[Current Week Low]])-1</f>
        <v>3.3686498234175355E-2</v>
      </c>
      <c r="AF537" s="1">
        <f>(Table2[[#This Row],[Current Week High]]/Table2[[#This Row],[Close Price]])-1</f>
        <v>1.0512483574244502E-2</v>
      </c>
      <c r="AG537" s="1">
        <f>(Table2[[#This Row],[Close Price]]/Table2[[#This Row],[Current Month Low]])-1</f>
        <v>0.10273873351688168</v>
      </c>
      <c r="AH537" s="1">
        <f>(Table2[[#This Row],[Current Month High]]/Table2[[#This Row],[Close Price]])-1</f>
        <v>1.0512483574244502E-2</v>
      </c>
      <c r="AI537">
        <v>27.766097240473002</v>
      </c>
      <c r="AJ537">
        <v>32.494460272238001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-0.03</v>
      </c>
      <c r="AM537" t="s">
        <v>3192</v>
      </c>
      <c r="AN537">
        <v>-0.13</v>
      </c>
      <c r="AO537" t="s">
        <v>3192</v>
      </c>
      <c r="AP537">
        <v>-3.603849232311E-3</v>
      </c>
      <c r="AQ537">
        <f>(Table2[[#This Row],[Sharpe Ratio]]-AVERAGE(Table2[Sharpe Ratio]))/_xlfn.STDEV.P(Table2[Sharpe Ratio])</f>
        <v>-0.83049685795581418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471</v>
      </c>
      <c r="AT537">
        <f>_xlfn.RANK.AVG(Table2[[#This Row],[6M Return vs Nifty Z-Score]],Table2[6M Return vs Nifty Z-Score])</f>
        <v>433</v>
      </c>
      <c r="AU537">
        <f>_xlfn.RANK.AVG(Table2[[#This Row],[Sharpe Ratio Z-Score]],Table2[Sharpe Ratio Z-Score])</f>
        <v>585</v>
      </c>
      <c r="AV537">
        <f>(Table2[[#This Row],[Rank 1Y]]+Table2[[#This Row],[Rank 6M]]+Table2[[#This Row],[Rank Sharpe]])/3</f>
        <v>496.33333333333331</v>
      </c>
    </row>
    <row r="538" spans="1:48" x14ac:dyDescent="0.3">
      <c r="A538" t="s">
        <v>1871</v>
      </c>
      <c r="B538" t="s">
        <v>1872</v>
      </c>
      <c r="C538" t="s">
        <v>3166</v>
      </c>
      <c r="D538" t="s">
        <v>1337</v>
      </c>
      <c r="E538">
        <v>4055.4029512000002</v>
      </c>
      <c r="F538">
        <v>614</v>
      </c>
      <c r="G538">
        <v>-43.787846412225399</v>
      </c>
      <c r="H538">
        <f>(Table2[[#This Row],[1Y Return vs Nifty]]-AVERAGE(Table2[1Y Return vs Nifty]))/_xlfn.STDEV.P(Table2[1Y Return vs Nifty])</f>
        <v>-1.1566183018307234</v>
      </c>
      <c r="I538">
        <v>1.8353165744099</v>
      </c>
      <c r="J538">
        <f>(Table2[[#This Row],[1M Return vs Nifty]]-AVERAGE(Table2[1M Return vs Nifty]))/_xlfn.STDEV.P(Table2[1M Return vs Nifty])</f>
        <v>0.17028478243070114</v>
      </c>
      <c r="K538">
        <v>-11.5029853506318</v>
      </c>
      <c r="L538">
        <f>(Table2[[#This Row],[6M Return vs Nifty]]-AVERAGE(Table2[6M Return vs Nifty]))/_xlfn.STDEV.P(Table2[6M Return vs Nifty])</f>
        <v>-0.67841658752607814</v>
      </c>
      <c r="M538">
        <v>1.63462158854798</v>
      </c>
      <c r="N538">
        <f>(Table2[[#This Row],[1W Return vs Nifty]]-AVERAGE(Table2[1W Return vs Nifty]))/_xlfn.STDEV.P(Table2[1W Return vs Nifty])</f>
        <v>-1.8427108681685799E-2</v>
      </c>
      <c r="O538">
        <v>613.61</v>
      </c>
      <c r="P538">
        <v>617.01350177915299</v>
      </c>
      <c r="Q538">
        <v>630.32184973405504</v>
      </c>
      <c r="R538">
        <v>50.279466152960801</v>
      </c>
      <c r="S538" s="1">
        <f>(Table2[[#This Row],[Close Price]]-Table2[[#This Row],[20D EMA]])/Table2[[#This Row],[20D EMA]]</f>
        <v>6.3558286207849668E-4</v>
      </c>
      <c r="T538" s="1">
        <f>(Table2[[#This Row],[Close Price]]-Table2[[#This Row],[50D EMA]])/Table2[[#This Row],[50D EMA]]</f>
        <v>-4.884012700635534E-3</v>
      </c>
      <c r="U538" s="1">
        <f>(Table2[[#This Row],[Close Price]]-Table2[[#This Row],[200D EMA]])/Table2[[#This Row],[200D EMA]]</f>
        <v>-2.5894469215911743E-2</v>
      </c>
      <c r="V538">
        <v>0.83840270703074204</v>
      </c>
      <c r="W538">
        <v>610</v>
      </c>
      <c r="X538">
        <v>626.5</v>
      </c>
      <c r="Y538">
        <v>608.20000000000005</v>
      </c>
      <c r="Z538">
        <v>629</v>
      </c>
      <c r="AA538">
        <v>581.6</v>
      </c>
      <c r="AB538">
        <v>629.95000000000005</v>
      </c>
      <c r="AC538" s="1">
        <f>(Table2[[#This Row],[Close Price]]/Table2[[#This Row],[Day Low]])-1</f>
        <v>6.5573770491802463E-3</v>
      </c>
      <c r="AD538" s="1">
        <f>(Table2[[#This Row],[Day High]]/Table2[[#This Row],[Close Price]])-1</f>
        <v>2.0358306188924979E-2</v>
      </c>
      <c r="AE538" s="1">
        <f>(Table2[[#This Row],[Close Price]]/Table2[[#This Row],[Current Week Low]])-1</f>
        <v>9.5363367313383574E-3</v>
      </c>
      <c r="AF538" s="1">
        <f>(Table2[[#This Row],[Current Week High]]/Table2[[#This Row],[Close Price]])-1</f>
        <v>2.4429967426710109E-2</v>
      </c>
      <c r="AG538" s="1">
        <f>(Table2[[#This Row],[Close Price]]/Table2[[#This Row],[Current Month Low]])-1</f>
        <v>5.5708390646492356E-2</v>
      </c>
      <c r="AH538" s="1">
        <f>(Table2[[#This Row],[Current Month High]]/Table2[[#This Row],[Close Price]])-1</f>
        <v>2.5977198697068493E-2</v>
      </c>
      <c r="AI538">
        <v>32.7361563517915</v>
      </c>
      <c r="AJ538">
        <v>11.3125453226976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-0.06</v>
      </c>
      <c r="AM538" t="s">
        <v>3192</v>
      </c>
      <c r="AN538">
        <v>-0.15</v>
      </c>
      <c r="AO538" t="s">
        <v>3192</v>
      </c>
      <c r="AP538">
        <v>9.7479091603199994E-2</v>
      </c>
      <c r="AQ538">
        <f>(Table2[[#This Row],[Sharpe Ratio]]-AVERAGE(Table2[Sharpe Ratio]))/_xlfn.STDEV.P(Table2[Sharpe Ratio])</f>
        <v>0.3513411593768625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693</v>
      </c>
      <c r="AT538">
        <f>_xlfn.RANK.AVG(Table2[[#This Row],[6M Return vs Nifty Z-Score]],Table2[6M Return vs Nifty Z-Score])</f>
        <v>548</v>
      </c>
      <c r="AU538">
        <f>_xlfn.RANK.AVG(Table2[[#This Row],[Sharpe Ratio Z-Score]],Table2[Sharpe Ratio Z-Score])</f>
        <v>250</v>
      </c>
      <c r="AV538">
        <f>(Table2[[#This Row],[Rank 1Y]]+Table2[[#This Row],[Rank 6M]]+Table2[[#This Row],[Rank Sharpe]])/3</f>
        <v>497</v>
      </c>
    </row>
    <row r="539" spans="1:48" x14ac:dyDescent="0.3">
      <c r="A539" t="s">
        <v>35</v>
      </c>
      <c r="B539" t="s">
        <v>36</v>
      </c>
      <c r="C539" t="s">
        <v>3149</v>
      </c>
      <c r="D539" t="s">
        <v>37</v>
      </c>
      <c r="E539">
        <v>653480.06974375003</v>
      </c>
      <c r="F539">
        <v>2781.25</v>
      </c>
      <c r="G539">
        <v>-17.839132712659602</v>
      </c>
      <c r="H539">
        <f>(Table2[[#This Row],[1Y Return vs Nifty]]-AVERAGE(Table2[1Y Return vs Nifty]))/_xlfn.STDEV.P(Table2[1Y Return vs Nifty])</f>
        <v>-0.7292521962667724</v>
      </c>
      <c r="I539">
        <v>-0.78896492562523202</v>
      </c>
      <c r="J539">
        <f>(Table2[[#This Row],[1M Return vs Nifty]]-AVERAGE(Table2[1M Return vs Nifty]))/_xlfn.STDEV.P(Table2[1M Return vs Nifty])</f>
        <v>-0.11097161267445931</v>
      </c>
      <c r="K539">
        <v>12.4884658266499</v>
      </c>
      <c r="L539">
        <f>(Table2[[#This Row],[6M Return vs Nifty]]-AVERAGE(Table2[6M Return vs Nifty]))/_xlfn.STDEV.P(Table2[6M Return vs Nifty])</f>
        <v>6.361708034134321E-2</v>
      </c>
      <c r="M539">
        <v>-1.3925470231605701</v>
      </c>
      <c r="N539">
        <f>(Table2[[#This Row],[1W Return vs Nifty]]-AVERAGE(Table2[1W Return vs Nifty]))/_xlfn.STDEV.P(Table2[1W Return vs Nifty])</f>
        <v>-0.64640089134412548</v>
      </c>
      <c r="O539">
        <v>2840.03</v>
      </c>
      <c r="P539">
        <v>2812.2583095055802</v>
      </c>
      <c r="Q539">
        <v>2622.6278221452098</v>
      </c>
      <c r="R539">
        <v>32.333824538275799</v>
      </c>
      <c r="S539" s="1">
        <f>(Table2[[#This Row],[Close Price]]-Table2[[#This Row],[20D EMA]])/Table2[[#This Row],[20D EMA]]</f>
        <v>-2.0696964468685259E-2</v>
      </c>
      <c r="T539" s="1">
        <f>(Table2[[#This Row],[Close Price]]-Table2[[#This Row],[50D EMA]])/Table2[[#This Row],[50D EMA]]</f>
        <v>-1.1026124236443891E-2</v>
      </c>
      <c r="U539" s="1">
        <f>(Table2[[#This Row],[Close Price]]-Table2[[#This Row],[200D EMA]])/Table2[[#This Row],[200D EMA]]</f>
        <v>6.0482153249271656E-2</v>
      </c>
      <c r="V539">
        <v>0.74874698427956998</v>
      </c>
      <c r="W539">
        <v>2755.6</v>
      </c>
      <c r="X539">
        <v>2797.55</v>
      </c>
      <c r="Y539">
        <v>2755.6</v>
      </c>
      <c r="Z539">
        <v>2804.7</v>
      </c>
      <c r="AA539">
        <v>2733.2</v>
      </c>
      <c r="AB539">
        <v>2962.7</v>
      </c>
      <c r="AC539" s="1">
        <f>(Table2[[#This Row],[Close Price]]/Table2[[#This Row],[Day Low]])-1</f>
        <v>9.308317607780614E-3</v>
      </c>
      <c r="AD539" s="1">
        <f>(Table2[[#This Row],[Day High]]/Table2[[#This Row],[Close Price]])-1</f>
        <v>5.8606741573035137E-3</v>
      </c>
      <c r="AE539" s="1">
        <f>(Table2[[#This Row],[Close Price]]/Table2[[#This Row],[Current Week Low]])-1</f>
        <v>9.308317607780614E-3</v>
      </c>
      <c r="AF539" s="1">
        <f>(Table2[[#This Row],[Current Week High]]/Table2[[#This Row],[Close Price]])-1</f>
        <v>8.4314606741573428E-3</v>
      </c>
      <c r="AG539" s="1">
        <f>(Table2[[#This Row],[Close Price]]/Table2[[#This Row],[Current Month Low]])-1</f>
        <v>1.7580125859798068E-2</v>
      </c>
      <c r="AH539" s="1">
        <f>(Table2[[#This Row],[Current Month High]]/Table2[[#This Row],[Close Price]])-1</f>
        <v>6.5240449438202175E-2</v>
      </c>
      <c r="AI539">
        <v>9.1235955056179794</v>
      </c>
      <c r="AJ539">
        <v>28.047236481664701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0.03</v>
      </c>
      <c r="AM539" t="s">
        <v>3193</v>
      </c>
      <c r="AN539">
        <v>-6.24</v>
      </c>
      <c r="AO539" t="s">
        <v>3192</v>
      </c>
      <c r="AP539">
        <v>-3.2671366956897999E-2</v>
      </c>
      <c r="AQ539">
        <f>(Table2[[#This Row],[Sharpe Ratio]]-AVERAGE(Table2[Sharpe Ratio]))/_xlfn.STDEV.P(Table2[Sharpe Ratio])</f>
        <v>-1.1703474522545103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-2.5933550721985243</v>
      </c>
      <c r="AS539">
        <f>_xlfn.RANK.AVG(Table2[[#This Row],[1Y Return vs Nifty Z-Score]],Table2[1Y Return vs Nifty Z-Score])</f>
        <v>564</v>
      </c>
      <c r="AT539">
        <f>_xlfn.RANK.AVG(Table2[[#This Row],[6M Return vs Nifty Z-Score]],Table2[6M Return vs Nifty Z-Score])</f>
        <v>291</v>
      </c>
      <c r="AU539">
        <f>_xlfn.RANK.AVG(Table2[[#This Row],[Sharpe Ratio Z-Score]],Table2[Sharpe Ratio Z-Score])</f>
        <v>640</v>
      </c>
      <c r="AV539">
        <f>(Table2[[#This Row],[Rank 1Y]]+Table2[[#This Row],[Rank 6M]]+Table2[[#This Row],[Rank Sharpe]])/3</f>
        <v>498.33333333333331</v>
      </c>
    </row>
    <row r="540" spans="1:48" x14ac:dyDescent="0.3">
      <c r="A540" t="s">
        <v>1305</v>
      </c>
      <c r="B540" t="s">
        <v>1306</v>
      </c>
      <c r="C540" t="s">
        <v>3146</v>
      </c>
      <c r="D540" t="s">
        <v>21</v>
      </c>
      <c r="E540">
        <v>9079.5272931500003</v>
      </c>
      <c r="F540">
        <v>2940.95</v>
      </c>
      <c r="G540">
        <v>-4.2767073921980101</v>
      </c>
      <c r="H540">
        <f>(Table2[[#This Row],[1Y Return vs Nifty]]-AVERAGE(Table2[1Y Return vs Nifty]))/_xlfn.STDEV.P(Table2[1Y Return vs Nifty])</f>
        <v>-0.50588386447525946</v>
      </c>
      <c r="I540">
        <v>8.4495934963915804</v>
      </c>
      <c r="J540">
        <f>(Table2[[#This Row],[1M Return vs Nifty]]-AVERAGE(Table2[1M Return vs Nifty]))/_xlfn.STDEV.P(Table2[1M Return vs Nifty])</f>
        <v>0.87916745499418925</v>
      </c>
      <c r="K540">
        <v>1.12761629935456</v>
      </c>
      <c r="L540">
        <f>(Table2[[#This Row],[6M Return vs Nifty]]-AVERAGE(Table2[6M Return vs Nifty]))/_xlfn.STDEV.P(Table2[6M Return vs Nifty])</f>
        <v>-0.28776361699686509</v>
      </c>
      <c r="M540">
        <v>9.6245746743717895</v>
      </c>
      <c r="N540">
        <f>(Table2[[#This Row],[1W Return vs Nifty]]-AVERAGE(Table2[1W Return vs Nifty]))/_xlfn.STDEV.P(Table2[1W Return vs Nifty])</f>
        <v>1.6390560731911326</v>
      </c>
      <c r="O540">
        <v>2735.44</v>
      </c>
      <c r="P540">
        <v>2741.95213740078</v>
      </c>
      <c r="Q540">
        <v>2661.2680855397698</v>
      </c>
      <c r="R540">
        <v>85.598406190764095</v>
      </c>
      <c r="S540" s="1">
        <f>(Table2[[#This Row],[Close Price]]-Table2[[#This Row],[20D EMA]])/Table2[[#This Row],[20D EMA]]</f>
        <v>7.5128681309039769E-2</v>
      </c>
      <c r="T540" s="1">
        <f>(Table2[[#This Row],[Close Price]]-Table2[[#This Row],[50D EMA]])/Table2[[#This Row],[50D EMA]]</f>
        <v>7.2575250269634128E-2</v>
      </c>
      <c r="U540" s="1">
        <f>(Table2[[#This Row],[Close Price]]-Table2[[#This Row],[200D EMA]])/Table2[[#This Row],[200D EMA]]</f>
        <v>0.10509347629421699</v>
      </c>
      <c r="V540">
        <v>1.35009342749837</v>
      </c>
      <c r="W540">
        <v>2893.35</v>
      </c>
      <c r="X540">
        <v>2999</v>
      </c>
      <c r="Y540">
        <v>2711.15</v>
      </c>
      <c r="Z540">
        <v>2999</v>
      </c>
      <c r="AA540">
        <v>2583.9499999999998</v>
      </c>
      <c r="AB540">
        <v>2999</v>
      </c>
      <c r="AC540" s="1">
        <f>(Table2[[#This Row],[Close Price]]/Table2[[#This Row],[Day Low]])-1</f>
        <v>1.645151813641621E-2</v>
      </c>
      <c r="AD540" s="1">
        <f>(Table2[[#This Row],[Day High]]/Table2[[#This Row],[Close Price]])-1</f>
        <v>1.9738519866029813E-2</v>
      </c>
      <c r="AE540" s="1">
        <f>(Table2[[#This Row],[Close Price]]/Table2[[#This Row],[Current Week Low]])-1</f>
        <v>8.4761079246814086E-2</v>
      </c>
      <c r="AF540" s="1">
        <f>(Table2[[#This Row],[Current Week High]]/Table2[[#This Row],[Close Price]])-1</f>
        <v>1.9738519866029813E-2</v>
      </c>
      <c r="AG540" s="1">
        <f>(Table2[[#This Row],[Close Price]]/Table2[[#This Row],[Current Month Low]])-1</f>
        <v>0.13816056812244826</v>
      </c>
      <c r="AH540" s="1">
        <f>(Table2[[#This Row],[Current Month High]]/Table2[[#This Row],[Close Price]])-1</f>
        <v>1.9738519866029813E-2</v>
      </c>
      <c r="AI540">
        <v>6.9382342440367797</v>
      </c>
      <c r="AJ540">
        <v>39.842134043413097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0.02</v>
      </c>
      <c r="AM540" t="s">
        <v>3193</v>
      </c>
      <c r="AN540">
        <v>11.34</v>
      </c>
      <c r="AO540" t="s">
        <v>3193</v>
      </c>
      <c r="AP540">
        <v>-8.7042877911609993E-3</v>
      </c>
      <c r="AQ540">
        <f>(Table2[[#This Row],[Sharpe Ratio]]-AVERAGE(Table2[Sharpe Ratio]))/_xlfn.STDEV.P(Table2[Sharpe Ratio])</f>
        <v>-0.89012998837420421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486</v>
      </c>
      <c r="AT540">
        <f>_xlfn.RANK.AVG(Table2[[#This Row],[6M Return vs Nifty Z-Score]],Table2[6M Return vs Nifty Z-Score])</f>
        <v>412</v>
      </c>
      <c r="AU540">
        <f>_xlfn.RANK.AVG(Table2[[#This Row],[Sharpe Ratio Z-Score]],Table2[Sharpe Ratio Z-Score])</f>
        <v>597</v>
      </c>
      <c r="AV540">
        <f>(Table2[[#This Row],[Rank 1Y]]+Table2[[#This Row],[Rank 6M]]+Table2[[#This Row],[Rank Sharpe]])/3</f>
        <v>498.33333333333331</v>
      </c>
    </row>
    <row r="541" spans="1:48" x14ac:dyDescent="0.3">
      <c r="A541" t="s">
        <v>134</v>
      </c>
      <c r="B541" t="s">
        <v>135</v>
      </c>
      <c r="C541" t="s">
        <v>3147</v>
      </c>
      <c r="D541" t="s">
        <v>54</v>
      </c>
      <c r="E541">
        <v>211977.32693262</v>
      </c>
      <c r="F541">
        <v>333.65</v>
      </c>
      <c r="G541">
        <v>21.866914264710601</v>
      </c>
      <c r="H541">
        <f>(Table2[[#This Row],[1Y Return vs Nifty]]-AVERAGE(Table2[1Y Return vs Nifty]))/_xlfn.STDEV.P(Table2[1Y Return vs Nifty])</f>
        <v>-7.53076940257255E-2</v>
      </c>
      <c r="I541">
        <v>-2.89739845232778</v>
      </c>
      <c r="J541">
        <f>(Table2[[#This Row],[1M Return vs Nifty]]-AVERAGE(Table2[1M Return vs Nifty]))/_xlfn.STDEV.P(Table2[1M Return vs Nifty])</f>
        <v>-0.33694219282421833</v>
      </c>
      <c r="K541">
        <v>-20.541219980336098</v>
      </c>
      <c r="L541">
        <f>(Table2[[#This Row],[6M Return vs Nifty]]-AVERAGE(Table2[6M Return vs Nifty]))/_xlfn.STDEV.P(Table2[6M Return vs Nifty])</f>
        <v>-0.95796092787330145</v>
      </c>
      <c r="M541">
        <v>-2.6026424209241599</v>
      </c>
      <c r="N541">
        <f>(Table2[[#This Row],[1W Return vs Nifty]]-AVERAGE(Table2[1W Return vs Nifty]))/_xlfn.STDEV.P(Table2[1W Return vs Nifty])</f>
        <v>-0.89743024642425595</v>
      </c>
      <c r="O541">
        <v>342.94</v>
      </c>
      <c r="P541">
        <v>342.40515336965302</v>
      </c>
      <c r="Q541">
        <v>315.822849146127</v>
      </c>
      <c r="R541">
        <v>31.240948799042801</v>
      </c>
      <c r="S541" s="1">
        <f>(Table2[[#This Row],[Close Price]]-Table2[[#This Row],[20D EMA]])/Table2[[#This Row],[20D EMA]]</f>
        <v>-2.7089286755700766E-2</v>
      </c>
      <c r="T541" s="1">
        <f>(Table2[[#This Row],[Close Price]]-Table2[[#This Row],[50D EMA]])/Table2[[#This Row],[50D EMA]]</f>
        <v>-2.5569572430474415E-2</v>
      </c>
      <c r="U541" s="1">
        <f>(Table2[[#This Row],[Close Price]]-Table2[[#This Row],[200D EMA]])/Table2[[#This Row],[200D EMA]]</f>
        <v>5.6446678579688818E-2</v>
      </c>
      <c r="V541">
        <v>0.82369409151807205</v>
      </c>
      <c r="W541">
        <v>332.5</v>
      </c>
      <c r="X541">
        <v>339.2</v>
      </c>
      <c r="Y541">
        <v>332.5</v>
      </c>
      <c r="Z541">
        <v>343.45</v>
      </c>
      <c r="AA541">
        <v>329.2</v>
      </c>
      <c r="AB541">
        <v>353</v>
      </c>
      <c r="AC541" s="1">
        <f>(Table2[[#This Row],[Close Price]]/Table2[[#This Row],[Day Low]])-1</f>
        <v>3.4586466165413832E-3</v>
      </c>
      <c r="AD541" s="1">
        <f>(Table2[[#This Row],[Day High]]/Table2[[#This Row],[Close Price]])-1</f>
        <v>1.6634197512363391E-2</v>
      </c>
      <c r="AE541" s="1">
        <f>(Table2[[#This Row],[Close Price]]/Table2[[#This Row],[Current Week Low]])-1</f>
        <v>3.4586466165413832E-3</v>
      </c>
      <c r="AF541" s="1">
        <f>(Table2[[#This Row],[Current Week High]]/Table2[[#This Row],[Close Price]])-1</f>
        <v>2.9372096508317069E-2</v>
      </c>
      <c r="AG541" s="1">
        <f>(Table2[[#This Row],[Close Price]]/Table2[[#This Row],[Current Month Low]])-1</f>
        <v>1.351761846901578E-2</v>
      </c>
      <c r="AH541" s="1">
        <f>(Table2[[#This Row],[Current Month High]]/Table2[[#This Row],[Close Price]])-1</f>
        <v>5.7994904840401595E-2</v>
      </c>
      <c r="AI541">
        <v>18.297617263599498</v>
      </c>
      <c r="AJ541">
        <v>63.353733170134603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-0.01</v>
      </c>
      <c r="AM541" t="s">
        <v>3192</v>
      </c>
      <c r="AN541">
        <v>-7.1</v>
      </c>
      <c r="AO541" t="s">
        <v>3192</v>
      </c>
      <c r="AQ541">
        <f>(Table2[[#This Row],[Sharpe Ratio]]-AVERAGE(Table2[Sharpe Ratio]))/_xlfn.STDEV.P(Table2[Sharpe Ratio])</f>
        <v>-0.78836149865308947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-3.0560025598005911</v>
      </c>
      <c r="AS541">
        <f>_xlfn.RANK.AVG(Table2[[#This Row],[1Y Return vs Nifty Z-Score]],Table2[1Y Return vs Nifty Z-Score])</f>
        <v>313</v>
      </c>
      <c r="AT541">
        <f>_xlfn.RANK.AVG(Table2[[#This Row],[6M Return vs Nifty Z-Score]],Table2[6M Return vs Nifty Z-Score])</f>
        <v>639</v>
      </c>
      <c r="AU541">
        <f>_xlfn.RANK.AVG(Table2[[#This Row],[Sharpe Ratio Z-Score]],Table2[Sharpe Ratio Z-Score])</f>
        <v>551.5</v>
      </c>
      <c r="AV541">
        <f>(Table2[[#This Row],[Rank 1Y]]+Table2[[#This Row],[Rank 6M]]+Table2[[#This Row],[Rank Sharpe]])/3</f>
        <v>501.16666666666669</v>
      </c>
    </row>
    <row r="542" spans="1:48" x14ac:dyDescent="0.3">
      <c r="A542" t="s">
        <v>1327</v>
      </c>
      <c r="B542" t="s">
        <v>1328</v>
      </c>
      <c r="C542" t="s">
        <v>3151</v>
      </c>
      <c r="D542" t="s">
        <v>276</v>
      </c>
      <c r="E542">
        <v>8733.3941304</v>
      </c>
      <c r="F542">
        <v>1332</v>
      </c>
      <c r="G542">
        <v>5.6047757851754199E-2</v>
      </c>
      <c r="H542">
        <f>(Table2[[#This Row],[1Y Return vs Nifty]]-AVERAGE(Table2[1Y Return vs Nifty]))/_xlfn.STDEV.P(Table2[1Y Return vs Nifty])</f>
        <v>-0.43452492482693683</v>
      </c>
      <c r="I542">
        <v>-0.41143116626564902</v>
      </c>
      <c r="J542">
        <f>(Table2[[#This Row],[1M Return vs Nifty]]-AVERAGE(Table2[1M Return vs Nifty]))/_xlfn.STDEV.P(Table2[1M Return vs Nifty])</f>
        <v>-7.0509572231559445E-2</v>
      </c>
      <c r="K542">
        <v>-6.7433992400260001</v>
      </c>
      <c r="L542">
        <f>(Table2[[#This Row],[6M Return vs Nifty]]-AVERAGE(Table2[6M Return vs Nifty]))/_xlfn.STDEV.P(Table2[6M Return vs Nifty])</f>
        <v>-0.53120693717662326</v>
      </c>
      <c r="M542">
        <v>-4.7594893619200098</v>
      </c>
      <c r="N542">
        <f>(Table2[[#This Row],[1W Return vs Nifty]]-AVERAGE(Table2[1W Return vs Nifty]))/_xlfn.STDEV.P(Table2[1W Return vs Nifty])</f>
        <v>-1.3448593479689568</v>
      </c>
      <c r="O542">
        <v>1375.08</v>
      </c>
      <c r="P542">
        <v>1356.1519743853801</v>
      </c>
      <c r="Q542">
        <v>1256.05339453183</v>
      </c>
      <c r="R542">
        <v>26.1027664366202</v>
      </c>
      <c r="S542" s="1">
        <f>(Table2[[#This Row],[Close Price]]-Table2[[#This Row],[20D EMA]])/Table2[[#This Row],[20D EMA]]</f>
        <v>-3.1329086307705679E-2</v>
      </c>
      <c r="T542" s="1">
        <f>(Table2[[#This Row],[Close Price]]-Table2[[#This Row],[50D EMA]])/Table2[[#This Row],[50D EMA]]</f>
        <v>-1.7809194575206778E-2</v>
      </c>
      <c r="U542" s="1">
        <f>(Table2[[#This Row],[Close Price]]-Table2[[#This Row],[200D EMA]])/Table2[[#This Row],[200D EMA]]</f>
        <v>6.0464472130563877E-2</v>
      </c>
      <c r="V542">
        <v>0.54093917219852805</v>
      </c>
      <c r="W542">
        <v>1320.1</v>
      </c>
      <c r="X542">
        <v>1358.9</v>
      </c>
      <c r="Y542">
        <v>1320.1</v>
      </c>
      <c r="Z542">
        <v>1388</v>
      </c>
      <c r="AA542">
        <v>1320.1</v>
      </c>
      <c r="AB542">
        <v>1450</v>
      </c>
      <c r="AC542" s="1">
        <f>(Table2[[#This Row],[Close Price]]/Table2[[#This Row],[Day Low]])-1</f>
        <v>9.0144686008637454E-3</v>
      </c>
      <c r="AD542" s="1">
        <f>(Table2[[#This Row],[Day High]]/Table2[[#This Row],[Close Price]])-1</f>
        <v>2.0195195195195303E-2</v>
      </c>
      <c r="AE542" s="1">
        <f>(Table2[[#This Row],[Close Price]]/Table2[[#This Row],[Current Week Low]])-1</f>
        <v>9.0144686008637454E-3</v>
      </c>
      <c r="AF542" s="1">
        <f>(Table2[[#This Row],[Current Week High]]/Table2[[#This Row],[Close Price]])-1</f>
        <v>4.2042042042041983E-2</v>
      </c>
      <c r="AG542" s="1">
        <f>(Table2[[#This Row],[Close Price]]/Table2[[#This Row],[Current Month Low]])-1</f>
        <v>9.0144686008637454E-3</v>
      </c>
      <c r="AH542" s="1">
        <f>(Table2[[#This Row],[Current Month High]]/Table2[[#This Row],[Close Price]])-1</f>
        <v>8.8588588588588646E-2</v>
      </c>
      <c r="AI542">
        <v>24.170420420420399</v>
      </c>
      <c r="AJ542">
        <v>36.349677551438198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-7.0000000000000007E-2</v>
      </c>
      <c r="AM542" t="s">
        <v>3192</v>
      </c>
      <c r="AN542">
        <v>-3.96</v>
      </c>
      <c r="AO542" t="s">
        <v>3192</v>
      </c>
      <c r="AQ542">
        <f>(Table2[[#This Row],[Sharpe Ratio]]-AVERAGE(Table2[Sharpe Ratio]))/_xlfn.STDEV.P(Table2[Sharpe Ratio])</f>
        <v>-0.78836149865308947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-3.1694622808571657</v>
      </c>
      <c r="AS542">
        <f>_xlfn.RANK.AVG(Table2[[#This Row],[1Y Return vs Nifty Z-Score]],Table2[1Y Return vs Nifty Z-Score])</f>
        <v>457</v>
      </c>
      <c r="AT542">
        <f>_xlfn.RANK.AVG(Table2[[#This Row],[6M Return vs Nifty Z-Score]],Table2[6M Return vs Nifty Z-Score])</f>
        <v>496</v>
      </c>
      <c r="AU542">
        <f>_xlfn.RANK.AVG(Table2[[#This Row],[Sharpe Ratio Z-Score]],Table2[Sharpe Ratio Z-Score])</f>
        <v>551.5</v>
      </c>
      <c r="AV542">
        <f>(Table2[[#This Row],[Rank 1Y]]+Table2[[#This Row],[Rank 6M]]+Table2[[#This Row],[Rank Sharpe]])/3</f>
        <v>501.5</v>
      </c>
    </row>
    <row r="543" spans="1:48" x14ac:dyDescent="0.3">
      <c r="A543" t="s">
        <v>727</v>
      </c>
      <c r="B543" t="s">
        <v>728</v>
      </c>
      <c r="C543" t="s">
        <v>3147</v>
      </c>
      <c r="D543" t="s">
        <v>405</v>
      </c>
      <c r="E543">
        <v>24772.696337220001</v>
      </c>
      <c r="F543">
        <v>1104.0999999999999</v>
      </c>
      <c r="G543">
        <v>-22.058352470799601</v>
      </c>
      <c r="H543">
        <f>(Table2[[#This Row],[1Y Return vs Nifty]]-AVERAGE(Table2[1Y Return vs Nifty]))/_xlfn.STDEV.P(Table2[1Y Return vs Nifty])</f>
        <v>-0.79874124830348048</v>
      </c>
      <c r="I543">
        <v>-0.80580533497631002</v>
      </c>
      <c r="J543">
        <f>(Table2[[#This Row],[1M Return vs Nifty]]-AVERAGE(Table2[1M Return vs Nifty]))/_xlfn.STDEV.P(Table2[1M Return vs Nifty])</f>
        <v>-0.1127764772921141</v>
      </c>
      <c r="K543">
        <v>19.0770302035111</v>
      </c>
      <c r="L543">
        <f>(Table2[[#This Row],[6M Return vs Nifty]]-AVERAGE(Table2[6M Return vs Nifty]))/_xlfn.STDEV.P(Table2[6M Return vs Nifty])</f>
        <v>0.26739535762923167</v>
      </c>
      <c r="M543">
        <v>6.1371220176839296</v>
      </c>
      <c r="N543">
        <f>(Table2[[#This Row],[1W Return vs Nifty]]-AVERAGE(Table2[1W Return vs Nifty]))/_xlfn.STDEV.P(Table2[1W Return vs Nifty])</f>
        <v>0.91559824259464462</v>
      </c>
      <c r="O543">
        <v>1068.3599999999999</v>
      </c>
      <c r="P543">
        <v>1042.5188253358201</v>
      </c>
      <c r="Q543">
        <v>967.58178324314702</v>
      </c>
      <c r="R543">
        <v>65.829216161222504</v>
      </c>
      <c r="S543" s="1">
        <f>(Table2[[#This Row],[Close Price]]-Table2[[#This Row],[20D EMA]])/Table2[[#This Row],[20D EMA]]</f>
        <v>3.3453143135272763E-2</v>
      </c>
      <c r="T543" s="1">
        <f>(Table2[[#This Row],[Close Price]]-Table2[[#This Row],[50D EMA]])/Table2[[#This Row],[50D EMA]]</f>
        <v>5.9069604469102067E-2</v>
      </c>
      <c r="U543" s="1">
        <f>(Table2[[#This Row],[Close Price]]-Table2[[#This Row],[200D EMA]])/Table2[[#This Row],[200D EMA]]</f>
        <v>0.14109217341739344</v>
      </c>
      <c r="V543">
        <v>0.61249111135877099</v>
      </c>
      <c r="W543">
        <v>1085</v>
      </c>
      <c r="X543">
        <v>1113.3499999999999</v>
      </c>
      <c r="Y543">
        <v>1067.55</v>
      </c>
      <c r="Z543">
        <v>1113.3499999999999</v>
      </c>
      <c r="AA543">
        <v>986.05</v>
      </c>
      <c r="AB543">
        <v>1121.9000000000001</v>
      </c>
      <c r="AC543" s="1">
        <f>(Table2[[#This Row],[Close Price]]/Table2[[#This Row],[Day Low]])-1</f>
        <v>1.7603686635944582E-2</v>
      </c>
      <c r="AD543" s="1">
        <f>(Table2[[#This Row],[Day High]]/Table2[[#This Row],[Close Price]])-1</f>
        <v>8.3778643238836548E-3</v>
      </c>
      <c r="AE543" s="1">
        <f>(Table2[[#This Row],[Close Price]]/Table2[[#This Row],[Current Week Low]])-1</f>
        <v>3.42372722589106E-2</v>
      </c>
      <c r="AF543" s="1">
        <f>(Table2[[#This Row],[Current Week High]]/Table2[[#This Row],[Close Price]])-1</f>
        <v>8.3778643238836548E-3</v>
      </c>
      <c r="AG543" s="1">
        <f>(Table2[[#This Row],[Close Price]]/Table2[[#This Row],[Current Month Low]])-1</f>
        <v>0.11972009532985139</v>
      </c>
      <c r="AH543" s="1">
        <f>(Table2[[#This Row],[Current Month High]]/Table2[[#This Row],[Close Price]])-1</f>
        <v>1.6121728104338651E-2</v>
      </c>
      <c r="AI543">
        <v>3.5956887963046902</v>
      </c>
      <c r="AJ543">
        <v>49.891392886234001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0.05</v>
      </c>
      <c r="AM543" t="s">
        <v>3193</v>
      </c>
      <c r="AN543">
        <v>0.95</v>
      </c>
      <c r="AO543" t="s">
        <v>3193</v>
      </c>
      <c r="AP543">
        <v>-5.5874094933140002E-2</v>
      </c>
      <c r="AQ543">
        <f>(Table2[[#This Row],[Sharpe Ratio]]-AVERAGE(Table2[Sharpe Ratio]))/_xlfn.STDEV.P(Table2[Sharpe Ratio])</f>
        <v>-1.4416283014412588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-1.1701524268129773</v>
      </c>
      <c r="AS543">
        <f>_xlfn.RANK.AVG(Table2[[#This Row],[1Y Return vs Nifty Z-Score]],Table2[1Y Return vs Nifty Z-Score])</f>
        <v>596</v>
      </c>
      <c r="AT543">
        <f>_xlfn.RANK.AVG(Table2[[#This Row],[6M Return vs Nifty Z-Score]],Table2[6M Return vs Nifty Z-Score])</f>
        <v>229</v>
      </c>
      <c r="AU543">
        <f>_xlfn.RANK.AVG(Table2[[#This Row],[Sharpe Ratio Z-Score]],Table2[Sharpe Ratio Z-Score])</f>
        <v>680</v>
      </c>
      <c r="AV543">
        <f>(Table2[[#This Row],[Rank 1Y]]+Table2[[#This Row],[Rank 6M]]+Table2[[#This Row],[Rank Sharpe]])/3</f>
        <v>501.66666666666669</v>
      </c>
    </row>
    <row r="544" spans="1:48" x14ac:dyDescent="0.3">
      <c r="A544" t="s">
        <v>1986</v>
      </c>
      <c r="B544" t="s">
        <v>1987</v>
      </c>
      <c r="C544" t="s">
        <v>3146</v>
      </c>
      <c r="D544" t="s">
        <v>21</v>
      </c>
      <c r="E544">
        <v>3578.787415625</v>
      </c>
      <c r="F544">
        <v>606.25</v>
      </c>
      <c r="G544">
        <v>-24.129508227787401</v>
      </c>
      <c r="H544">
        <f>(Table2[[#This Row],[1Y Return vs Nifty]]-AVERAGE(Table2[1Y Return vs Nifty]))/_xlfn.STDEV.P(Table2[1Y Return vs Nifty])</f>
        <v>-0.83285244857831509</v>
      </c>
      <c r="I544">
        <v>-3.43813555128557</v>
      </c>
      <c r="J544">
        <f>(Table2[[#This Row],[1M Return vs Nifty]]-AVERAGE(Table2[1M Return vs Nifty]))/_xlfn.STDEV.P(Table2[1M Return vs Nifty])</f>
        <v>-0.3948954905746519</v>
      </c>
      <c r="K544">
        <v>-12.978331257228399</v>
      </c>
      <c r="L544">
        <f>(Table2[[#This Row],[6M Return vs Nifty]]-AVERAGE(Table2[6M Return vs Nifty]))/_xlfn.STDEV.P(Table2[6M Return vs Nifty])</f>
        <v>-0.72404768863603197</v>
      </c>
      <c r="M544">
        <v>4.4398427233174296</v>
      </c>
      <c r="N544">
        <f>(Table2[[#This Row],[1W Return vs Nifty]]-AVERAGE(Table2[1W Return vs Nifty]))/_xlfn.STDEV.P(Table2[1W Return vs Nifty])</f>
        <v>0.56350457506801233</v>
      </c>
      <c r="O544">
        <v>612.04999999999995</v>
      </c>
      <c r="P544">
        <v>616.332501749877</v>
      </c>
      <c r="Q544">
        <v>604.19935455746895</v>
      </c>
      <c r="R544">
        <v>47.514771470007602</v>
      </c>
      <c r="S544" s="1">
        <f>(Table2[[#This Row],[Close Price]]-Table2[[#This Row],[20D EMA]])/Table2[[#This Row],[20D EMA]]</f>
        <v>-9.4763499714074911E-3</v>
      </c>
      <c r="T544" s="1">
        <f>(Table2[[#This Row],[Close Price]]-Table2[[#This Row],[50D EMA]])/Table2[[#This Row],[50D EMA]]</f>
        <v>-1.6358867528892262E-2</v>
      </c>
      <c r="U544" s="1">
        <f>(Table2[[#This Row],[Close Price]]-Table2[[#This Row],[200D EMA]])/Table2[[#This Row],[200D EMA]]</f>
        <v>3.3939881382908702E-3</v>
      </c>
      <c r="V544">
        <v>0.385361477576671</v>
      </c>
      <c r="W544">
        <v>598</v>
      </c>
      <c r="X544">
        <v>611.95000000000005</v>
      </c>
      <c r="Y544">
        <v>598</v>
      </c>
      <c r="Z544">
        <v>617.20000000000005</v>
      </c>
      <c r="AA544">
        <v>558</v>
      </c>
      <c r="AB544">
        <v>630</v>
      </c>
      <c r="AC544" s="1">
        <f>(Table2[[#This Row],[Close Price]]/Table2[[#This Row],[Day Low]])-1</f>
        <v>1.3795986622073597E-2</v>
      </c>
      <c r="AD544" s="1">
        <f>(Table2[[#This Row],[Day High]]/Table2[[#This Row],[Close Price]])-1</f>
        <v>9.402061855670274E-3</v>
      </c>
      <c r="AE544" s="1">
        <f>(Table2[[#This Row],[Close Price]]/Table2[[#This Row],[Current Week Low]])-1</f>
        <v>1.3795986622073597E-2</v>
      </c>
      <c r="AF544" s="1">
        <f>(Table2[[#This Row],[Current Week High]]/Table2[[#This Row],[Close Price]])-1</f>
        <v>1.80618556701031E-2</v>
      </c>
      <c r="AG544" s="1">
        <f>(Table2[[#This Row],[Close Price]]/Table2[[#This Row],[Current Month Low]])-1</f>
        <v>8.646953405017932E-2</v>
      </c>
      <c r="AH544" s="1">
        <f>(Table2[[#This Row],[Current Month High]]/Table2[[#This Row],[Close Price]])-1</f>
        <v>3.9175257731958846E-2</v>
      </c>
      <c r="AI544">
        <v>30.556701030927801</v>
      </c>
      <c r="AJ544">
        <v>34.7222222222222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-0.09</v>
      </c>
      <c r="AM544" t="s">
        <v>3192</v>
      </c>
      <c r="AN544">
        <v>-3.55</v>
      </c>
      <c r="AO544" t="s">
        <v>3192</v>
      </c>
      <c r="AP544">
        <v>6.956903216865E-2</v>
      </c>
      <c r="AQ544">
        <f>(Table2[[#This Row],[Sharpe Ratio]]-AVERAGE(Table2[Sharpe Ratio]))/_xlfn.STDEV.P(Table2[Sharpe Ratio])</f>
        <v>2.5023295718330493E-2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606</v>
      </c>
      <c r="AT544">
        <f>_xlfn.RANK.AVG(Table2[[#This Row],[6M Return vs Nifty Z-Score]],Table2[6M Return vs Nifty Z-Score])</f>
        <v>566</v>
      </c>
      <c r="AU544">
        <f>_xlfn.RANK.AVG(Table2[[#This Row],[Sharpe Ratio Z-Score]],Table2[Sharpe Ratio Z-Score])</f>
        <v>334</v>
      </c>
      <c r="AV544">
        <f>(Table2[[#This Row],[Rank 1Y]]+Table2[[#This Row],[Rank 6M]]+Table2[[#This Row],[Rank Sharpe]])/3</f>
        <v>502</v>
      </c>
    </row>
    <row r="545" spans="1:48" x14ac:dyDescent="0.3">
      <c r="A545" t="s">
        <v>769</v>
      </c>
      <c r="B545" t="s">
        <v>770</v>
      </c>
      <c r="C545" t="s">
        <v>3159</v>
      </c>
      <c r="D545" t="s">
        <v>538</v>
      </c>
      <c r="E545">
        <v>21954.844823478001</v>
      </c>
      <c r="F545">
        <v>182.01</v>
      </c>
      <c r="G545">
        <v>-40.395324358970598</v>
      </c>
      <c r="H545">
        <f>(Table2[[#This Row],[1Y Return vs Nifty]]-AVERAGE(Table2[1Y Return vs Nifty]))/_xlfn.STDEV.P(Table2[1Y Return vs Nifty])</f>
        <v>-1.1007446676026196</v>
      </c>
      <c r="I545">
        <v>-3.3879748490186801</v>
      </c>
      <c r="J545">
        <f>(Table2[[#This Row],[1M Return vs Nifty]]-AVERAGE(Table2[1M Return vs Nifty]))/_xlfn.STDEV.P(Table2[1M Return vs Nifty])</f>
        <v>-0.38951953593893929</v>
      </c>
      <c r="K545">
        <v>1.3649171943967899</v>
      </c>
      <c r="L545">
        <f>(Table2[[#This Row],[6M Return vs Nifty]]-AVERAGE(Table2[6M Return vs Nifty]))/_xlfn.STDEV.P(Table2[6M Return vs Nifty])</f>
        <v>-0.28042411709603587</v>
      </c>
      <c r="M545">
        <v>1.6678269237850001</v>
      </c>
      <c r="N545">
        <f>(Table2[[#This Row],[1W Return vs Nifty]]-AVERAGE(Table2[1W Return vs Nifty]))/_xlfn.STDEV.P(Table2[1W Return vs Nifty])</f>
        <v>-1.1538797309562768E-2</v>
      </c>
      <c r="O545">
        <v>185.77</v>
      </c>
      <c r="P545">
        <v>184.11466060598099</v>
      </c>
      <c r="Q545">
        <v>176.317557967699</v>
      </c>
      <c r="R545">
        <v>44.007410113801399</v>
      </c>
      <c r="S545" s="1">
        <f>(Table2[[#This Row],[Close Price]]-Table2[[#This Row],[20D EMA]])/Table2[[#This Row],[20D EMA]]</f>
        <v>-2.0240081821607466E-2</v>
      </c>
      <c r="T545" s="1">
        <f>(Table2[[#This Row],[Close Price]]-Table2[[#This Row],[50D EMA]])/Table2[[#This Row],[50D EMA]]</f>
        <v>-1.1431249413022712E-2</v>
      </c>
      <c r="U545" s="1">
        <f>(Table2[[#This Row],[Close Price]]-Table2[[#This Row],[200D EMA]])/Table2[[#This Row],[200D EMA]]</f>
        <v>3.2285168294718732E-2</v>
      </c>
      <c r="V545">
        <v>0.66284171781658097</v>
      </c>
      <c r="W545">
        <v>178.57</v>
      </c>
      <c r="X545">
        <v>182.59</v>
      </c>
      <c r="Y545">
        <v>177.5</v>
      </c>
      <c r="Z545">
        <v>183.7</v>
      </c>
      <c r="AA545">
        <v>169.91</v>
      </c>
      <c r="AB545">
        <v>197.99</v>
      </c>
      <c r="AC545" s="1">
        <f>(Table2[[#This Row],[Close Price]]/Table2[[#This Row],[Day Low]])-1</f>
        <v>1.926415411323279E-2</v>
      </c>
      <c r="AD545" s="1">
        <f>(Table2[[#This Row],[Day High]]/Table2[[#This Row],[Close Price]])-1</f>
        <v>3.1866380968079699E-3</v>
      </c>
      <c r="AE545" s="1">
        <f>(Table2[[#This Row],[Close Price]]/Table2[[#This Row],[Current Week Low]])-1</f>
        <v>2.5408450704225372E-2</v>
      </c>
      <c r="AF545" s="1">
        <f>(Table2[[#This Row],[Current Week High]]/Table2[[#This Row],[Close Price]])-1</f>
        <v>9.285204109664269E-3</v>
      </c>
      <c r="AG545" s="1">
        <f>(Table2[[#This Row],[Close Price]]/Table2[[#This Row],[Current Month Low]])-1</f>
        <v>7.1214172208816429E-2</v>
      </c>
      <c r="AH545" s="1">
        <f>(Table2[[#This Row],[Current Month High]]/Table2[[#This Row],[Close Price]])-1</f>
        <v>8.7797373770672094E-2</v>
      </c>
      <c r="AI545">
        <v>22.377891324652499</v>
      </c>
      <c r="AJ545">
        <v>27.950790861159899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0.01</v>
      </c>
      <c r="AM545" t="s">
        <v>3193</v>
      </c>
      <c r="AN545">
        <v>-6.95</v>
      </c>
      <c r="AO545" t="s">
        <v>3192</v>
      </c>
      <c r="AP545">
        <v>4.0740366294576003E-2</v>
      </c>
      <c r="AQ545">
        <f>(Table2[[#This Row],[Sharpe Ratio]]-AVERAGE(Table2[Sharpe Ratio]))/_xlfn.STDEV.P(Table2[Sharpe Ratio])</f>
        <v>-0.31203469880919465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-2.0942618167563523</v>
      </c>
      <c r="AS545">
        <f>_xlfn.RANK.AVG(Table2[[#This Row],[1Y Return vs Nifty Z-Score]],Table2[1Y Return vs Nifty Z-Score])</f>
        <v>680</v>
      </c>
      <c r="AT545">
        <f>_xlfn.RANK.AVG(Table2[[#This Row],[6M Return vs Nifty Z-Score]],Table2[6M Return vs Nifty Z-Score])</f>
        <v>409</v>
      </c>
      <c r="AU545">
        <f>_xlfn.RANK.AVG(Table2[[#This Row],[Sharpe Ratio Z-Score]],Table2[Sharpe Ratio Z-Score])</f>
        <v>419</v>
      </c>
      <c r="AV545">
        <f>(Table2[[#This Row],[Rank 1Y]]+Table2[[#This Row],[Rank 6M]]+Table2[[#This Row],[Rank Sharpe]])/3</f>
        <v>502.66666666666669</v>
      </c>
    </row>
    <row r="546" spans="1:48" x14ac:dyDescent="0.3">
      <c r="A546" t="s">
        <v>827</v>
      </c>
      <c r="B546" t="s">
        <v>828</v>
      </c>
      <c r="C546" t="s">
        <v>3147</v>
      </c>
      <c r="D546" t="s">
        <v>533</v>
      </c>
      <c r="E546">
        <v>19904.8322314</v>
      </c>
      <c r="F546">
        <v>468.95</v>
      </c>
      <c r="G546">
        <v>-54.929518301509503</v>
      </c>
      <c r="H546">
        <f>(Table2[[#This Row],[1Y Return vs Nifty]]-AVERAGE(Table2[1Y Return vs Nifty]))/_xlfn.STDEV.P(Table2[1Y Return vs Nifty])</f>
        <v>-1.3401176837239528</v>
      </c>
      <c r="I546">
        <v>-6.5770646537192397</v>
      </c>
      <c r="J546">
        <f>(Table2[[#This Row],[1M Return vs Nifty]]-AVERAGE(Table2[1M Return vs Nifty]))/_xlfn.STDEV.P(Table2[1M Return vs Nifty])</f>
        <v>-0.73130905132617641</v>
      </c>
      <c r="K546">
        <v>1.6412732331081199</v>
      </c>
      <c r="L546">
        <f>(Table2[[#This Row],[6M Return vs Nifty]]-AVERAGE(Table2[6M Return vs Nifty]))/_xlfn.STDEV.P(Table2[6M Return vs Nifty])</f>
        <v>-0.27187667727978737</v>
      </c>
      <c r="M546">
        <v>3.7467367972372201</v>
      </c>
      <c r="N546">
        <f>(Table2[[#This Row],[1W Return vs Nifty]]-AVERAGE(Table2[1W Return vs Nifty]))/_xlfn.STDEV.P(Table2[1W Return vs Nifty])</f>
        <v>0.41972257742742386</v>
      </c>
      <c r="O546">
        <v>471.39</v>
      </c>
      <c r="P546">
        <v>469.88562194285203</v>
      </c>
      <c r="Q546">
        <v>475.47794312475997</v>
      </c>
      <c r="R546">
        <v>49.468548563550598</v>
      </c>
      <c r="S546" s="1">
        <f>(Table2[[#This Row],[Close Price]]-Table2[[#This Row],[20D EMA]])/Table2[[#This Row],[20D EMA]]</f>
        <v>-5.17618108148242E-3</v>
      </c>
      <c r="T546" s="1">
        <f>(Table2[[#This Row],[Close Price]]-Table2[[#This Row],[50D EMA]])/Table2[[#This Row],[50D EMA]]</f>
        <v>-1.9911695509717657E-3</v>
      </c>
      <c r="U546" s="1">
        <f>(Table2[[#This Row],[Close Price]]-Table2[[#This Row],[200D EMA]])/Table2[[#This Row],[200D EMA]]</f>
        <v>-1.3729223866536178E-2</v>
      </c>
      <c r="V546">
        <v>0.73717103321547295</v>
      </c>
      <c r="W546">
        <v>466.8</v>
      </c>
      <c r="X546">
        <v>482.4</v>
      </c>
      <c r="Y546">
        <v>463.2</v>
      </c>
      <c r="Z546">
        <v>482.4</v>
      </c>
      <c r="AA546">
        <v>430.85</v>
      </c>
      <c r="AB546">
        <v>482.5</v>
      </c>
      <c r="AC546" s="1">
        <f>(Table2[[#This Row],[Close Price]]/Table2[[#This Row],[Day Low]])-1</f>
        <v>4.6058269065980539E-3</v>
      </c>
      <c r="AD546" s="1">
        <f>(Table2[[#This Row],[Day High]]/Table2[[#This Row],[Close Price]])-1</f>
        <v>2.8681096065678702E-2</v>
      </c>
      <c r="AE546" s="1">
        <f>(Table2[[#This Row],[Close Price]]/Table2[[#This Row],[Current Week Low]])-1</f>
        <v>1.2413644214162245E-2</v>
      </c>
      <c r="AF546" s="1">
        <f>(Table2[[#This Row],[Current Week High]]/Table2[[#This Row],[Close Price]])-1</f>
        <v>2.8681096065678702E-2</v>
      </c>
      <c r="AG546" s="1">
        <f>(Table2[[#This Row],[Close Price]]/Table2[[#This Row],[Current Month Low]])-1</f>
        <v>8.8429847974933251E-2</v>
      </c>
      <c r="AH546" s="1">
        <f>(Table2[[#This Row],[Current Month High]]/Table2[[#This Row],[Close Price]])-1</f>
        <v>2.8894338415609289E-2</v>
      </c>
      <c r="AI546">
        <v>46.075822751971501</v>
      </c>
      <c r="AJ546">
        <v>54.117917707374701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0.03</v>
      </c>
      <c r="AM546" t="s">
        <v>3193</v>
      </c>
      <c r="AN546">
        <v>-1.85</v>
      </c>
      <c r="AO546" t="s">
        <v>3192</v>
      </c>
      <c r="AP546">
        <v>5.2537817537594997E-2</v>
      </c>
      <c r="AQ546">
        <f>(Table2[[#This Row],[Sharpe Ratio]]-AVERAGE(Table2[Sharpe Ratio]))/_xlfn.STDEV.P(Table2[Sharpe Ratio])</f>
        <v>-0.17410166805856622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719</v>
      </c>
      <c r="AT546">
        <f>_xlfn.RANK.AVG(Table2[[#This Row],[6M Return vs Nifty Z-Score]],Table2[6M Return vs Nifty Z-Score])</f>
        <v>407</v>
      </c>
      <c r="AU546">
        <f>_xlfn.RANK.AVG(Table2[[#This Row],[Sharpe Ratio Z-Score]],Table2[Sharpe Ratio Z-Score])</f>
        <v>385</v>
      </c>
      <c r="AV546">
        <f>(Table2[[#This Row],[Rank 1Y]]+Table2[[#This Row],[Rank 6M]]+Table2[[#This Row],[Rank Sharpe]])/3</f>
        <v>503.66666666666669</v>
      </c>
    </row>
    <row r="547" spans="1:48" x14ac:dyDescent="0.3">
      <c r="A547" t="s">
        <v>237</v>
      </c>
      <c r="B547" t="s">
        <v>238</v>
      </c>
      <c r="C547" t="s">
        <v>3149</v>
      </c>
      <c r="D547" t="s">
        <v>239</v>
      </c>
      <c r="E547">
        <v>110214.608118064</v>
      </c>
      <c r="F547">
        <v>1113.95</v>
      </c>
      <c r="G547">
        <v>-2.4293136365808001</v>
      </c>
      <c r="H547">
        <f>(Table2[[#This Row],[1Y Return vs Nifty]]-AVERAGE(Table2[1Y Return vs Nifty]))/_xlfn.STDEV.P(Table2[1Y Return vs Nifty])</f>
        <v>-0.47545794495099042</v>
      </c>
      <c r="I547">
        <v>-6.9012242539615301</v>
      </c>
      <c r="J547">
        <f>(Table2[[#This Row],[1M Return vs Nifty]]-AVERAGE(Table2[1M Return vs Nifty]))/_xlfn.STDEV.P(Table2[1M Return vs Nifty])</f>
        <v>-0.76605073608890328</v>
      </c>
      <c r="K547">
        <v>-13.439519124618601</v>
      </c>
      <c r="L547">
        <f>(Table2[[#This Row],[6M Return vs Nifty]]-AVERAGE(Table2[6M Return vs Nifty]))/_xlfn.STDEV.P(Table2[6M Return vs Nifty])</f>
        <v>-0.73831180806285357</v>
      </c>
      <c r="M547">
        <v>-1.0920706965756499</v>
      </c>
      <c r="N547">
        <f>(Table2[[#This Row],[1W Return vs Nifty]]-AVERAGE(Table2[1W Return vs Nifty]))/_xlfn.STDEV.P(Table2[1W Return vs Nifty])</f>
        <v>-0.58406830284006173</v>
      </c>
      <c r="O547">
        <v>1149.32</v>
      </c>
      <c r="P547">
        <v>1166.41207235209</v>
      </c>
      <c r="Q547">
        <v>1110.3196680414401</v>
      </c>
      <c r="R547">
        <v>23.6013319704563</v>
      </c>
      <c r="S547" s="1">
        <f>(Table2[[#This Row],[Close Price]]-Table2[[#This Row],[20D EMA]])/Table2[[#This Row],[20D EMA]]</f>
        <v>-3.0774718964257031E-2</v>
      </c>
      <c r="T547" s="1">
        <f>(Table2[[#This Row],[Close Price]]-Table2[[#This Row],[50D EMA]])/Table2[[#This Row],[50D EMA]]</f>
        <v>-4.4977305701491339E-2</v>
      </c>
      <c r="U547" s="1">
        <f>(Table2[[#This Row],[Close Price]]-Table2[[#This Row],[200D EMA]])/Table2[[#This Row],[200D EMA]]</f>
        <v>3.2696277144794936E-3</v>
      </c>
      <c r="V547">
        <v>0.71655937353407895</v>
      </c>
      <c r="W547">
        <v>1102.0999999999999</v>
      </c>
      <c r="X547">
        <v>1120</v>
      </c>
      <c r="Y547">
        <v>1102.0999999999999</v>
      </c>
      <c r="Z547">
        <v>1138</v>
      </c>
      <c r="AA547">
        <v>1101.6500000000001</v>
      </c>
      <c r="AB547">
        <v>1205.45</v>
      </c>
      <c r="AC547" s="1">
        <f>(Table2[[#This Row],[Close Price]]/Table2[[#This Row],[Day Low]])-1</f>
        <v>1.0752200344796403E-2</v>
      </c>
      <c r="AD547" s="1">
        <f>(Table2[[#This Row],[Day High]]/Table2[[#This Row],[Close Price]])-1</f>
        <v>5.4311234795099139E-3</v>
      </c>
      <c r="AE547" s="1">
        <f>(Table2[[#This Row],[Close Price]]/Table2[[#This Row],[Current Week Low]])-1</f>
        <v>1.0752200344796403E-2</v>
      </c>
      <c r="AF547" s="1">
        <f>(Table2[[#This Row],[Current Week High]]/Table2[[#This Row],[Close Price]])-1</f>
        <v>2.1589837964001823E-2</v>
      </c>
      <c r="AG547" s="1">
        <f>(Table2[[#This Row],[Close Price]]/Table2[[#This Row],[Current Month Low]])-1</f>
        <v>1.1165070575954283E-2</v>
      </c>
      <c r="AH547" s="1">
        <f>(Table2[[#This Row],[Current Month High]]/Table2[[#This Row],[Close Price]])-1</f>
        <v>8.2140131962834984E-2</v>
      </c>
      <c r="AI547">
        <v>12.520346409008001</v>
      </c>
      <c r="AJ547">
        <v>29.3344071362806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-7.0000000000000007E-2</v>
      </c>
      <c r="AM547" t="s">
        <v>3192</v>
      </c>
      <c r="AN547">
        <v>-7.29</v>
      </c>
      <c r="AO547" t="s">
        <v>3192</v>
      </c>
      <c r="AP547">
        <v>2.5142685825742001E-2</v>
      </c>
      <c r="AQ547">
        <f>(Table2[[#This Row],[Sharpe Ratio]]-AVERAGE(Table2[Sharpe Ratio]))/_xlfn.STDEV.P(Table2[Sharpe Ratio])</f>
        <v>-0.49439911765086975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474</v>
      </c>
      <c r="AT547">
        <f>_xlfn.RANK.AVG(Table2[[#This Row],[6M Return vs Nifty Z-Score]],Table2[6M Return vs Nifty Z-Score])</f>
        <v>573</v>
      </c>
      <c r="AU547">
        <f>_xlfn.RANK.AVG(Table2[[#This Row],[Sharpe Ratio Z-Score]],Table2[Sharpe Ratio Z-Score])</f>
        <v>466</v>
      </c>
      <c r="AV547">
        <f>(Table2[[#This Row],[Rank 1Y]]+Table2[[#This Row],[Rank 6M]]+Table2[[#This Row],[Rank Sharpe]])/3</f>
        <v>504.33333333333331</v>
      </c>
    </row>
    <row r="548" spans="1:48" x14ac:dyDescent="0.3">
      <c r="A548" t="s">
        <v>1566</v>
      </c>
      <c r="B548" t="s">
        <v>1567</v>
      </c>
      <c r="C548" t="s">
        <v>3161</v>
      </c>
      <c r="D548" t="s">
        <v>257</v>
      </c>
      <c r="E548">
        <v>6401.8641983999996</v>
      </c>
      <c r="F548">
        <v>871.75</v>
      </c>
      <c r="G548">
        <v>-14.633246903356801</v>
      </c>
      <c r="H548">
        <f>(Table2[[#This Row],[1Y Return vs Nifty]]-AVERAGE(Table2[1Y Return vs Nifty]))/_xlfn.STDEV.P(Table2[1Y Return vs Nifty])</f>
        <v>-0.6764523947402945</v>
      </c>
      <c r="I548">
        <v>2.8939536053424701</v>
      </c>
      <c r="J548">
        <f>(Table2[[#This Row],[1M Return vs Nifty]]-AVERAGE(Table2[1M Return vs Nifty]))/_xlfn.STDEV.P(Table2[1M Return vs Nifty])</f>
        <v>0.28374381304191371</v>
      </c>
      <c r="K548">
        <v>-4.6507192757476199</v>
      </c>
      <c r="L548">
        <f>(Table2[[#This Row],[6M Return vs Nifty]]-AVERAGE(Table2[6M Return vs Nifty]))/_xlfn.STDEV.P(Table2[6M Return vs Nifty])</f>
        <v>-0.46648225761924061</v>
      </c>
      <c r="M548">
        <v>6.8398301102362904</v>
      </c>
      <c r="N548">
        <f>(Table2[[#This Row],[1W Return vs Nifty]]-AVERAGE(Table2[1W Return vs Nifty]))/_xlfn.STDEV.P(Table2[1W Return vs Nifty])</f>
        <v>1.0613721705089381</v>
      </c>
      <c r="O548">
        <v>832.85</v>
      </c>
      <c r="P548">
        <v>810.82581116678296</v>
      </c>
      <c r="Q548">
        <v>778.34963869887599</v>
      </c>
      <c r="R548">
        <v>69.464131926658595</v>
      </c>
      <c r="S548" s="1">
        <f>(Table2[[#This Row],[Close Price]]-Table2[[#This Row],[20D EMA]])/Table2[[#This Row],[20D EMA]]</f>
        <v>4.6707090112265086E-2</v>
      </c>
      <c r="T548" s="1">
        <f>(Table2[[#This Row],[Close Price]]-Table2[[#This Row],[50D EMA]])/Table2[[#This Row],[50D EMA]]</f>
        <v>7.5138442800121011E-2</v>
      </c>
      <c r="U548" s="1">
        <f>(Table2[[#This Row],[Close Price]]-Table2[[#This Row],[200D EMA]])/Table2[[#This Row],[200D EMA]]</f>
        <v>0.1199979503520503</v>
      </c>
      <c r="V548">
        <v>1.9340139280695801</v>
      </c>
      <c r="W548">
        <v>851.05</v>
      </c>
      <c r="X548">
        <v>892</v>
      </c>
      <c r="Y548">
        <v>851.05</v>
      </c>
      <c r="Z548">
        <v>892</v>
      </c>
      <c r="AA548">
        <v>775</v>
      </c>
      <c r="AB548">
        <v>900</v>
      </c>
      <c r="AC548" s="1">
        <f>(Table2[[#This Row],[Close Price]]/Table2[[#This Row],[Day Low]])-1</f>
        <v>2.4322895247047782E-2</v>
      </c>
      <c r="AD548" s="1">
        <f>(Table2[[#This Row],[Day High]]/Table2[[#This Row],[Close Price]])-1</f>
        <v>2.322913679380556E-2</v>
      </c>
      <c r="AE548" s="1">
        <f>(Table2[[#This Row],[Close Price]]/Table2[[#This Row],[Current Week Low]])-1</f>
        <v>2.4322895247047782E-2</v>
      </c>
      <c r="AF548" s="1">
        <f>(Table2[[#This Row],[Current Week High]]/Table2[[#This Row],[Close Price]])-1</f>
        <v>2.322913679380556E-2</v>
      </c>
      <c r="AG548" s="1">
        <f>(Table2[[#This Row],[Close Price]]/Table2[[#This Row],[Current Month Low]])-1</f>
        <v>0.12483870967741928</v>
      </c>
      <c r="AH548" s="1">
        <f>(Table2[[#This Row],[Current Month High]]/Table2[[#This Row],[Close Price]])-1</f>
        <v>3.2406079724691672E-2</v>
      </c>
      <c r="AI548">
        <v>3.2406079724691601</v>
      </c>
      <c r="AJ548">
        <v>35.155038759689901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0.12</v>
      </c>
      <c r="AM548" t="s">
        <v>3193</v>
      </c>
      <c r="AN548">
        <v>5.4</v>
      </c>
      <c r="AO548" t="s">
        <v>3193</v>
      </c>
      <c r="AP548">
        <v>1.7491788715067E-2</v>
      </c>
      <c r="AQ548">
        <f>(Table2[[#This Row],[Sharpe Ratio]]-AVERAGE(Table2[Sharpe Ratio]))/_xlfn.STDEV.P(Table2[Sharpe Ratio])</f>
        <v>-0.58385161079519166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-0.38167027960387512</v>
      </c>
      <c r="AS548">
        <f>_xlfn.RANK.AVG(Table2[[#This Row],[1Y Return vs Nifty Z-Score]],Table2[1Y Return vs Nifty Z-Score])</f>
        <v>550</v>
      </c>
      <c r="AT548">
        <f>_xlfn.RANK.AVG(Table2[[#This Row],[6M Return vs Nifty Z-Score]],Table2[6M Return vs Nifty Z-Score])</f>
        <v>474</v>
      </c>
      <c r="AU548">
        <f>_xlfn.RANK.AVG(Table2[[#This Row],[Sharpe Ratio Z-Score]],Table2[Sharpe Ratio Z-Score])</f>
        <v>491</v>
      </c>
      <c r="AV548">
        <f>(Table2[[#This Row],[Rank 1Y]]+Table2[[#This Row],[Rank 6M]]+Table2[[#This Row],[Rank Sharpe]])/3</f>
        <v>505</v>
      </c>
    </row>
    <row r="549" spans="1:48" x14ac:dyDescent="0.3">
      <c r="A549" t="s">
        <v>1049</v>
      </c>
      <c r="B549" t="s">
        <v>1050</v>
      </c>
      <c r="C549" t="s">
        <v>3149</v>
      </c>
      <c r="D549" t="s">
        <v>195</v>
      </c>
      <c r="E549">
        <v>13324.28072612</v>
      </c>
      <c r="F549">
        <v>410.2</v>
      </c>
      <c r="G549">
        <v>-4.8689442880910798</v>
      </c>
      <c r="H549">
        <f>(Table2[[#This Row],[1Y Return vs Nifty]]-AVERAGE(Table2[1Y Return vs Nifty]))/_xlfn.STDEV.P(Table2[1Y Return vs Nifty])</f>
        <v>-0.51563779596872461</v>
      </c>
      <c r="I549">
        <v>-10.752592557188301</v>
      </c>
      <c r="J549">
        <f>(Table2[[#This Row],[1M Return vs Nifty]]-AVERAGE(Table2[1M Return vs Nifty]))/_xlfn.STDEV.P(Table2[1M Return vs Nifty])</f>
        <v>-1.1788197035847068</v>
      </c>
      <c r="K549">
        <v>-4.8431610390344</v>
      </c>
      <c r="L549">
        <f>(Table2[[#This Row],[6M Return vs Nifty]]-AVERAGE(Table2[6M Return vs Nifty]))/_xlfn.STDEV.P(Table2[6M Return vs Nifty])</f>
        <v>-0.47243430555528976</v>
      </c>
      <c r="M549">
        <v>-3.1831756721901501</v>
      </c>
      <c r="N549">
        <f>(Table2[[#This Row],[1W Return vs Nifty]]-AVERAGE(Table2[1W Return vs Nifty]))/_xlfn.STDEV.P(Table2[1W Return vs Nifty])</f>
        <v>-1.0178595017847853</v>
      </c>
      <c r="O549">
        <v>446.94</v>
      </c>
      <c r="P549">
        <v>462.21244609730797</v>
      </c>
      <c r="Q549">
        <v>442.04152041407701</v>
      </c>
      <c r="R549">
        <v>26.658334227702401</v>
      </c>
      <c r="S549" s="1">
        <f>(Table2[[#This Row],[Close Price]]-Table2[[#This Row],[20D EMA]])/Table2[[#This Row],[20D EMA]]</f>
        <v>-8.2203427753165997E-2</v>
      </c>
      <c r="T549" s="1">
        <f>(Table2[[#This Row],[Close Price]]-Table2[[#This Row],[50D EMA]])/Table2[[#This Row],[50D EMA]]</f>
        <v>-0.11252930667807674</v>
      </c>
      <c r="U549" s="1">
        <f>(Table2[[#This Row],[Close Price]]-Table2[[#This Row],[200D EMA]])/Table2[[#This Row],[200D EMA]]</f>
        <v>-7.2032872351560709E-2</v>
      </c>
      <c r="V549">
        <v>0.50189382867783305</v>
      </c>
      <c r="W549">
        <v>409</v>
      </c>
      <c r="X549">
        <v>430.15</v>
      </c>
      <c r="Y549">
        <v>409</v>
      </c>
      <c r="Z549">
        <v>432</v>
      </c>
      <c r="AA549">
        <v>409</v>
      </c>
      <c r="AB549">
        <v>456.7</v>
      </c>
      <c r="AC549" s="1">
        <f>(Table2[[#This Row],[Close Price]]/Table2[[#This Row],[Day Low]])-1</f>
        <v>2.9339853300733854E-3</v>
      </c>
      <c r="AD549" s="1">
        <f>(Table2[[#This Row],[Day High]]/Table2[[#This Row],[Close Price]])-1</f>
        <v>4.8634812286689311E-2</v>
      </c>
      <c r="AE549" s="1">
        <f>(Table2[[#This Row],[Close Price]]/Table2[[#This Row],[Current Week Low]])-1</f>
        <v>2.9339853300733854E-3</v>
      </c>
      <c r="AF549" s="1">
        <f>(Table2[[#This Row],[Current Week High]]/Table2[[#This Row],[Close Price]])-1</f>
        <v>5.3144807411019013E-2</v>
      </c>
      <c r="AG549" s="1">
        <f>(Table2[[#This Row],[Close Price]]/Table2[[#This Row],[Current Month Low]])-1</f>
        <v>2.9339853300733854E-3</v>
      </c>
      <c r="AH549" s="1">
        <f>(Table2[[#This Row],[Current Month High]]/Table2[[#This Row],[Close Price]])-1</f>
        <v>0.11335933690882505</v>
      </c>
      <c r="AI549">
        <v>33.349585568015598</v>
      </c>
      <c r="AJ549">
        <v>60.046820132656997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-0.14000000000000001</v>
      </c>
      <c r="AM549" t="s">
        <v>3192</v>
      </c>
      <c r="AN549">
        <v>-10.23</v>
      </c>
      <c r="AO549" t="s">
        <v>3192</v>
      </c>
      <c r="AQ549">
        <f>(Table2[[#This Row],[Sharpe Ratio]]-AVERAGE(Table2[Sharpe Ratio]))/_xlfn.STDEV.P(Table2[Sharpe Ratio])</f>
        <v>-0.78836149865308947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488</v>
      </c>
      <c r="AT549">
        <f>_xlfn.RANK.AVG(Table2[[#This Row],[6M Return vs Nifty Z-Score]],Table2[6M Return vs Nifty Z-Score])</f>
        <v>479</v>
      </c>
      <c r="AU549">
        <f>_xlfn.RANK.AVG(Table2[[#This Row],[Sharpe Ratio Z-Score]],Table2[Sharpe Ratio Z-Score])</f>
        <v>551.5</v>
      </c>
      <c r="AV549">
        <f>(Table2[[#This Row],[Rank 1Y]]+Table2[[#This Row],[Rank 6M]]+Table2[[#This Row],[Rank Sharpe]])/3</f>
        <v>506.16666666666669</v>
      </c>
    </row>
    <row r="550" spans="1:48" x14ac:dyDescent="0.3">
      <c r="A550" t="s">
        <v>308</v>
      </c>
      <c r="B550" t="s">
        <v>309</v>
      </c>
      <c r="C550" t="s">
        <v>3147</v>
      </c>
      <c r="D550" t="s">
        <v>310</v>
      </c>
      <c r="E550">
        <v>89008.385204649996</v>
      </c>
      <c r="F550">
        <v>82.78</v>
      </c>
      <c r="G550">
        <v>-8.4654591621680506</v>
      </c>
      <c r="H550">
        <f>(Table2[[#This Row],[1Y Return vs Nifty]]-AVERAGE(Table2[1Y Return vs Nifty]))/_xlfn.STDEV.P(Table2[1Y Return vs Nifty])</f>
        <v>-0.5748711195597439</v>
      </c>
      <c r="I550">
        <v>-11.5155239576982</v>
      </c>
      <c r="J550">
        <f>(Table2[[#This Row],[1M Return vs Nifty]]-AVERAGE(Table2[1M Return vs Nifty]))/_xlfn.STDEV.P(Table2[1M Return vs Nifty])</f>
        <v>-1.2605865930807738</v>
      </c>
      <c r="K550">
        <v>-15.815851161046499</v>
      </c>
      <c r="L550">
        <f>(Table2[[#This Row],[6M Return vs Nifty]]-AVERAGE(Table2[6M Return vs Nifty]))/_xlfn.STDEV.P(Table2[6M Return vs Nifty])</f>
        <v>-0.81180958708554118</v>
      </c>
      <c r="M550">
        <v>-1.4783273044095799</v>
      </c>
      <c r="N550">
        <f>(Table2[[#This Row],[1W Return vs Nifty]]-AVERAGE(Table2[1W Return vs Nifty]))/_xlfn.STDEV.P(Table2[1W Return vs Nifty])</f>
        <v>-0.6641956608476931</v>
      </c>
      <c r="O550">
        <v>85.52</v>
      </c>
      <c r="P550">
        <v>88.502066300392201</v>
      </c>
      <c r="Q550">
        <v>84.485615450721994</v>
      </c>
      <c r="R550">
        <v>38.309530472498501</v>
      </c>
      <c r="S550" s="1">
        <f>(Table2[[#This Row],[Close Price]]-Table2[[#This Row],[20D EMA]])/Table2[[#This Row],[20D EMA]]</f>
        <v>-3.2039289055191711E-2</v>
      </c>
      <c r="T550" s="1">
        <f>(Table2[[#This Row],[Close Price]]-Table2[[#This Row],[50D EMA]])/Table2[[#This Row],[50D EMA]]</f>
        <v>-6.4654606831104494E-2</v>
      </c>
      <c r="U550" s="1">
        <f>(Table2[[#This Row],[Close Price]]-Table2[[#This Row],[200D EMA]])/Table2[[#This Row],[200D EMA]]</f>
        <v>-2.0188234903926679E-2</v>
      </c>
      <c r="V550">
        <v>0.29272096604435299</v>
      </c>
      <c r="W550">
        <v>82.01</v>
      </c>
      <c r="X550">
        <v>83.32</v>
      </c>
      <c r="Y550">
        <v>82</v>
      </c>
      <c r="Z550">
        <v>83.96</v>
      </c>
      <c r="AA550">
        <v>79.05</v>
      </c>
      <c r="AB550">
        <v>88.21</v>
      </c>
      <c r="AC550" s="1">
        <f>(Table2[[#This Row],[Close Price]]/Table2[[#This Row],[Day Low]])-1</f>
        <v>9.3890988903790884E-3</v>
      </c>
      <c r="AD550" s="1">
        <f>(Table2[[#This Row],[Day High]]/Table2[[#This Row],[Close Price]])-1</f>
        <v>6.5233148103405192E-3</v>
      </c>
      <c r="AE550" s="1">
        <f>(Table2[[#This Row],[Close Price]]/Table2[[#This Row],[Current Week Low]])-1</f>
        <v>9.512195121951228E-3</v>
      </c>
      <c r="AF550" s="1">
        <f>(Table2[[#This Row],[Current Week High]]/Table2[[#This Row],[Close Price]])-1</f>
        <v>1.4254650881855513E-2</v>
      </c>
      <c r="AG550" s="1">
        <f>(Table2[[#This Row],[Close Price]]/Table2[[#This Row],[Current Month Low]])-1</f>
        <v>4.7185325743200668E-2</v>
      </c>
      <c r="AH550" s="1">
        <f>(Table2[[#This Row],[Current Month High]]/Table2[[#This Row],[Close Price]])-1</f>
        <v>6.55955544817588E-2</v>
      </c>
      <c r="AI550">
        <v>30.345494080695801</v>
      </c>
      <c r="AJ550">
        <v>39.126050420167999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-0.21</v>
      </c>
      <c r="AM550" t="s">
        <v>3192</v>
      </c>
      <c r="AN550">
        <v>-6.61</v>
      </c>
      <c r="AO550" t="s">
        <v>3192</v>
      </c>
      <c r="AP550">
        <v>4.4209624754805998E-2</v>
      </c>
      <c r="AQ550">
        <f>(Table2[[#This Row],[Sharpe Ratio]]-AVERAGE(Table2[Sharpe Ratio]))/_xlfn.STDEV.P(Table2[Sharpe Ratio])</f>
        <v>-0.27147294322152532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515</v>
      </c>
      <c r="AT550">
        <f>_xlfn.RANK.AVG(Table2[[#This Row],[6M Return vs Nifty Z-Score]],Table2[6M Return vs Nifty Z-Score])</f>
        <v>594</v>
      </c>
      <c r="AU550">
        <f>_xlfn.RANK.AVG(Table2[[#This Row],[Sharpe Ratio Z-Score]],Table2[Sharpe Ratio Z-Score])</f>
        <v>410</v>
      </c>
      <c r="AV550">
        <f>(Table2[[#This Row],[Rank 1Y]]+Table2[[#This Row],[Rank 6M]]+Table2[[#This Row],[Rank Sharpe]])/3</f>
        <v>506.33333333333331</v>
      </c>
    </row>
    <row r="551" spans="1:48" x14ac:dyDescent="0.3">
      <c r="A551" t="s">
        <v>492</v>
      </c>
      <c r="B551" t="s">
        <v>493</v>
      </c>
      <c r="C551" t="s">
        <v>3156</v>
      </c>
      <c r="D551" t="s">
        <v>458</v>
      </c>
      <c r="E551">
        <v>43848.881112000003</v>
      </c>
      <c r="F551">
        <v>1580</v>
      </c>
      <c r="G551">
        <v>-34.672071256212398</v>
      </c>
      <c r="H551">
        <f>(Table2[[#This Row],[1Y Return vs Nifty]]-AVERAGE(Table2[1Y Return vs Nifty]))/_xlfn.STDEV.P(Table2[1Y Return vs Nifty])</f>
        <v>-1.0064847201539144</v>
      </c>
      <c r="I551">
        <v>7.6077935767874401</v>
      </c>
      <c r="J551">
        <f>(Table2[[#This Row],[1M Return vs Nifty]]-AVERAGE(Table2[1M Return vs Nifty]))/_xlfn.STDEV.P(Table2[1M Return vs Nifty])</f>
        <v>0.78894786125605376</v>
      </c>
      <c r="K551">
        <v>-10.5520168388291</v>
      </c>
      <c r="L551">
        <f>(Table2[[#This Row],[6M Return vs Nifty]]-AVERAGE(Table2[6M Return vs Nifty]))/_xlfn.STDEV.P(Table2[6M Return vs Nifty])</f>
        <v>-0.64900400019965643</v>
      </c>
      <c r="M551">
        <v>5.2292615171547097E-2</v>
      </c>
      <c r="N551">
        <f>(Table2[[#This Row],[1W Return vs Nifty]]-AVERAGE(Table2[1W Return vs Nifty]))/_xlfn.STDEV.P(Table2[1W Return vs Nifty])</f>
        <v>-0.34667480092593966</v>
      </c>
      <c r="O551">
        <v>1537.96</v>
      </c>
      <c r="P551">
        <v>1506.2778882232899</v>
      </c>
      <c r="Q551">
        <v>1507.3650756048401</v>
      </c>
      <c r="R551">
        <v>61.270984108255902</v>
      </c>
      <c r="S551" s="1">
        <f>(Table2[[#This Row],[Close Price]]-Table2[[#This Row],[20D EMA]])/Table2[[#This Row],[20D EMA]]</f>
        <v>2.7334911181044995E-2</v>
      </c>
      <c r="T551" s="1">
        <f>(Table2[[#This Row],[Close Price]]-Table2[[#This Row],[50D EMA]])/Table2[[#This Row],[50D EMA]]</f>
        <v>4.8943234414513016E-2</v>
      </c>
      <c r="U551" s="1">
        <f>(Table2[[#This Row],[Close Price]]-Table2[[#This Row],[200D EMA]])/Table2[[#This Row],[200D EMA]]</f>
        <v>4.818668388347442E-2</v>
      </c>
      <c r="V551">
        <v>1.14456316969001</v>
      </c>
      <c r="W551">
        <v>1540</v>
      </c>
      <c r="X551">
        <v>1598.25</v>
      </c>
      <c r="Y551">
        <v>1532.05</v>
      </c>
      <c r="Z551">
        <v>1598.25</v>
      </c>
      <c r="AA551">
        <v>1504.2</v>
      </c>
      <c r="AB551">
        <v>1652.6</v>
      </c>
      <c r="AC551" s="1">
        <f>(Table2[[#This Row],[Close Price]]/Table2[[#This Row],[Day Low]])-1</f>
        <v>2.5974025974025983E-2</v>
      </c>
      <c r="AD551" s="1">
        <f>(Table2[[#This Row],[Day High]]/Table2[[#This Row],[Close Price]])-1</f>
        <v>1.1550632911392356E-2</v>
      </c>
      <c r="AE551" s="1">
        <f>(Table2[[#This Row],[Close Price]]/Table2[[#This Row],[Current Week Low]])-1</f>
        <v>3.1297934140530614E-2</v>
      </c>
      <c r="AF551" s="1">
        <f>(Table2[[#This Row],[Current Week High]]/Table2[[#This Row],[Close Price]])-1</f>
        <v>1.1550632911392356E-2</v>
      </c>
      <c r="AG551" s="1">
        <f>(Table2[[#This Row],[Close Price]]/Table2[[#This Row],[Current Month Low]])-1</f>
        <v>5.0392235075122915E-2</v>
      </c>
      <c r="AH551" s="1">
        <f>(Table2[[#This Row],[Current Month High]]/Table2[[#This Row],[Close Price]])-1</f>
        <v>4.5949367088607529E-2</v>
      </c>
      <c r="AI551">
        <v>13.186708860759399</v>
      </c>
      <c r="AJ551">
        <v>21.072796934865899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0.02</v>
      </c>
      <c r="AM551" t="s">
        <v>3193</v>
      </c>
      <c r="AN551">
        <v>3.11</v>
      </c>
      <c r="AO551" t="s">
        <v>3193</v>
      </c>
      <c r="AP551">
        <v>7.4185179157310002E-2</v>
      </c>
      <c r="AQ551">
        <f>(Table2[[#This Row],[Sharpe Ratio]]-AVERAGE(Table2[Sharpe Ratio]))/_xlfn.STDEV.P(Table2[Sharpe Ratio])</f>
        <v>7.8994202774465366E-2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664</v>
      </c>
      <c r="AT551">
        <f>_xlfn.RANK.AVG(Table2[[#This Row],[6M Return vs Nifty Z-Score]],Table2[6M Return vs Nifty Z-Score])</f>
        <v>533</v>
      </c>
      <c r="AU551">
        <f>_xlfn.RANK.AVG(Table2[[#This Row],[Sharpe Ratio Z-Score]],Table2[Sharpe Ratio Z-Score])</f>
        <v>322</v>
      </c>
      <c r="AV551">
        <f>(Table2[[#This Row],[Rank 1Y]]+Table2[[#This Row],[Rank 6M]]+Table2[[#This Row],[Rank Sharpe]])/3</f>
        <v>506.33333333333331</v>
      </c>
    </row>
    <row r="552" spans="1:48" x14ac:dyDescent="0.3">
      <c r="A552" t="s">
        <v>1285</v>
      </c>
      <c r="B552" t="s">
        <v>1286</v>
      </c>
      <c r="C552" t="s">
        <v>3157</v>
      </c>
      <c r="D552" t="s">
        <v>448</v>
      </c>
      <c r="E552">
        <v>9351.49120047</v>
      </c>
      <c r="F552">
        <v>306.3</v>
      </c>
      <c r="G552">
        <v>-20.9696229583109</v>
      </c>
      <c r="H552">
        <f>(Table2[[#This Row],[1Y Return vs Nifty]]-AVERAGE(Table2[1Y Return vs Nifty]))/_xlfn.STDEV.P(Table2[1Y Return vs Nifty])</f>
        <v>-0.78081025961741624</v>
      </c>
      <c r="I552">
        <v>-1.99477347863667</v>
      </c>
      <c r="J552">
        <f>(Table2[[#This Row],[1M Return vs Nifty]]-AVERAGE(Table2[1M Return vs Nifty]))/_xlfn.STDEV.P(Table2[1M Return vs Nifty])</f>
        <v>-0.2402036965048055</v>
      </c>
      <c r="K552">
        <v>16.738431048526401</v>
      </c>
      <c r="L552">
        <f>(Table2[[#This Row],[6M Return vs Nifty]]-AVERAGE(Table2[6M Return vs Nifty]))/_xlfn.STDEV.P(Table2[6M Return vs Nifty])</f>
        <v>0.19506462215924975</v>
      </c>
      <c r="M552">
        <v>0.49020111190356003</v>
      </c>
      <c r="N552">
        <f>(Table2[[#This Row],[1W Return vs Nifty]]-AVERAGE(Table2[1W Return vs Nifty]))/_xlfn.STDEV.P(Table2[1W Return vs Nifty])</f>
        <v>-0.25583246922059866</v>
      </c>
      <c r="O552">
        <v>320.31</v>
      </c>
      <c r="P552">
        <v>312.46717898003698</v>
      </c>
      <c r="Q552">
        <v>292.11852706512599</v>
      </c>
      <c r="R552">
        <v>29.5247068736061</v>
      </c>
      <c r="S552" s="1">
        <f>(Table2[[#This Row],[Close Price]]-Table2[[#This Row],[20D EMA]])/Table2[[#This Row],[20D EMA]]</f>
        <v>-4.3738877961974308E-2</v>
      </c>
      <c r="T552" s="1">
        <f>(Table2[[#This Row],[Close Price]]-Table2[[#This Row],[50D EMA]])/Table2[[#This Row],[50D EMA]]</f>
        <v>-1.9737045664021489E-2</v>
      </c>
      <c r="U552" s="1">
        <f>(Table2[[#This Row],[Close Price]]-Table2[[#This Row],[200D EMA]])/Table2[[#This Row],[200D EMA]]</f>
        <v>4.8546982203947486E-2</v>
      </c>
      <c r="V552">
        <v>0.70665369143495405</v>
      </c>
      <c r="W552">
        <v>305.3</v>
      </c>
      <c r="X552">
        <v>315.60000000000002</v>
      </c>
      <c r="Y552">
        <v>305.3</v>
      </c>
      <c r="Z552">
        <v>319.75</v>
      </c>
      <c r="AA552">
        <v>305.3</v>
      </c>
      <c r="AB552">
        <v>346.7</v>
      </c>
      <c r="AC552" s="1">
        <f>(Table2[[#This Row],[Close Price]]/Table2[[#This Row],[Day Low]])-1</f>
        <v>3.2754667540124682E-3</v>
      </c>
      <c r="AD552" s="1">
        <f>(Table2[[#This Row],[Day High]]/Table2[[#This Row],[Close Price]])-1</f>
        <v>3.0362389813908042E-2</v>
      </c>
      <c r="AE552" s="1">
        <f>(Table2[[#This Row],[Close Price]]/Table2[[#This Row],[Current Week Low]])-1</f>
        <v>3.2754667540124682E-3</v>
      </c>
      <c r="AF552" s="1">
        <f>(Table2[[#This Row],[Current Week High]]/Table2[[#This Row],[Close Price]])-1</f>
        <v>4.3911198171727062E-2</v>
      </c>
      <c r="AG552" s="1">
        <f>(Table2[[#This Row],[Close Price]]/Table2[[#This Row],[Current Month Low]])-1</f>
        <v>3.2754667540124682E-3</v>
      </c>
      <c r="AH552" s="1">
        <f>(Table2[[#This Row],[Current Month High]]/Table2[[#This Row],[Close Price]])-1</f>
        <v>0.13189683317009471</v>
      </c>
      <c r="AI552">
        <v>21.416911524648999</v>
      </c>
      <c r="AJ552">
        <v>43.802816901408399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-0.06</v>
      </c>
      <c r="AM552" t="s">
        <v>3192</v>
      </c>
      <c r="AN552">
        <v>-12.82</v>
      </c>
      <c r="AO552" t="s">
        <v>3192</v>
      </c>
      <c r="AP552">
        <v>-5.6638039730255003E-2</v>
      </c>
      <c r="AQ552">
        <f>(Table2[[#This Row],[Sharpe Ratio]]-AVERAGE(Table2[Sharpe Ratio]))/_xlfn.STDEV.P(Table2[Sharpe Ratio])</f>
        <v>-1.4505601646905009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-2.5323419678740713</v>
      </c>
      <c r="AS552">
        <f>_xlfn.RANK.AVG(Table2[[#This Row],[1Y Return vs Nifty Z-Score]],Table2[1Y Return vs Nifty Z-Score])</f>
        <v>591</v>
      </c>
      <c r="AT552">
        <f>_xlfn.RANK.AVG(Table2[[#This Row],[6M Return vs Nifty Z-Score]],Table2[6M Return vs Nifty Z-Score])</f>
        <v>246</v>
      </c>
      <c r="AU552">
        <f>_xlfn.RANK.AVG(Table2[[#This Row],[Sharpe Ratio Z-Score]],Table2[Sharpe Ratio Z-Score])</f>
        <v>682</v>
      </c>
      <c r="AV552">
        <f>(Table2[[#This Row],[Rank 1Y]]+Table2[[#This Row],[Rank 6M]]+Table2[[#This Row],[Rank Sharpe]])/3</f>
        <v>506.33333333333331</v>
      </c>
    </row>
    <row r="553" spans="1:48" x14ac:dyDescent="0.3">
      <c r="A553" t="s">
        <v>104</v>
      </c>
      <c r="B553" t="s">
        <v>105</v>
      </c>
      <c r="C553" t="s">
        <v>3146</v>
      </c>
      <c r="D553" t="s">
        <v>21</v>
      </c>
      <c r="E553">
        <v>278075.073763725</v>
      </c>
      <c r="F553">
        <v>532.15</v>
      </c>
      <c r="G553">
        <v>3.1754960519128002</v>
      </c>
      <c r="H553">
        <f>(Table2[[#This Row],[1Y Return vs Nifty]]-AVERAGE(Table2[1Y Return vs Nifty]))/_xlfn.STDEV.P(Table2[1Y Return vs Nifty])</f>
        <v>-0.38314871850025145</v>
      </c>
      <c r="I553">
        <v>-1.9746712864823399</v>
      </c>
      <c r="J553">
        <f>(Table2[[#This Row],[1M Return vs Nifty]]-AVERAGE(Table2[1M Return vs Nifty]))/_xlfn.STDEV.P(Table2[1M Return vs Nifty])</f>
        <v>-0.23804925152664194</v>
      </c>
      <c r="K553">
        <v>5.9428195203407803</v>
      </c>
      <c r="L553">
        <f>(Table2[[#This Row],[6M Return vs Nifty]]-AVERAGE(Table2[6M Return vs Nifty]))/_xlfn.STDEV.P(Table2[6M Return vs Nifty])</f>
        <v>-0.13883378023155679</v>
      </c>
      <c r="M553">
        <v>0.64668929759170501</v>
      </c>
      <c r="N553">
        <f>(Table2[[#This Row],[1W Return vs Nifty]]-AVERAGE(Table2[1W Return vs Nifty]))/_xlfn.STDEV.P(Table2[1W Return vs Nifty])</f>
        <v>-0.22336963331232648</v>
      </c>
      <c r="O553">
        <v>533.97</v>
      </c>
      <c r="P553">
        <v>528.03780493305806</v>
      </c>
      <c r="Q553">
        <v>494.96873789968799</v>
      </c>
      <c r="R553">
        <v>47.810846464344699</v>
      </c>
      <c r="S553" s="1">
        <f>(Table2[[#This Row],[Close Price]]-Table2[[#This Row],[20D EMA]])/Table2[[#This Row],[20D EMA]]</f>
        <v>-3.4084311852726743E-3</v>
      </c>
      <c r="T553" s="1">
        <f>(Table2[[#This Row],[Close Price]]-Table2[[#This Row],[50D EMA]])/Table2[[#This Row],[50D EMA]]</f>
        <v>7.787690632232753E-3</v>
      </c>
      <c r="U553" s="1">
        <f>(Table2[[#This Row],[Close Price]]-Table2[[#This Row],[200D EMA]])/Table2[[#This Row],[200D EMA]]</f>
        <v>7.5118404968532101E-2</v>
      </c>
      <c r="V553">
        <v>0.88654640603883095</v>
      </c>
      <c r="W553">
        <v>529</v>
      </c>
      <c r="X553">
        <v>538.79999999999995</v>
      </c>
      <c r="Y553">
        <v>529</v>
      </c>
      <c r="Z553">
        <v>552.85</v>
      </c>
      <c r="AA553">
        <v>520.29999999999995</v>
      </c>
      <c r="AB553">
        <v>552.85</v>
      </c>
      <c r="AC553" s="1">
        <f>(Table2[[#This Row],[Close Price]]/Table2[[#This Row],[Day Low]])-1</f>
        <v>5.9546313799621053E-3</v>
      </c>
      <c r="AD553" s="1">
        <f>(Table2[[#This Row],[Day High]]/Table2[[#This Row],[Close Price]])-1</f>
        <v>1.2496476557361635E-2</v>
      </c>
      <c r="AE553" s="1">
        <f>(Table2[[#This Row],[Close Price]]/Table2[[#This Row],[Current Week Low]])-1</f>
        <v>5.9546313799621053E-3</v>
      </c>
      <c r="AF553" s="1">
        <f>(Table2[[#This Row],[Current Week High]]/Table2[[#This Row],[Close Price]])-1</f>
        <v>3.8898806727426516E-2</v>
      </c>
      <c r="AG553" s="1">
        <f>(Table2[[#This Row],[Close Price]]/Table2[[#This Row],[Current Month Low]])-1</f>
        <v>2.2775321929656034E-2</v>
      </c>
      <c r="AH553" s="1">
        <f>(Table2[[#This Row],[Current Month High]]/Table2[[#This Row],[Close Price]])-1</f>
        <v>3.8898806727426516E-2</v>
      </c>
      <c r="AI553">
        <v>8.9730339190077899</v>
      </c>
      <c r="AJ553">
        <v>41.887748300226598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-0.02</v>
      </c>
      <c r="AM553" t="s">
        <v>3192</v>
      </c>
      <c r="AN553">
        <v>-1.78</v>
      </c>
      <c r="AO553" t="s">
        <v>3192</v>
      </c>
      <c r="AP553">
        <v>-0.109252363472845</v>
      </c>
      <c r="AQ553">
        <f>(Table2[[#This Row],[Sharpe Ratio]]-AVERAGE(Table2[Sharpe Ratio]))/_xlfn.STDEV.P(Table2[Sharpe Ratio])</f>
        <v>-2.0657144878757383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-3.049115871446515</v>
      </c>
      <c r="AS553">
        <f>_xlfn.RANK.AVG(Table2[[#This Row],[1Y Return vs Nifty Z-Score]],Table2[1Y Return vs Nifty Z-Score])</f>
        <v>433</v>
      </c>
      <c r="AT553">
        <f>_xlfn.RANK.AVG(Table2[[#This Row],[6M Return vs Nifty Z-Score]],Table2[6M Return vs Nifty Z-Score])</f>
        <v>368</v>
      </c>
      <c r="AU553">
        <f>_xlfn.RANK.AVG(Table2[[#This Row],[Sharpe Ratio Z-Score]],Table2[Sharpe Ratio Z-Score])</f>
        <v>723</v>
      </c>
      <c r="AV553">
        <f>(Table2[[#This Row],[Rank 1Y]]+Table2[[#This Row],[Rank 6M]]+Table2[[#This Row],[Rank Sharpe]])/3</f>
        <v>508</v>
      </c>
    </row>
    <row r="554" spans="1:48" x14ac:dyDescent="0.3">
      <c r="A554" t="s">
        <v>539</v>
      </c>
      <c r="B554" t="s">
        <v>540</v>
      </c>
      <c r="C554" t="s">
        <v>3145</v>
      </c>
      <c r="D554" t="s">
        <v>179</v>
      </c>
      <c r="E554">
        <v>40360.313028750003</v>
      </c>
      <c r="F554">
        <v>586.29999999999995</v>
      </c>
      <c r="G554">
        <v>11.350364840873199</v>
      </c>
      <c r="H554">
        <f>(Table2[[#This Row],[1Y Return vs Nifty]]-AVERAGE(Table2[1Y Return vs Nifty]))/_xlfn.STDEV.P(Table2[1Y Return vs Nifty])</f>
        <v>-0.24851153076586452</v>
      </c>
      <c r="I554">
        <v>-5.6694453742645301</v>
      </c>
      <c r="J554">
        <f>(Table2[[#This Row],[1M Return vs Nifty]]-AVERAGE(Table2[1M Return vs Nifty]))/_xlfn.STDEV.P(Table2[1M Return vs Nifty])</f>
        <v>-0.6340352921414405</v>
      </c>
      <c r="K554">
        <v>-6.8220095442540796</v>
      </c>
      <c r="L554">
        <f>(Table2[[#This Row],[6M Return vs Nifty]]-AVERAGE(Table2[6M Return vs Nifty]))/_xlfn.STDEV.P(Table2[6M Return vs Nifty])</f>
        <v>-0.53363828207308261</v>
      </c>
      <c r="M554">
        <v>-2.9219270211734698</v>
      </c>
      <c r="N554">
        <f>(Table2[[#This Row],[1W Return vs Nifty]]-AVERAGE(Table2[1W Return vs Nifty]))/_xlfn.STDEV.P(Table2[1W Return vs Nifty])</f>
        <v>-0.96366453459337753</v>
      </c>
      <c r="O554">
        <v>605.66</v>
      </c>
      <c r="P554">
        <v>614.63633239409103</v>
      </c>
      <c r="Q554">
        <v>580.73463114783499</v>
      </c>
      <c r="R554">
        <v>30.1326167978016</v>
      </c>
      <c r="S554" s="1">
        <f>(Table2[[#This Row],[Close Price]]-Table2[[#This Row],[20D EMA]])/Table2[[#This Row],[20D EMA]]</f>
        <v>-3.1965128950236128E-2</v>
      </c>
      <c r="T554" s="1">
        <f>(Table2[[#This Row],[Close Price]]-Table2[[#This Row],[50D EMA]])/Table2[[#This Row],[50D EMA]]</f>
        <v>-4.6102599050266445E-2</v>
      </c>
      <c r="U554" s="1">
        <f>(Table2[[#This Row],[Close Price]]-Table2[[#This Row],[200D EMA]])/Table2[[#This Row],[200D EMA]]</f>
        <v>9.5833252464467104E-3</v>
      </c>
      <c r="V554">
        <v>0.49486300017839402</v>
      </c>
      <c r="W554">
        <v>579</v>
      </c>
      <c r="X554">
        <v>591.35</v>
      </c>
      <c r="Y554">
        <v>579</v>
      </c>
      <c r="Z554">
        <v>602.9</v>
      </c>
      <c r="AA554">
        <v>579</v>
      </c>
      <c r="AB554">
        <v>627</v>
      </c>
      <c r="AC554" s="1">
        <f>(Table2[[#This Row],[Close Price]]/Table2[[#This Row],[Day Low]])-1</f>
        <v>1.2607944732297094E-2</v>
      </c>
      <c r="AD554" s="1">
        <f>(Table2[[#This Row],[Day High]]/Table2[[#This Row],[Close Price]])-1</f>
        <v>8.6133378816306561E-3</v>
      </c>
      <c r="AE554" s="1">
        <f>(Table2[[#This Row],[Close Price]]/Table2[[#This Row],[Current Week Low]])-1</f>
        <v>1.2607944732297094E-2</v>
      </c>
      <c r="AF554" s="1">
        <f>(Table2[[#This Row],[Current Week High]]/Table2[[#This Row],[Close Price]])-1</f>
        <v>2.8313150264369868E-2</v>
      </c>
      <c r="AG554" s="1">
        <f>(Table2[[#This Row],[Close Price]]/Table2[[#This Row],[Current Month Low]])-1</f>
        <v>1.2607944732297094E-2</v>
      </c>
      <c r="AH554" s="1">
        <f>(Table2[[#This Row],[Current Month High]]/Table2[[#This Row],[Close Price]])-1</f>
        <v>6.9418386491557404E-2</v>
      </c>
      <c r="AI554">
        <v>17.678662800613999</v>
      </c>
      <c r="AJ554">
        <v>47.6640221634554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-0.08</v>
      </c>
      <c r="AM554" t="s">
        <v>3192</v>
      </c>
      <c r="AN554">
        <v>-4.01</v>
      </c>
      <c r="AO554" t="s">
        <v>3192</v>
      </c>
      <c r="AP554">
        <v>-3.6570754577433001E-2</v>
      </c>
      <c r="AQ554">
        <f>(Table2[[#This Row],[Sharpe Ratio]]-AVERAGE(Table2[Sharpe Ratio]))/_xlfn.STDEV.P(Table2[Sharpe Ratio])</f>
        <v>-1.2159381770214504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379</v>
      </c>
      <c r="AT554">
        <f>_xlfn.RANK.AVG(Table2[[#This Row],[6M Return vs Nifty Z-Score]],Table2[6M Return vs Nifty Z-Score])</f>
        <v>497</v>
      </c>
      <c r="AU554">
        <f>_xlfn.RANK.AVG(Table2[[#This Row],[Sharpe Ratio Z-Score]],Table2[Sharpe Ratio Z-Score])</f>
        <v>648</v>
      </c>
      <c r="AV554">
        <f>(Table2[[#This Row],[Rank 1Y]]+Table2[[#This Row],[Rank 6M]]+Table2[[#This Row],[Rank Sharpe]])/3</f>
        <v>508</v>
      </c>
    </row>
    <row r="555" spans="1:48" x14ac:dyDescent="0.3">
      <c r="A555" t="s">
        <v>175</v>
      </c>
      <c r="B555" t="s">
        <v>176</v>
      </c>
      <c r="C555" t="s">
        <v>3147</v>
      </c>
      <c r="D555" t="s">
        <v>43</v>
      </c>
      <c r="E555">
        <v>156423.34959999999</v>
      </c>
      <c r="F555">
        <v>726.8</v>
      </c>
      <c r="G555">
        <v>-11.197980107622</v>
      </c>
      <c r="H555">
        <f>(Table2[[#This Row],[1Y Return vs Nifty]]-AVERAGE(Table2[1Y Return vs Nifty]))/_xlfn.STDEV.P(Table2[1Y Return vs Nifty])</f>
        <v>-0.61987476977343914</v>
      </c>
      <c r="I555">
        <v>2.7934136639970202</v>
      </c>
      <c r="J555">
        <f>(Table2[[#This Row],[1M Return vs Nifty]]-AVERAGE(Table2[1M Return vs Nifty]))/_xlfn.STDEV.P(Table2[1M Return vs Nifty])</f>
        <v>0.27296848216886255</v>
      </c>
      <c r="K555">
        <v>7.4637747514541104</v>
      </c>
      <c r="L555">
        <f>(Table2[[#This Row],[6M Return vs Nifty]]-AVERAGE(Table2[6M Return vs Nifty]))/_xlfn.STDEV.P(Table2[6M Return vs Nifty])</f>
        <v>-9.1792024380044385E-2</v>
      </c>
      <c r="M555">
        <v>0.66248004335174404</v>
      </c>
      <c r="N555">
        <f>(Table2[[#This Row],[1W Return vs Nifty]]-AVERAGE(Table2[1W Return vs Nifty]))/_xlfn.STDEV.P(Table2[1W Return vs Nifty])</f>
        <v>-0.22009390750450772</v>
      </c>
      <c r="O555">
        <v>718.82</v>
      </c>
      <c r="P555">
        <v>706.85073665578</v>
      </c>
      <c r="Q555">
        <v>653.26918694748804</v>
      </c>
      <c r="R555">
        <v>55.2458438029185</v>
      </c>
      <c r="S555" s="1">
        <f>(Table2[[#This Row],[Close Price]]-Table2[[#This Row],[20D EMA]])/Table2[[#This Row],[20D EMA]]</f>
        <v>1.110152750340823E-2</v>
      </c>
      <c r="T555" s="1">
        <f>(Table2[[#This Row],[Close Price]]-Table2[[#This Row],[50D EMA]])/Table2[[#This Row],[50D EMA]]</f>
        <v>2.8222738280790374E-2</v>
      </c>
      <c r="U555" s="1">
        <f>(Table2[[#This Row],[Close Price]]-Table2[[#This Row],[200D EMA]])/Table2[[#This Row],[200D EMA]]</f>
        <v>0.11255821416604266</v>
      </c>
      <c r="V555">
        <v>0.75138044857344199</v>
      </c>
      <c r="W555">
        <v>714.85</v>
      </c>
      <c r="X555">
        <v>732.45</v>
      </c>
      <c r="Y555">
        <v>711.3</v>
      </c>
      <c r="Z555">
        <v>746.45</v>
      </c>
      <c r="AA555">
        <v>696.5</v>
      </c>
      <c r="AB555">
        <v>746.45</v>
      </c>
      <c r="AC555" s="1">
        <f>(Table2[[#This Row],[Close Price]]/Table2[[#This Row],[Day Low]])-1</f>
        <v>1.6716793732950874E-2</v>
      </c>
      <c r="AD555" s="1">
        <f>(Table2[[#This Row],[Day High]]/Table2[[#This Row],[Close Price]])-1</f>
        <v>7.7738029719318646E-3</v>
      </c>
      <c r="AE555" s="1">
        <f>(Table2[[#This Row],[Close Price]]/Table2[[#This Row],[Current Week Low]])-1</f>
        <v>2.1791086742583898E-2</v>
      </c>
      <c r="AF555" s="1">
        <f>(Table2[[#This Row],[Current Week High]]/Table2[[#This Row],[Close Price]])-1</f>
        <v>2.7036323610346802E-2</v>
      </c>
      <c r="AG555" s="1">
        <f>(Table2[[#This Row],[Close Price]]/Table2[[#This Row],[Current Month Low]])-1</f>
        <v>4.3503230437903717E-2</v>
      </c>
      <c r="AH555" s="1">
        <f>(Table2[[#This Row],[Current Month High]]/Table2[[#This Row],[Close Price]])-1</f>
        <v>2.7036323610346802E-2</v>
      </c>
      <c r="AI555">
        <v>4.73307649972483</v>
      </c>
      <c r="AJ555">
        <v>42.119671490027301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0.02</v>
      </c>
      <c r="AM555" t="s">
        <v>3193</v>
      </c>
      <c r="AN555">
        <v>-0.47</v>
      </c>
      <c r="AO555" t="s">
        <v>3192</v>
      </c>
      <c r="AP555">
        <v>-3.4787945203393997E-2</v>
      </c>
      <c r="AQ555">
        <f>(Table2[[#This Row],[Sharpe Ratio]]-AVERAGE(Table2[Sharpe Ratio]))/_xlfn.STDEV.P(Table2[Sharpe Ratio])</f>
        <v>-1.1950939882940468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-1.8538862077831755</v>
      </c>
      <c r="AS555">
        <f>_xlfn.RANK.AVG(Table2[[#This Row],[1Y Return vs Nifty Z-Score]],Table2[1Y Return vs Nifty Z-Score])</f>
        <v>529</v>
      </c>
      <c r="AT555">
        <f>_xlfn.RANK.AVG(Table2[[#This Row],[6M Return vs Nifty Z-Score]],Table2[6M Return vs Nifty Z-Score])</f>
        <v>354</v>
      </c>
      <c r="AU555">
        <f>_xlfn.RANK.AVG(Table2[[#This Row],[Sharpe Ratio Z-Score]],Table2[Sharpe Ratio Z-Score])</f>
        <v>644</v>
      </c>
      <c r="AV555">
        <f>(Table2[[#This Row],[Rank 1Y]]+Table2[[#This Row],[Rank 6M]]+Table2[[#This Row],[Rank Sharpe]])/3</f>
        <v>509</v>
      </c>
    </row>
    <row r="556" spans="1:48" x14ac:dyDescent="0.3">
      <c r="A556" t="s">
        <v>955</v>
      </c>
      <c r="B556" t="s">
        <v>956</v>
      </c>
      <c r="C556" t="s">
        <v>3148</v>
      </c>
      <c r="D556" t="s">
        <v>27</v>
      </c>
      <c r="E556">
        <v>15829.049805519</v>
      </c>
      <c r="F556">
        <v>80.97</v>
      </c>
      <c r="G556">
        <v>-42.472907355892197</v>
      </c>
      <c r="H556">
        <f>(Table2[[#This Row],[1Y Return vs Nifty]]-AVERAGE(Table2[1Y Return vs Nifty]))/_xlfn.STDEV.P(Table2[1Y Return vs Nifty])</f>
        <v>-1.1349617222381689</v>
      </c>
      <c r="I556">
        <v>-11.7773154898396</v>
      </c>
      <c r="J556">
        <f>(Table2[[#This Row],[1M Return vs Nifty]]-AVERAGE(Table2[1M Return vs Nifty]))/_xlfn.STDEV.P(Table2[1M Return vs Nifty])</f>
        <v>-1.2886440033083584</v>
      </c>
      <c r="K556">
        <v>-6.9739315511728099</v>
      </c>
      <c r="L556">
        <f>(Table2[[#This Row],[6M Return vs Nifty]]-AVERAGE(Table2[6M Return vs Nifty]))/_xlfn.STDEV.P(Table2[6M Return vs Nifty])</f>
        <v>-0.53833709096090987</v>
      </c>
      <c r="M556">
        <v>-0.98842512119836601</v>
      </c>
      <c r="N556">
        <f>(Table2[[#This Row],[1W Return vs Nifty]]-AVERAGE(Table2[1W Return vs Nifty]))/_xlfn.STDEV.P(Table2[1W Return vs Nifty])</f>
        <v>-0.56256745093040794</v>
      </c>
      <c r="O556">
        <v>83.45</v>
      </c>
      <c r="P556">
        <v>86.428688554702603</v>
      </c>
      <c r="Q556">
        <v>85.927521198629094</v>
      </c>
      <c r="R556">
        <v>44.0680314957674</v>
      </c>
      <c r="S556" s="1">
        <f>(Table2[[#This Row],[Close Price]]-Table2[[#This Row],[20D EMA]])/Table2[[#This Row],[20D EMA]]</f>
        <v>-2.9718394248052771E-2</v>
      </c>
      <c r="T556" s="1">
        <f>(Table2[[#This Row],[Close Price]]-Table2[[#This Row],[50D EMA]])/Table2[[#This Row],[50D EMA]]</f>
        <v>-6.3158294381010782E-2</v>
      </c>
      <c r="U556" s="1">
        <f>(Table2[[#This Row],[Close Price]]-Table2[[#This Row],[200D EMA]])/Table2[[#This Row],[200D EMA]]</f>
        <v>-5.769421867959329E-2</v>
      </c>
      <c r="V556">
        <v>0.267341548624009</v>
      </c>
      <c r="W556">
        <v>79.56</v>
      </c>
      <c r="X556">
        <v>83.7</v>
      </c>
      <c r="Y556">
        <v>79.260000000000005</v>
      </c>
      <c r="Z556">
        <v>83.7</v>
      </c>
      <c r="AA556">
        <v>75.91</v>
      </c>
      <c r="AB556">
        <v>86.33</v>
      </c>
      <c r="AC556" s="1">
        <f>(Table2[[#This Row],[Close Price]]/Table2[[#This Row],[Day Low]])-1</f>
        <v>1.7722473604826483E-2</v>
      </c>
      <c r="AD556" s="1">
        <f>(Table2[[#This Row],[Day High]]/Table2[[#This Row],[Close Price]])-1</f>
        <v>3.3716191181919264E-2</v>
      </c>
      <c r="AE556" s="1">
        <f>(Table2[[#This Row],[Close Price]]/Table2[[#This Row],[Current Week Low]])-1</f>
        <v>2.1574564723694012E-2</v>
      </c>
      <c r="AF556" s="1">
        <f>(Table2[[#This Row],[Current Week High]]/Table2[[#This Row],[Close Price]])-1</f>
        <v>3.3716191181919264E-2</v>
      </c>
      <c r="AG556" s="1">
        <f>(Table2[[#This Row],[Close Price]]/Table2[[#This Row],[Current Month Low]])-1</f>
        <v>6.665788433671449E-2</v>
      </c>
      <c r="AH556" s="1">
        <f>(Table2[[#This Row],[Current Month High]]/Table2[[#This Row],[Close Price]])-1</f>
        <v>6.6197357045819416E-2</v>
      </c>
      <c r="AI556">
        <v>37.581820427318704</v>
      </c>
      <c r="AJ556">
        <v>24.473481936971499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-0.21</v>
      </c>
      <c r="AM556" t="s">
        <v>3192</v>
      </c>
      <c r="AN556">
        <v>-4.8</v>
      </c>
      <c r="AO556" t="s">
        <v>3192</v>
      </c>
      <c r="AP556">
        <v>6.1833018169996E-2</v>
      </c>
      <c r="AQ556">
        <f>(Table2[[#This Row],[Sharpe Ratio]]-AVERAGE(Table2[Sharpe Ratio]))/_xlfn.STDEV.P(Table2[Sharpe Ratio])</f>
        <v>-6.5424364100992741E-2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690</v>
      </c>
      <c r="AT556">
        <f>_xlfn.RANK.AVG(Table2[[#This Row],[6M Return vs Nifty Z-Score]],Table2[6M Return vs Nifty Z-Score])</f>
        <v>499</v>
      </c>
      <c r="AU556">
        <f>_xlfn.RANK.AVG(Table2[[#This Row],[Sharpe Ratio Z-Score]],Table2[Sharpe Ratio Z-Score])</f>
        <v>355</v>
      </c>
      <c r="AV556">
        <f>(Table2[[#This Row],[Rank 1Y]]+Table2[[#This Row],[Rank 6M]]+Table2[[#This Row],[Rank Sharpe]])/3</f>
        <v>514.66666666666663</v>
      </c>
    </row>
    <row r="557" spans="1:48" x14ac:dyDescent="0.3">
      <c r="A557" t="s">
        <v>1822</v>
      </c>
      <c r="B557" t="s">
        <v>1823</v>
      </c>
      <c r="C557" t="s">
        <v>3159</v>
      </c>
      <c r="D557" t="s">
        <v>282</v>
      </c>
      <c r="E557">
        <v>4403.4732989960003</v>
      </c>
      <c r="F557">
        <v>200.11</v>
      </c>
      <c r="G557">
        <v>2.9671313580780998</v>
      </c>
      <c r="H557">
        <f>(Table2[[#This Row],[1Y Return vs Nifty]]-AVERAGE(Table2[1Y Return vs Nifty]))/_xlfn.STDEV.P(Table2[1Y Return vs Nifty])</f>
        <v>-0.3865804110601278</v>
      </c>
      <c r="I557">
        <v>-4.48340102616622</v>
      </c>
      <c r="J557">
        <f>(Table2[[#This Row],[1M Return vs Nifty]]-AVERAGE(Table2[1M Return vs Nifty]))/_xlfn.STDEV.P(Table2[1M Return vs Nifty])</f>
        <v>-0.50692142963221087</v>
      </c>
      <c r="K557">
        <v>-12.2658867631752</v>
      </c>
      <c r="L557">
        <f>(Table2[[#This Row],[6M Return vs Nifty]]-AVERAGE(Table2[6M Return vs Nifty]))/_xlfn.STDEV.P(Table2[6M Return vs Nifty])</f>
        <v>-0.70201243127840907</v>
      </c>
      <c r="M557">
        <v>-0.249737902440483</v>
      </c>
      <c r="N557">
        <f>(Table2[[#This Row],[1W Return vs Nifty]]-AVERAGE(Table2[1W Return vs Nifty]))/_xlfn.STDEV.P(Table2[1W Return vs Nifty])</f>
        <v>-0.40932980002005093</v>
      </c>
      <c r="O557">
        <v>202.22</v>
      </c>
      <c r="P557">
        <v>201.19141134893999</v>
      </c>
      <c r="Q557">
        <v>191.136972975616</v>
      </c>
      <c r="R557">
        <v>45.740897516312998</v>
      </c>
      <c r="S557" s="1">
        <f>(Table2[[#This Row],[Close Price]]-Table2[[#This Row],[20D EMA]])/Table2[[#This Row],[20D EMA]]</f>
        <v>-1.0434180595391085E-2</v>
      </c>
      <c r="T557" s="1">
        <f>(Table2[[#This Row],[Close Price]]-Table2[[#This Row],[50D EMA]])/Table2[[#This Row],[50D EMA]]</f>
        <v>-5.3750373422472523E-3</v>
      </c>
      <c r="U557" s="1">
        <f>(Table2[[#This Row],[Close Price]]-Table2[[#This Row],[200D EMA]])/Table2[[#This Row],[200D EMA]]</f>
        <v>4.6945532749065398E-2</v>
      </c>
      <c r="V557">
        <v>0.73465546380968105</v>
      </c>
      <c r="W557">
        <v>198</v>
      </c>
      <c r="X557">
        <v>201.2</v>
      </c>
      <c r="Y557">
        <v>198</v>
      </c>
      <c r="Z557">
        <v>206.69</v>
      </c>
      <c r="AA557">
        <v>188</v>
      </c>
      <c r="AB557">
        <v>207</v>
      </c>
      <c r="AC557" s="1">
        <f>(Table2[[#This Row],[Close Price]]/Table2[[#This Row],[Day Low]])-1</f>
        <v>1.0656565656565808E-2</v>
      </c>
      <c r="AD557" s="1">
        <f>(Table2[[#This Row],[Day High]]/Table2[[#This Row],[Close Price]])-1</f>
        <v>5.4470041477185926E-3</v>
      </c>
      <c r="AE557" s="1">
        <f>(Table2[[#This Row],[Close Price]]/Table2[[#This Row],[Current Week Low]])-1</f>
        <v>1.0656565656565808E-2</v>
      </c>
      <c r="AF557" s="1">
        <f>(Table2[[#This Row],[Current Week High]]/Table2[[#This Row],[Close Price]])-1</f>
        <v>3.2881914946779167E-2</v>
      </c>
      <c r="AG557" s="1">
        <f>(Table2[[#This Row],[Close Price]]/Table2[[#This Row],[Current Month Low]])-1</f>
        <v>6.4414893617021241E-2</v>
      </c>
      <c r="AH557" s="1">
        <f>(Table2[[#This Row],[Current Month High]]/Table2[[#This Row],[Close Price]])-1</f>
        <v>3.4431062915396549E-2</v>
      </c>
      <c r="AI557">
        <v>18.859627205037199</v>
      </c>
      <c r="AJ557">
        <v>46.0656934306569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0.04</v>
      </c>
      <c r="AM557" t="s">
        <v>3193</v>
      </c>
      <c r="AN557">
        <v>-1.65</v>
      </c>
      <c r="AO557" t="s">
        <v>3192</v>
      </c>
      <c r="AQ557">
        <f>(Table2[[#This Row],[Sharpe Ratio]]-AVERAGE(Table2[Sharpe Ratio]))/_xlfn.STDEV.P(Table2[Sharpe Ratio])</f>
        <v>-0.78836149865308947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-2.7932055706438881</v>
      </c>
      <c r="AS557">
        <f>_xlfn.RANK.AVG(Table2[[#This Row],[1Y Return vs Nifty Z-Score]],Table2[1Y Return vs Nifty Z-Score])</f>
        <v>437</v>
      </c>
      <c r="AT557">
        <f>_xlfn.RANK.AVG(Table2[[#This Row],[6M Return vs Nifty Z-Score]],Table2[6M Return vs Nifty Z-Score])</f>
        <v>557</v>
      </c>
      <c r="AU557">
        <f>_xlfn.RANK.AVG(Table2[[#This Row],[Sharpe Ratio Z-Score]],Table2[Sharpe Ratio Z-Score])</f>
        <v>551.5</v>
      </c>
      <c r="AV557">
        <f>(Table2[[#This Row],[Rank 1Y]]+Table2[[#This Row],[Rank 6M]]+Table2[[#This Row],[Rank Sharpe]])/3</f>
        <v>515.16666666666663</v>
      </c>
    </row>
    <row r="558" spans="1:48" x14ac:dyDescent="0.3">
      <c r="A558" t="s">
        <v>1848</v>
      </c>
      <c r="B558" t="s">
        <v>1849</v>
      </c>
      <c r="C558" t="s">
        <v>3156</v>
      </c>
      <c r="D558" t="s">
        <v>1850</v>
      </c>
      <c r="E558">
        <v>4190.685014404</v>
      </c>
      <c r="F558">
        <v>61.99</v>
      </c>
      <c r="G558">
        <v>-31.257978030020102</v>
      </c>
      <c r="H558">
        <f>(Table2[[#This Row],[1Y Return vs Nifty]]-AVERAGE(Table2[1Y Return vs Nifty]))/_xlfn.STDEV.P(Table2[1Y Return vs Nifty])</f>
        <v>-0.95025581636303091</v>
      </c>
      <c r="I558">
        <v>-8.4905816922362796</v>
      </c>
      <c r="J558">
        <f>(Table2[[#This Row],[1M Return vs Nifty]]-AVERAGE(Table2[1M Return vs Nifty]))/_xlfn.STDEV.P(Table2[1M Return vs Nifty])</f>
        <v>-0.93638952924685681</v>
      </c>
      <c r="K558">
        <v>-3.9935495052677199</v>
      </c>
      <c r="L558">
        <f>(Table2[[#This Row],[6M Return vs Nifty]]-AVERAGE(Table2[6M Return vs Nifty]))/_xlfn.STDEV.P(Table2[6M Return vs Nifty])</f>
        <v>-0.44615659696630955</v>
      </c>
      <c r="M558">
        <v>-2.3241403804518499</v>
      </c>
      <c r="N558">
        <f>(Table2[[#This Row],[1W Return vs Nifty]]-AVERAGE(Table2[1W Return vs Nifty]))/_xlfn.STDEV.P(Table2[1W Return vs Nifty])</f>
        <v>-0.83965613395554395</v>
      </c>
      <c r="O558">
        <v>64.489999999999995</v>
      </c>
      <c r="P558">
        <v>66.744093149191997</v>
      </c>
      <c r="Q558">
        <v>64.804399848650505</v>
      </c>
      <c r="R558">
        <v>34.4895169556818</v>
      </c>
      <c r="S558" s="1">
        <f>(Table2[[#This Row],[Close Price]]-Table2[[#This Row],[20D EMA]])/Table2[[#This Row],[20D EMA]]</f>
        <v>-3.8765700108543855E-2</v>
      </c>
      <c r="T558" s="1">
        <f>(Table2[[#This Row],[Close Price]]-Table2[[#This Row],[50D EMA]])/Table2[[#This Row],[50D EMA]]</f>
        <v>-7.1228672454433484E-2</v>
      </c>
      <c r="U558" s="1">
        <f>(Table2[[#This Row],[Close Price]]-Table2[[#This Row],[200D EMA]])/Table2[[#This Row],[200D EMA]]</f>
        <v>-4.3429147638485689E-2</v>
      </c>
      <c r="V558">
        <v>0.56910541289058603</v>
      </c>
      <c r="W558">
        <v>61.7</v>
      </c>
      <c r="X558">
        <v>62.95</v>
      </c>
      <c r="Y558">
        <v>61.7</v>
      </c>
      <c r="Z558">
        <v>65.05</v>
      </c>
      <c r="AA558">
        <v>59.8</v>
      </c>
      <c r="AB558">
        <v>66.64</v>
      </c>
      <c r="AC558" s="1">
        <f>(Table2[[#This Row],[Close Price]]/Table2[[#This Row],[Day Low]])-1</f>
        <v>4.7001620745543704E-3</v>
      </c>
      <c r="AD558" s="1">
        <f>(Table2[[#This Row],[Day High]]/Table2[[#This Row],[Close Price]])-1</f>
        <v>1.5486368769156433E-2</v>
      </c>
      <c r="AE558" s="1">
        <f>(Table2[[#This Row],[Close Price]]/Table2[[#This Row],[Current Week Low]])-1</f>
        <v>4.7001620745543704E-3</v>
      </c>
      <c r="AF558" s="1">
        <f>(Table2[[#This Row],[Current Week High]]/Table2[[#This Row],[Close Price]])-1</f>
        <v>4.9362800451685729E-2</v>
      </c>
      <c r="AG558" s="1">
        <f>(Table2[[#This Row],[Close Price]]/Table2[[#This Row],[Current Month Low]])-1</f>
        <v>3.6622073578595371E-2</v>
      </c>
      <c r="AH558" s="1">
        <f>(Table2[[#This Row],[Current Month High]]/Table2[[#This Row],[Close Price]])-1</f>
        <v>7.5012098725600884E-2</v>
      </c>
      <c r="AI558">
        <v>35.812227778673901</v>
      </c>
      <c r="AJ558">
        <v>42.178899082568797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-0.2</v>
      </c>
      <c r="AM558" t="s">
        <v>3192</v>
      </c>
      <c r="AN558">
        <v>-5.37</v>
      </c>
      <c r="AO558" t="s">
        <v>3192</v>
      </c>
      <c r="AP558">
        <v>3.6608079245730001E-2</v>
      </c>
      <c r="AQ558">
        <f>(Table2[[#This Row],[Sharpe Ratio]]-AVERAGE(Table2[Sharpe Ratio]))/_xlfn.STDEV.P(Table2[Sharpe Ratio])</f>
        <v>-0.36034842902411524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648</v>
      </c>
      <c r="AT558">
        <f>_xlfn.RANK.AVG(Table2[[#This Row],[6M Return vs Nifty Z-Score]],Table2[6M Return vs Nifty Z-Score])</f>
        <v>468</v>
      </c>
      <c r="AU558">
        <f>_xlfn.RANK.AVG(Table2[[#This Row],[Sharpe Ratio Z-Score]],Table2[Sharpe Ratio Z-Score])</f>
        <v>434</v>
      </c>
      <c r="AV558">
        <f>(Table2[[#This Row],[Rank 1Y]]+Table2[[#This Row],[Rank 6M]]+Table2[[#This Row],[Rank Sharpe]])/3</f>
        <v>516.66666666666663</v>
      </c>
    </row>
    <row r="559" spans="1:48" x14ac:dyDescent="0.3">
      <c r="A559" t="s">
        <v>656</v>
      </c>
      <c r="B559" t="s">
        <v>657</v>
      </c>
      <c r="C559" t="s">
        <v>3147</v>
      </c>
      <c r="D559" t="s">
        <v>54</v>
      </c>
      <c r="E559">
        <v>29631.945054</v>
      </c>
      <c r="F559">
        <v>381</v>
      </c>
      <c r="G559">
        <v>-25.6267519227466</v>
      </c>
      <c r="H559">
        <f>(Table2[[#This Row],[1Y Return vs Nifty]]-AVERAGE(Table2[1Y Return vs Nifty]))/_xlfn.STDEV.P(Table2[1Y Return vs Nifty])</f>
        <v>-0.85751152087004112</v>
      </c>
      <c r="I559">
        <v>-3.8961562497631101</v>
      </c>
      <c r="J559">
        <f>(Table2[[#This Row],[1M Return vs Nifty]]-AVERAGE(Table2[1M Return vs Nifty]))/_xlfn.STDEV.P(Table2[1M Return vs Nifty])</f>
        <v>-0.44398368882457895</v>
      </c>
      <c r="K559">
        <v>-34.873638076209602</v>
      </c>
      <c r="L559">
        <f>(Table2[[#This Row],[6M Return vs Nifty]]-AVERAGE(Table2[6M Return vs Nifty]))/_xlfn.STDEV.P(Table2[6M Return vs Nifty])</f>
        <v>-1.4012495264038141</v>
      </c>
      <c r="M559">
        <v>0.412511889066072</v>
      </c>
      <c r="N559">
        <f>(Table2[[#This Row],[1W Return vs Nifty]]-AVERAGE(Table2[1W Return vs Nifty]))/_xlfn.STDEV.P(Table2[1W Return vs Nifty])</f>
        <v>-0.27194878165481984</v>
      </c>
      <c r="O559">
        <v>388.03</v>
      </c>
      <c r="P559">
        <v>392.079797975041</v>
      </c>
      <c r="Q559">
        <v>410.91468002379401</v>
      </c>
      <c r="R559">
        <v>40.813251449639303</v>
      </c>
      <c r="S559" s="1">
        <f>(Table2[[#This Row],[Close Price]]-Table2[[#This Row],[20D EMA]])/Table2[[#This Row],[20D EMA]]</f>
        <v>-1.8117155890008434E-2</v>
      </c>
      <c r="T559" s="1">
        <f>(Table2[[#This Row],[Close Price]]-Table2[[#This Row],[50D EMA]])/Table2[[#This Row],[50D EMA]]</f>
        <v>-2.8259038165864187E-2</v>
      </c>
      <c r="U559" s="1">
        <f>(Table2[[#This Row],[Close Price]]-Table2[[#This Row],[200D EMA]])/Table2[[#This Row],[200D EMA]]</f>
        <v>-7.2800222231198447E-2</v>
      </c>
      <c r="V559">
        <v>0.57519560035537198</v>
      </c>
      <c r="W559">
        <v>379.4</v>
      </c>
      <c r="X559">
        <v>386.05</v>
      </c>
      <c r="Y559">
        <v>377.95</v>
      </c>
      <c r="Z559">
        <v>386.05</v>
      </c>
      <c r="AA559">
        <v>371.25</v>
      </c>
      <c r="AB559">
        <v>407.65</v>
      </c>
      <c r="AC559" s="1">
        <f>(Table2[[#This Row],[Close Price]]/Table2[[#This Row],[Day Low]])-1</f>
        <v>4.2171850289931534E-3</v>
      </c>
      <c r="AD559" s="1">
        <f>(Table2[[#This Row],[Day High]]/Table2[[#This Row],[Close Price]])-1</f>
        <v>1.325459317585298E-2</v>
      </c>
      <c r="AE559" s="1">
        <f>(Table2[[#This Row],[Close Price]]/Table2[[#This Row],[Current Week Low]])-1</f>
        <v>8.069850509326626E-3</v>
      </c>
      <c r="AF559" s="1">
        <f>(Table2[[#This Row],[Current Week High]]/Table2[[#This Row],[Close Price]])-1</f>
        <v>1.325459317585298E-2</v>
      </c>
      <c r="AG559" s="1">
        <f>(Table2[[#This Row],[Close Price]]/Table2[[#This Row],[Current Month Low]])-1</f>
        <v>2.626262626262621E-2</v>
      </c>
      <c r="AH559" s="1">
        <f>(Table2[[#This Row],[Current Month High]]/Table2[[#This Row],[Close Price]])-1</f>
        <v>6.9947506561679695E-2</v>
      </c>
      <c r="AI559">
        <v>36.404199475065603</v>
      </c>
      <c r="AJ559">
        <v>13.291703835860799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-0.02</v>
      </c>
      <c r="AM559" t="s">
        <v>3192</v>
      </c>
      <c r="AN559">
        <v>-3.74</v>
      </c>
      <c r="AO559" t="s">
        <v>3192</v>
      </c>
      <c r="AP559">
        <v>0.10787751039516701</v>
      </c>
      <c r="AQ559">
        <f>(Table2[[#This Row],[Sharpe Ratio]]-AVERAGE(Table2[Sharpe Ratio]))/_xlfn.STDEV.P(Table2[Sharpe Ratio])</f>
        <v>0.47291703110076727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620</v>
      </c>
      <c r="AT559">
        <f>_xlfn.RANK.AVG(Table2[[#This Row],[6M Return vs Nifty Z-Score]],Table2[6M Return vs Nifty Z-Score])</f>
        <v>715</v>
      </c>
      <c r="AU559">
        <f>_xlfn.RANK.AVG(Table2[[#This Row],[Sharpe Ratio Z-Score]],Table2[Sharpe Ratio Z-Score])</f>
        <v>216</v>
      </c>
      <c r="AV559">
        <f>(Table2[[#This Row],[Rank 1Y]]+Table2[[#This Row],[Rank 6M]]+Table2[[#This Row],[Rank Sharpe]])/3</f>
        <v>517</v>
      </c>
    </row>
    <row r="560" spans="1:48" x14ac:dyDescent="0.3">
      <c r="A560" t="s">
        <v>911</v>
      </c>
      <c r="B560" t="s">
        <v>912</v>
      </c>
      <c r="C560" t="s">
        <v>3161</v>
      </c>
      <c r="D560" t="s">
        <v>453</v>
      </c>
      <c r="E560">
        <v>17157.426289380001</v>
      </c>
      <c r="F560">
        <v>1614.6</v>
      </c>
      <c r="G560">
        <v>-9.3500714880141693</v>
      </c>
      <c r="H560">
        <f>(Table2[[#This Row],[1Y Return vs Nifty]]-AVERAGE(Table2[1Y Return vs Nifty]))/_xlfn.STDEV.P(Table2[1Y Return vs Nifty])</f>
        <v>-0.58944037062196719</v>
      </c>
      <c r="I560">
        <v>3.6072442308366299</v>
      </c>
      <c r="J560">
        <f>(Table2[[#This Row],[1M Return vs Nifty]]-AVERAGE(Table2[1M Return vs Nifty]))/_xlfn.STDEV.P(Table2[1M Return vs Nifty])</f>
        <v>0.3601904709123086</v>
      </c>
      <c r="K560">
        <v>8.17776854419985</v>
      </c>
      <c r="L560">
        <f>(Table2[[#This Row],[6M Return vs Nifty]]-AVERAGE(Table2[6M Return vs Nifty]))/_xlfn.STDEV.P(Table2[6M Return vs Nifty])</f>
        <v>-6.970884862920089E-2</v>
      </c>
      <c r="M560">
        <v>4.8470166874224798</v>
      </c>
      <c r="N560">
        <f>(Table2[[#This Row],[1W Return vs Nifty]]-AVERAGE(Table2[1W Return vs Nifty]))/_xlfn.STDEV.P(Table2[1W Return vs Nifty])</f>
        <v>0.64797115332590238</v>
      </c>
      <c r="O560">
        <v>1569.32</v>
      </c>
      <c r="P560">
        <v>1547.1037995413001</v>
      </c>
      <c r="Q560">
        <v>1471.1766053742001</v>
      </c>
      <c r="R560">
        <v>65.042833053712897</v>
      </c>
      <c r="S560" s="1">
        <f>(Table2[[#This Row],[Close Price]]-Table2[[#This Row],[20D EMA]])/Table2[[#This Row],[20D EMA]]</f>
        <v>2.8853261285142592E-2</v>
      </c>
      <c r="T560" s="1">
        <f>(Table2[[#This Row],[Close Price]]-Table2[[#This Row],[50D EMA]])/Table2[[#This Row],[50D EMA]]</f>
        <v>4.3627454394922785E-2</v>
      </c>
      <c r="U560" s="1">
        <f>(Table2[[#This Row],[Close Price]]-Table2[[#This Row],[200D EMA]])/Table2[[#This Row],[200D EMA]]</f>
        <v>9.7488903848711922E-2</v>
      </c>
      <c r="V560">
        <v>1.0318307462073599</v>
      </c>
      <c r="W560">
        <v>1599.9</v>
      </c>
      <c r="X560">
        <v>1628</v>
      </c>
      <c r="Y560">
        <v>1551.55</v>
      </c>
      <c r="Z560">
        <v>1628</v>
      </c>
      <c r="AA560">
        <v>1482</v>
      </c>
      <c r="AB560">
        <v>1643.95</v>
      </c>
      <c r="AC560" s="1">
        <f>(Table2[[#This Row],[Close Price]]/Table2[[#This Row],[Day Low]])-1</f>
        <v>9.1880742546408545E-3</v>
      </c>
      <c r="AD560" s="1">
        <f>(Table2[[#This Row],[Day High]]/Table2[[#This Row],[Close Price]])-1</f>
        <v>8.2992691688343889E-3</v>
      </c>
      <c r="AE560" s="1">
        <f>(Table2[[#This Row],[Close Price]]/Table2[[#This Row],[Current Week Low]])-1</f>
        <v>4.0636782572266439E-2</v>
      </c>
      <c r="AF560" s="1">
        <f>(Table2[[#This Row],[Current Week High]]/Table2[[#This Row],[Close Price]])-1</f>
        <v>8.2992691688343889E-3</v>
      </c>
      <c r="AG560" s="1">
        <f>(Table2[[#This Row],[Close Price]]/Table2[[#This Row],[Current Month Low]])-1</f>
        <v>8.947368421052615E-2</v>
      </c>
      <c r="AH560" s="1">
        <f>(Table2[[#This Row],[Current Month High]]/Table2[[#This Row],[Close Price]])-1</f>
        <v>1.8177876873529231E-2</v>
      </c>
      <c r="AI560">
        <v>4.6698872785829204</v>
      </c>
      <c r="AJ560">
        <v>29.895414320193002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0.08</v>
      </c>
      <c r="AM560" t="s">
        <v>3193</v>
      </c>
      <c r="AN560">
        <v>5.03</v>
      </c>
      <c r="AO560" t="s">
        <v>3193</v>
      </c>
      <c r="AP560">
        <v>-6.8377061326528002E-2</v>
      </c>
      <c r="AQ560">
        <f>(Table2[[#This Row],[Sharpe Ratio]]-AVERAGE(Table2[Sharpe Ratio]))/_xlfn.STDEV.P(Table2[Sharpe Ratio])</f>
        <v>-1.5878100497264027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-1.2387976447393596</v>
      </c>
      <c r="AS560">
        <f>_xlfn.RANK.AVG(Table2[[#This Row],[1Y Return vs Nifty Z-Score]],Table2[1Y Return vs Nifty Z-Score])</f>
        <v>519</v>
      </c>
      <c r="AT560">
        <f>_xlfn.RANK.AVG(Table2[[#This Row],[6M Return vs Nifty Z-Score]],Table2[6M Return vs Nifty Z-Score])</f>
        <v>344</v>
      </c>
      <c r="AU560">
        <f>_xlfn.RANK.AVG(Table2[[#This Row],[Sharpe Ratio Z-Score]],Table2[Sharpe Ratio Z-Score])</f>
        <v>691</v>
      </c>
      <c r="AV560">
        <f>(Table2[[#This Row],[Rank 1Y]]+Table2[[#This Row],[Rank 6M]]+Table2[[#This Row],[Rank Sharpe]])/3</f>
        <v>518</v>
      </c>
    </row>
    <row r="561" spans="1:48" x14ac:dyDescent="0.3">
      <c r="A561" t="s">
        <v>1229</v>
      </c>
      <c r="B561" t="s">
        <v>1230</v>
      </c>
      <c r="C561" t="s">
        <v>3149</v>
      </c>
      <c r="D561" t="s">
        <v>1014</v>
      </c>
      <c r="E561">
        <v>9822.9803023949898</v>
      </c>
      <c r="F561">
        <v>46.15</v>
      </c>
      <c r="G561">
        <v>-41.484779816664201</v>
      </c>
      <c r="H561">
        <f>(Table2[[#This Row],[1Y Return vs Nifty]]-AVERAGE(Table2[1Y Return vs Nifty]))/_xlfn.STDEV.P(Table2[1Y Return vs Nifty])</f>
        <v>-1.1186876123485743</v>
      </c>
      <c r="I561">
        <v>-0.96982665735696605</v>
      </c>
      <c r="J561">
        <f>(Table2[[#This Row],[1M Return vs Nifty]]-AVERAGE(Table2[1M Return vs Nifty]))/_xlfn.STDEV.P(Table2[1M Return vs Nifty])</f>
        <v>-0.13035540160055703</v>
      </c>
      <c r="K561">
        <v>-5.0466519229221296</v>
      </c>
      <c r="L561">
        <f>(Table2[[#This Row],[6M Return vs Nifty]]-AVERAGE(Table2[6M Return vs Nifty]))/_xlfn.STDEV.P(Table2[6M Return vs Nifty])</f>
        <v>-0.47872809269776068</v>
      </c>
      <c r="M561">
        <v>-6.0687044363900799</v>
      </c>
      <c r="N561">
        <f>(Table2[[#This Row],[1W Return vs Nifty]]-AVERAGE(Table2[1W Return vs Nifty]))/_xlfn.STDEV.P(Table2[1W Return vs Nifty])</f>
        <v>-1.6164506757376569</v>
      </c>
      <c r="O561">
        <v>48.4</v>
      </c>
      <c r="P561">
        <v>48.234587942652297</v>
      </c>
      <c r="Q561">
        <v>47.205989898183503</v>
      </c>
      <c r="R561">
        <v>33.3386723509227</v>
      </c>
      <c r="S561" s="1">
        <f>(Table2[[#This Row],[Close Price]]-Table2[[#This Row],[20D EMA]])/Table2[[#This Row],[20D EMA]]</f>
        <v>-4.6487603305785129E-2</v>
      </c>
      <c r="T561" s="1">
        <f>(Table2[[#This Row],[Close Price]]-Table2[[#This Row],[50D EMA]])/Table2[[#This Row],[50D EMA]]</f>
        <v>-4.3217699820111123E-2</v>
      </c>
      <c r="U561" s="1">
        <f>(Table2[[#This Row],[Close Price]]-Table2[[#This Row],[200D EMA]])/Table2[[#This Row],[200D EMA]]</f>
        <v>-2.2369828499754423E-2</v>
      </c>
      <c r="V561">
        <v>1.53865230140051</v>
      </c>
      <c r="W561">
        <v>45.69</v>
      </c>
      <c r="X561">
        <v>46.98</v>
      </c>
      <c r="Y561">
        <v>45.69</v>
      </c>
      <c r="Z561">
        <v>48.04</v>
      </c>
      <c r="AA561">
        <v>45.69</v>
      </c>
      <c r="AB561">
        <v>56.5</v>
      </c>
      <c r="AC561" s="1">
        <f>(Table2[[#This Row],[Close Price]]/Table2[[#This Row],[Day Low]])-1</f>
        <v>1.0067848544539348E-2</v>
      </c>
      <c r="AD561" s="1">
        <f>(Table2[[#This Row],[Day High]]/Table2[[#This Row],[Close Price]])-1</f>
        <v>1.7984832069338985E-2</v>
      </c>
      <c r="AE561" s="1">
        <f>(Table2[[#This Row],[Close Price]]/Table2[[#This Row],[Current Week Low]])-1</f>
        <v>1.0067848544539348E-2</v>
      </c>
      <c r="AF561" s="1">
        <f>(Table2[[#This Row],[Current Week High]]/Table2[[#This Row],[Close Price]])-1</f>
        <v>4.0953412784398679E-2</v>
      </c>
      <c r="AG561" s="1">
        <f>(Table2[[#This Row],[Close Price]]/Table2[[#This Row],[Current Month Low]])-1</f>
        <v>1.0067848544539348E-2</v>
      </c>
      <c r="AH561" s="1">
        <f>(Table2[[#This Row],[Current Month High]]/Table2[[#This Row],[Close Price]])-1</f>
        <v>0.22426868905742148</v>
      </c>
      <c r="AI561">
        <v>22.426868905742101</v>
      </c>
      <c r="AJ561">
        <v>26.265389876880899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-0.09</v>
      </c>
      <c r="AM561" t="s">
        <v>3192</v>
      </c>
      <c r="AN561">
        <v>-13.01</v>
      </c>
      <c r="AO561" t="s">
        <v>3192</v>
      </c>
      <c r="AP561">
        <v>5.0327403457391999E-2</v>
      </c>
      <c r="AQ561">
        <f>(Table2[[#This Row],[Sharpe Ratio]]-AVERAGE(Table2[Sharpe Ratio]))/_xlfn.STDEV.P(Table2[Sharpe Ratio])</f>
        <v>-0.199945310639982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-3.544167093024531</v>
      </c>
      <c r="AS561">
        <f>_xlfn.RANK.AVG(Table2[[#This Row],[1Y Return vs Nifty Z-Score]],Table2[1Y Return vs Nifty Z-Score])</f>
        <v>683</v>
      </c>
      <c r="AT561">
        <f>_xlfn.RANK.AVG(Table2[[#This Row],[6M Return vs Nifty Z-Score]],Table2[6M Return vs Nifty Z-Score])</f>
        <v>481</v>
      </c>
      <c r="AU561">
        <f>_xlfn.RANK.AVG(Table2[[#This Row],[Sharpe Ratio Z-Score]],Table2[Sharpe Ratio Z-Score])</f>
        <v>391</v>
      </c>
      <c r="AV561">
        <f>(Table2[[#This Row],[Rank 1Y]]+Table2[[#This Row],[Rank 6M]]+Table2[[#This Row],[Rank Sharpe]])/3</f>
        <v>518.33333333333337</v>
      </c>
    </row>
    <row r="562" spans="1:48" x14ac:dyDescent="0.3">
      <c r="A562" t="s">
        <v>327</v>
      </c>
      <c r="B562" t="s">
        <v>328</v>
      </c>
      <c r="C562" t="s">
        <v>3147</v>
      </c>
      <c r="D562" t="s">
        <v>34</v>
      </c>
      <c r="E562">
        <v>85465.848375971997</v>
      </c>
      <c r="F562">
        <v>111.96</v>
      </c>
      <c r="G562">
        <v>-19.976084154953899</v>
      </c>
      <c r="H562">
        <f>(Table2[[#This Row],[1Y Return vs Nifty]]-AVERAGE(Table2[1Y Return vs Nifty]))/_xlfn.STDEV.P(Table2[1Y Return vs Nifty])</f>
        <v>-0.76444702812804743</v>
      </c>
      <c r="I562">
        <v>-6.2383894400440303</v>
      </c>
      <c r="J562">
        <f>(Table2[[#This Row],[1M Return vs Nifty]]-AVERAGE(Table2[1M Return vs Nifty]))/_xlfn.STDEV.P(Table2[1M Return vs Nifty])</f>
        <v>-0.69501166108489165</v>
      </c>
      <c r="K562">
        <v>-34.590867407352697</v>
      </c>
      <c r="L562">
        <f>(Table2[[#This Row],[6M Return vs Nifty]]-AVERAGE(Table2[6M Return vs Nifty]))/_xlfn.STDEV.P(Table2[6M Return vs Nifty])</f>
        <v>-1.3925036879371562</v>
      </c>
      <c r="M562">
        <v>-2.0421443070824301</v>
      </c>
      <c r="N562">
        <f>(Table2[[#This Row],[1W Return vs Nifty]]-AVERAGE(Table2[1W Return vs Nifty]))/_xlfn.STDEV.P(Table2[1W Return vs Nifty])</f>
        <v>-0.78115719861219657</v>
      </c>
      <c r="O562">
        <v>117.8</v>
      </c>
      <c r="P562">
        <v>122.452429326578</v>
      </c>
      <c r="Q562">
        <v>127.115787588052</v>
      </c>
      <c r="R562">
        <v>16.651728146210999</v>
      </c>
      <c r="S562" s="1">
        <f>(Table2[[#This Row],[Close Price]]-Table2[[#This Row],[20D EMA]])/Table2[[#This Row],[20D EMA]]</f>
        <v>-4.9575551782682546E-2</v>
      </c>
      <c r="T562" s="1">
        <f>(Table2[[#This Row],[Close Price]]-Table2[[#This Row],[50D EMA]])/Table2[[#This Row],[50D EMA]]</f>
        <v>-8.5685758823084851E-2</v>
      </c>
      <c r="U562" s="1">
        <f>(Table2[[#This Row],[Close Price]]-Table2[[#This Row],[200D EMA]])/Table2[[#This Row],[200D EMA]]</f>
        <v>-0.11922820819997457</v>
      </c>
      <c r="V562">
        <v>0.80862892122474395</v>
      </c>
      <c r="W562">
        <v>111.72</v>
      </c>
      <c r="X562">
        <v>114.35</v>
      </c>
      <c r="Y562">
        <v>111.72</v>
      </c>
      <c r="Z562">
        <v>116.45</v>
      </c>
      <c r="AA562">
        <v>111.72</v>
      </c>
      <c r="AB562">
        <v>123.64</v>
      </c>
      <c r="AC562" s="1">
        <f>(Table2[[#This Row],[Close Price]]/Table2[[#This Row],[Day Low]])-1</f>
        <v>2.1482277121374072E-3</v>
      </c>
      <c r="AD562" s="1">
        <f>(Table2[[#This Row],[Day High]]/Table2[[#This Row],[Close Price]])-1</f>
        <v>2.1346909610575171E-2</v>
      </c>
      <c r="AE562" s="1">
        <f>(Table2[[#This Row],[Close Price]]/Table2[[#This Row],[Current Week Low]])-1</f>
        <v>2.1482277121374072E-3</v>
      </c>
      <c r="AF562" s="1">
        <f>(Table2[[#This Row],[Current Week High]]/Table2[[#This Row],[Close Price]])-1</f>
        <v>4.0103608431582893E-2</v>
      </c>
      <c r="AG562" s="1">
        <f>(Table2[[#This Row],[Close Price]]/Table2[[#This Row],[Current Month Low]])-1</f>
        <v>2.1482277121374072E-3</v>
      </c>
      <c r="AH562" s="1">
        <f>(Table2[[#This Row],[Current Month High]]/Table2[[#This Row],[Close Price]])-1</f>
        <v>0.10432297249017508</v>
      </c>
      <c r="AI562">
        <v>54.072883172561603</v>
      </c>
      <c r="AJ562">
        <v>22.6958904109588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-0.19</v>
      </c>
      <c r="AM562" t="s">
        <v>3192</v>
      </c>
      <c r="AN562">
        <v>-9.35</v>
      </c>
      <c r="AO562" t="s">
        <v>3192</v>
      </c>
      <c r="AP562">
        <v>9.3916598523394998E-2</v>
      </c>
      <c r="AQ562">
        <f>(Table2[[#This Row],[Sharpe Ratio]]-AVERAGE(Table2[Sharpe Ratio]))/_xlfn.STDEV.P(Table2[Sharpe Ratio])</f>
        <v>0.3096893265018239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584</v>
      </c>
      <c r="AT562">
        <f>_xlfn.RANK.AVG(Table2[[#This Row],[6M Return vs Nifty Z-Score]],Table2[6M Return vs Nifty Z-Score])</f>
        <v>714</v>
      </c>
      <c r="AU562">
        <f>_xlfn.RANK.AVG(Table2[[#This Row],[Sharpe Ratio Z-Score]],Table2[Sharpe Ratio Z-Score])</f>
        <v>262</v>
      </c>
      <c r="AV562">
        <f>(Table2[[#This Row],[Rank 1Y]]+Table2[[#This Row],[Rank 6M]]+Table2[[#This Row],[Rank Sharpe]])/3</f>
        <v>520</v>
      </c>
    </row>
    <row r="563" spans="1:48" x14ac:dyDescent="0.3">
      <c r="A563" t="s">
        <v>376</v>
      </c>
      <c r="B563" t="s">
        <v>377</v>
      </c>
      <c r="C563" t="s">
        <v>3147</v>
      </c>
      <c r="D563" t="s">
        <v>24</v>
      </c>
      <c r="E563">
        <v>66298.662324899997</v>
      </c>
      <c r="F563">
        <v>21.15</v>
      </c>
      <c r="G563">
        <v>-2.50698341951305</v>
      </c>
      <c r="H563">
        <f>(Table2[[#This Row],[1Y Return vs Nifty]]-AVERAGE(Table2[1Y Return vs Nifty]))/_xlfn.STDEV.P(Table2[1Y Return vs Nifty])</f>
        <v>-0.47673713871126949</v>
      </c>
      <c r="I563">
        <v>-7.6217169192619298</v>
      </c>
      <c r="J563">
        <f>(Table2[[#This Row],[1M Return vs Nifty]]-AVERAGE(Table2[1M Return vs Nifty]))/_xlfn.STDEV.P(Table2[1M Return vs Nifty])</f>
        <v>-0.84326926990068618</v>
      </c>
      <c r="K563">
        <v>-24.4389584346894</v>
      </c>
      <c r="L563">
        <f>(Table2[[#This Row],[6M Return vs Nifty]]-AVERAGE(Table2[6M Return vs Nifty]))/_xlfn.STDEV.P(Table2[6M Return vs Nifty])</f>
        <v>-1.0785144175434238</v>
      </c>
      <c r="M563">
        <v>-1.99064093961607</v>
      </c>
      <c r="N563">
        <f>(Table2[[#This Row],[1W Return vs Nifty]]-AVERAGE(Table2[1W Return vs Nifty]))/_xlfn.STDEV.P(Table2[1W Return vs Nifty])</f>
        <v>-0.77047303507977616</v>
      </c>
      <c r="O563">
        <v>22.01</v>
      </c>
      <c r="P563">
        <v>22.885125917790301</v>
      </c>
      <c r="Q563">
        <v>22.958652978939298</v>
      </c>
      <c r="R563">
        <v>25.154167043858799</v>
      </c>
      <c r="S563" s="1">
        <f>(Table2[[#This Row],[Close Price]]-Table2[[#This Row],[20D EMA]])/Table2[[#This Row],[20D EMA]]</f>
        <v>-3.9073148568832483E-2</v>
      </c>
      <c r="T563" s="1">
        <f>(Table2[[#This Row],[Close Price]]-Table2[[#This Row],[50D EMA]])/Table2[[#This Row],[50D EMA]]</f>
        <v>-7.5818936894791591E-2</v>
      </c>
      <c r="U563" s="1">
        <f>(Table2[[#This Row],[Close Price]]-Table2[[#This Row],[200D EMA]])/Table2[[#This Row],[200D EMA]]</f>
        <v>-7.8778706250686156E-2</v>
      </c>
      <c r="V563">
        <v>0.61623159168493002</v>
      </c>
      <c r="W563">
        <v>21.1</v>
      </c>
      <c r="X563">
        <v>21.35</v>
      </c>
      <c r="Y563">
        <v>21</v>
      </c>
      <c r="Z563">
        <v>21.49</v>
      </c>
      <c r="AA563">
        <v>20.77</v>
      </c>
      <c r="AB563">
        <v>22.58</v>
      </c>
      <c r="AC563" s="1">
        <f>(Table2[[#This Row],[Close Price]]/Table2[[#This Row],[Day Low]])-1</f>
        <v>2.3696682464453556E-3</v>
      </c>
      <c r="AD563" s="1">
        <f>(Table2[[#This Row],[Day High]]/Table2[[#This Row],[Close Price]])-1</f>
        <v>9.4562647754139473E-3</v>
      </c>
      <c r="AE563" s="1">
        <f>(Table2[[#This Row],[Close Price]]/Table2[[#This Row],[Current Week Low]])-1</f>
        <v>7.1428571428571175E-3</v>
      </c>
      <c r="AF563" s="1">
        <f>(Table2[[#This Row],[Current Week High]]/Table2[[#This Row],[Close Price]])-1</f>
        <v>1.6075650118203333E-2</v>
      </c>
      <c r="AG563" s="1">
        <f>(Table2[[#This Row],[Close Price]]/Table2[[#This Row],[Current Month Low]])-1</f>
        <v>1.829561868078966E-2</v>
      </c>
      <c r="AH563" s="1">
        <f>(Table2[[#This Row],[Current Month High]]/Table2[[#This Row],[Close Price]])-1</f>
        <v>6.7612293144208024E-2</v>
      </c>
      <c r="AI563">
        <v>55.319148936170201</v>
      </c>
      <c r="AJ563">
        <v>34.713375796178298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-0.16</v>
      </c>
      <c r="AM563" t="s">
        <v>3192</v>
      </c>
      <c r="AN563">
        <v>-6.99</v>
      </c>
      <c r="AO563" t="s">
        <v>3192</v>
      </c>
      <c r="AP563">
        <v>4.2798155911325998E-2</v>
      </c>
      <c r="AQ563">
        <f>(Table2[[#This Row],[Sharpe Ratio]]-AVERAGE(Table2[Sharpe Ratio]))/_xlfn.STDEV.P(Table2[Sharpe Ratio])</f>
        <v>-0.28797550562935775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475</v>
      </c>
      <c r="AT563">
        <f>_xlfn.RANK.AVG(Table2[[#This Row],[6M Return vs Nifty Z-Score]],Table2[6M Return vs Nifty Z-Score])</f>
        <v>671</v>
      </c>
      <c r="AU563">
        <f>_xlfn.RANK.AVG(Table2[[#This Row],[Sharpe Ratio Z-Score]],Table2[Sharpe Ratio Z-Score])</f>
        <v>415</v>
      </c>
      <c r="AV563">
        <f>(Table2[[#This Row],[Rank 1Y]]+Table2[[#This Row],[Rank 6M]]+Table2[[#This Row],[Rank Sharpe]])/3</f>
        <v>520.33333333333337</v>
      </c>
    </row>
    <row r="564" spans="1:48" x14ac:dyDescent="0.3">
      <c r="A564" t="s">
        <v>1686</v>
      </c>
      <c r="B564" t="s">
        <v>1687</v>
      </c>
      <c r="C564" t="s">
        <v>3155</v>
      </c>
      <c r="D564" t="s">
        <v>77</v>
      </c>
      <c r="E564">
        <v>5223.4323237999997</v>
      </c>
      <c r="F564">
        <v>230.5</v>
      </c>
      <c r="G564">
        <v>-5.5565289125434196</v>
      </c>
      <c r="H564">
        <f>(Table2[[#This Row],[1Y Return vs Nifty]]-AVERAGE(Table2[1Y Return vs Nifty]))/_xlfn.STDEV.P(Table2[1Y Return vs Nifty])</f>
        <v>-0.52696207071313195</v>
      </c>
      <c r="I564">
        <v>-3.4433760631063599</v>
      </c>
      <c r="J564">
        <f>(Table2[[#This Row],[1M Return vs Nifty]]-AVERAGE(Table2[1M Return vs Nifty]))/_xlfn.STDEV.P(Table2[1M Return vs Nifty])</f>
        <v>-0.39545714048271308</v>
      </c>
      <c r="K564">
        <v>3.9904793183740601</v>
      </c>
      <c r="L564">
        <f>(Table2[[#This Row],[6M Return vs Nifty]]-AVERAGE(Table2[6M Return vs Nifty]))/_xlfn.STDEV.P(Table2[6M Return vs Nifty])</f>
        <v>-0.19921787914601563</v>
      </c>
      <c r="M564">
        <v>-3.4644575520930601</v>
      </c>
      <c r="N564">
        <f>(Table2[[#This Row],[1W Return vs Nifty]]-AVERAGE(Table2[1W Return vs Nifty]))/_xlfn.STDEV.P(Table2[1W Return vs Nifty])</f>
        <v>-1.0762102806062324</v>
      </c>
      <c r="O564">
        <v>225.21</v>
      </c>
      <c r="P564">
        <v>225.45624161966401</v>
      </c>
      <c r="Q564">
        <v>215.84224522344701</v>
      </c>
      <c r="R564">
        <v>64.1248464274626</v>
      </c>
      <c r="S564" s="1">
        <f>(Table2[[#This Row],[Close Price]]-Table2[[#This Row],[20D EMA]])/Table2[[#This Row],[20D EMA]]</f>
        <v>2.3489187869099915E-2</v>
      </c>
      <c r="T564" s="1">
        <f>(Table2[[#This Row],[Close Price]]-Table2[[#This Row],[50D EMA]])/Table2[[#This Row],[50D EMA]]</f>
        <v>2.2371340638440221E-2</v>
      </c>
      <c r="U564" s="1">
        <f>(Table2[[#This Row],[Close Price]]-Table2[[#This Row],[200D EMA]])/Table2[[#This Row],[200D EMA]]</f>
        <v>6.7909573315357241E-2</v>
      </c>
      <c r="V564">
        <v>2.9608253959040298</v>
      </c>
      <c r="W564">
        <v>220</v>
      </c>
      <c r="X564">
        <v>235.4</v>
      </c>
      <c r="Y564">
        <v>220</v>
      </c>
      <c r="Z564">
        <v>235.4</v>
      </c>
      <c r="AA564">
        <v>217.01</v>
      </c>
      <c r="AB564">
        <v>258</v>
      </c>
      <c r="AC564" s="1">
        <f>(Table2[[#This Row],[Close Price]]/Table2[[#This Row],[Day Low]])-1</f>
        <v>4.7727272727272618E-2</v>
      </c>
      <c r="AD564" s="1">
        <f>(Table2[[#This Row],[Day High]]/Table2[[#This Row],[Close Price]])-1</f>
        <v>2.1258134490238723E-2</v>
      </c>
      <c r="AE564" s="1">
        <f>(Table2[[#This Row],[Close Price]]/Table2[[#This Row],[Current Week Low]])-1</f>
        <v>4.7727272727272618E-2</v>
      </c>
      <c r="AF564" s="1">
        <f>(Table2[[#This Row],[Current Week High]]/Table2[[#This Row],[Close Price]])-1</f>
        <v>2.1258134490238723E-2</v>
      </c>
      <c r="AG564" s="1">
        <f>(Table2[[#This Row],[Close Price]]/Table2[[#This Row],[Current Month Low]])-1</f>
        <v>6.2163033961568637E-2</v>
      </c>
      <c r="AH564" s="1">
        <f>(Table2[[#This Row],[Current Month High]]/Table2[[#This Row],[Close Price]])-1</f>
        <v>0.1193058568329719</v>
      </c>
      <c r="AI564">
        <v>11.9305856832971</v>
      </c>
      <c r="AJ564">
        <v>25.613079019073499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-0.01</v>
      </c>
      <c r="AM564" t="s">
        <v>3192</v>
      </c>
      <c r="AN564">
        <v>3.72</v>
      </c>
      <c r="AO564" t="s">
        <v>3193</v>
      </c>
      <c r="AP564">
        <v>-5.6824619894530998E-2</v>
      </c>
      <c r="AQ564">
        <f>(Table2[[#This Row],[Sharpe Ratio]]-AVERAGE(Table2[Sharpe Ratio]))/_xlfn.STDEV.P(Table2[Sharpe Ratio])</f>
        <v>-1.4527416161757754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492</v>
      </c>
      <c r="AT564">
        <f>_xlfn.RANK.AVG(Table2[[#This Row],[6M Return vs Nifty Z-Score]],Table2[6M Return vs Nifty Z-Score])</f>
        <v>387</v>
      </c>
      <c r="AU564">
        <f>_xlfn.RANK.AVG(Table2[[#This Row],[Sharpe Ratio Z-Score]],Table2[Sharpe Ratio Z-Score])</f>
        <v>683</v>
      </c>
      <c r="AV564">
        <f>(Table2[[#This Row],[Rank 1Y]]+Table2[[#This Row],[Rank 6M]]+Table2[[#This Row],[Rank Sharpe]])/3</f>
        <v>520.66666666666663</v>
      </c>
    </row>
    <row r="565" spans="1:48" x14ac:dyDescent="0.3">
      <c r="A565" t="s">
        <v>1462</v>
      </c>
      <c r="B565" t="s">
        <v>1463</v>
      </c>
      <c r="C565" t="s">
        <v>3157</v>
      </c>
      <c r="D565" t="s">
        <v>1464</v>
      </c>
      <c r="E565">
        <v>7413.0505659199998</v>
      </c>
      <c r="F565">
        <v>278.05</v>
      </c>
      <c r="G565">
        <v>-40.216379011625698</v>
      </c>
      <c r="H565">
        <f>(Table2[[#This Row],[1Y Return vs Nifty]]-AVERAGE(Table2[1Y Return vs Nifty]))/_xlfn.STDEV.P(Table2[1Y Return vs Nifty])</f>
        <v>-1.0977975012386525</v>
      </c>
      <c r="I565">
        <v>-4.8530116802386098</v>
      </c>
      <c r="J565">
        <f>(Table2[[#This Row],[1M Return vs Nifty]]-AVERAGE(Table2[1M Return vs Nifty]))/_xlfn.STDEV.P(Table2[1M Return vs Nifty])</f>
        <v>-0.5465343142086061</v>
      </c>
      <c r="K565">
        <v>-15.7311873892309</v>
      </c>
      <c r="L565">
        <f>(Table2[[#This Row],[6M Return vs Nifty]]-AVERAGE(Table2[6M Return vs Nifty]))/_xlfn.STDEV.P(Table2[6M Return vs Nifty])</f>
        <v>-0.80919101396665838</v>
      </c>
      <c r="M565">
        <v>2.9728286144358198</v>
      </c>
      <c r="N565">
        <f>(Table2[[#This Row],[1W Return vs Nifty]]-AVERAGE(Table2[1W Return vs Nifty]))/_xlfn.STDEV.P(Table2[1W Return vs Nifty])</f>
        <v>0.25917848116946457</v>
      </c>
      <c r="O565">
        <v>274.42</v>
      </c>
      <c r="P565">
        <v>277.59947476341398</v>
      </c>
      <c r="Q565">
        <v>282.49785384861701</v>
      </c>
      <c r="R565">
        <v>58.950365376526698</v>
      </c>
      <c r="S565" s="1">
        <f>(Table2[[#This Row],[Close Price]]-Table2[[#This Row],[20D EMA]])/Table2[[#This Row],[20D EMA]]</f>
        <v>1.3227898841192316E-2</v>
      </c>
      <c r="T565" s="1">
        <f>(Table2[[#This Row],[Close Price]]-Table2[[#This Row],[50D EMA]])/Table2[[#This Row],[50D EMA]]</f>
        <v>1.6229325972968596E-3</v>
      </c>
      <c r="U565" s="1">
        <f>(Table2[[#This Row],[Close Price]]-Table2[[#This Row],[200D EMA]])/Table2[[#This Row],[200D EMA]]</f>
        <v>-1.5744735006024101E-2</v>
      </c>
      <c r="V565">
        <v>0.644356511655647</v>
      </c>
      <c r="W565">
        <v>273.39999999999998</v>
      </c>
      <c r="X565">
        <v>279</v>
      </c>
      <c r="Y565">
        <v>270.05</v>
      </c>
      <c r="Z565">
        <v>280</v>
      </c>
      <c r="AA565">
        <v>252.2</v>
      </c>
      <c r="AB565">
        <v>289.95</v>
      </c>
      <c r="AC565" s="1">
        <f>(Table2[[#This Row],[Close Price]]/Table2[[#This Row],[Day Low]])-1</f>
        <v>1.7008046817849509E-2</v>
      </c>
      <c r="AD565" s="1">
        <f>(Table2[[#This Row],[Day High]]/Table2[[#This Row],[Close Price]])-1</f>
        <v>3.4166516813523007E-3</v>
      </c>
      <c r="AE565" s="1">
        <f>(Table2[[#This Row],[Close Price]]/Table2[[#This Row],[Current Week Low]])-1</f>
        <v>2.9624143677096759E-2</v>
      </c>
      <c r="AF565" s="1">
        <f>(Table2[[#This Row],[Current Week High]]/Table2[[#This Row],[Close Price]])-1</f>
        <v>7.0131271354072489E-3</v>
      </c>
      <c r="AG565" s="1">
        <f>(Table2[[#This Row],[Close Price]]/Table2[[#This Row],[Current Month Low]])-1</f>
        <v>0.10249801744647113</v>
      </c>
      <c r="AH565" s="1">
        <f>(Table2[[#This Row],[Current Month High]]/Table2[[#This Row],[Close Price]])-1</f>
        <v>4.2798057903254749E-2</v>
      </c>
      <c r="AI565">
        <v>29.3832044596295</v>
      </c>
      <c r="AJ565">
        <v>11.197760447910399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-0.1</v>
      </c>
      <c r="AM565" t="s">
        <v>3192</v>
      </c>
      <c r="AN565">
        <v>1.37</v>
      </c>
      <c r="AO565" t="s">
        <v>3193</v>
      </c>
      <c r="AP565">
        <v>8.2236974885840003E-2</v>
      </c>
      <c r="AQ565">
        <f>(Table2[[#This Row],[Sharpe Ratio]]-AVERAGE(Table2[Sharpe Ratio]))/_xlfn.STDEV.P(Table2[Sharpe Ratio])</f>
        <v>0.17313390845693613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679</v>
      </c>
      <c r="AT565">
        <f>_xlfn.RANK.AVG(Table2[[#This Row],[6M Return vs Nifty Z-Score]],Table2[6M Return vs Nifty Z-Score])</f>
        <v>592</v>
      </c>
      <c r="AU565">
        <f>_xlfn.RANK.AVG(Table2[[#This Row],[Sharpe Ratio Z-Score]],Table2[Sharpe Ratio Z-Score])</f>
        <v>295</v>
      </c>
      <c r="AV565">
        <f>(Table2[[#This Row],[Rank 1Y]]+Table2[[#This Row],[Rank 6M]]+Table2[[#This Row],[Rank Sharpe]])/3</f>
        <v>522</v>
      </c>
    </row>
    <row r="566" spans="1:48" x14ac:dyDescent="0.3">
      <c r="A566" t="s">
        <v>41</v>
      </c>
      <c r="B566" t="s">
        <v>42</v>
      </c>
      <c r="C566" t="s">
        <v>3147</v>
      </c>
      <c r="D566" t="s">
        <v>43</v>
      </c>
      <c r="E566">
        <v>596415.65821579495</v>
      </c>
      <c r="F566">
        <v>942.95</v>
      </c>
      <c r="G566">
        <v>21.441073394152401</v>
      </c>
      <c r="H566">
        <f>(Table2[[#This Row],[1Y Return vs Nifty]]-AVERAGE(Table2[1Y Return vs Nifty]))/_xlfn.STDEV.P(Table2[1Y Return vs Nifty])</f>
        <v>-8.2321142035037265E-2</v>
      </c>
      <c r="I566">
        <v>-7.1480000946017501</v>
      </c>
      <c r="J566">
        <f>(Table2[[#This Row],[1M Return vs Nifty]]-AVERAGE(Table2[1M Return vs Nifty]))/_xlfn.STDEV.P(Table2[1M Return vs Nifty])</f>
        <v>-0.79249884515669367</v>
      </c>
      <c r="K566">
        <v>-16.1243059999473</v>
      </c>
      <c r="L566">
        <f>(Table2[[#This Row],[6M Return vs Nifty]]-AVERAGE(Table2[6M Return vs Nifty]))/_xlfn.STDEV.P(Table2[6M Return vs Nifty])</f>
        <v>-0.82134981346825187</v>
      </c>
      <c r="M566">
        <v>-2.3012802034744202</v>
      </c>
      <c r="N566">
        <f>(Table2[[#This Row],[1W Return vs Nifty]]-AVERAGE(Table2[1W Return vs Nifty]))/_xlfn.STDEV.P(Table2[1W Return vs Nifty])</f>
        <v>-0.83491388347325346</v>
      </c>
      <c r="O566">
        <v>982.18</v>
      </c>
      <c r="P566">
        <v>1015.43777567158</v>
      </c>
      <c r="Q566">
        <v>968.79101882753503</v>
      </c>
      <c r="R566">
        <v>33.515441236416997</v>
      </c>
      <c r="S566" s="1">
        <f>(Table2[[#This Row],[Close Price]]-Table2[[#This Row],[20D EMA]])/Table2[[#This Row],[20D EMA]]</f>
        <v>-3.9941762202447523E-2</v>
      </c>
      <c r="T566" s="1">
        <f>(Table2[[#This Row],[Close Price]]-Table2[[#This Row],[50D EMA]])/Table2[[#This Row],[50D EMA]]</f>
        <v>-7.1385738652118488E-2</v>
      </c>
      <c r="U566" s="1">
        <f>(Table2[[#This Row],[Close Price]]-Table2[[#This Row],[200D EMA]])/Table2[[#This Row],[200D EMA]]</f>
        <v>-2.6673470671526964E-2</v>
      </c>
      <c r="V566">
        <v>0.55670423399871305</v>
      </c>
      <c r="W566">
        <v>941.25</v>
      </c>
      <c r="X566">
        <v>955</v>
      </c>
      <c r="Y566">
        <v>941.25</v>
      </c>
      <c r="Z566">
        <v>965.95</v>
      </c>
      <c r="AA566">
        <v>923.1</v>
      </c>
      <c r="AB566">
        <v>1012.4</v>
      </c>
      <c r="AC566" s="1">
        <f>(Table2[[#This Row],[Close Price]]/Table2[[#This Row],[Day Low]])-1</f>
        <v>1.8061088977423534E-3</v>
      </c>
      <c r="AD566" s="1">
        <f>(Table2[[#This Row],[Day High]]/Table2[[#This Row],[Close Price]])-1</f>
        <v>1.2779044488042901E-2</v>
      </c>
      <c r="AE566" s="1">
        <f>(Table2[[#This Row],[Close Price]]/Table2[[#This Row],[Current Week Low]])-1</f>
        <v>1.8061088977423534E-3</v>
      </c>
      <c r="AF566" s="1">
        <f>(Table2[[#This Row],[Current Week High]]/Table2[[#This Row],[Close Price]])-1</f>
        <v>2.4391537197094193E-2</v>
      </c>
      <c r="AG566" s="1">
        <f>(Table2[[#This Row],[Close Price]]/Table2[[#This Row],[Current Month Low]])-1</f>
        <v>2.1503629075939834E-2</v>
      </c>
      <c r="AH566" s="1">
        <f>(Table2[[#This Row],[Current Month High]]/Table2[[#This Row],[Close Price]])-1</f>
        <v>7.3651837319051783E-2</v>
      </c>
      <c r="AI566">
        <v>29.5932976297788</v>
      </c>
      <c r="AJ566">
        <v>57.855528584581897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-0.22</v>
      </c>
      <c r="AM566" t="s">
        <v>3192</v>
      </c>
      <c r="AN566">
        <v>-7.94</v>
      </c>
      <c r="AO566" t="s">
        <v>3192</v>
      </c>
      <c r="AP566">
        <v>-3.6613119549304997E-2</v>
      </c>
      <c r="AQ566">
        <f>(Table2[[#This Row],[Sharpe Ratio]]-AVERAGE(Table2[Sharpe Ratio]))/_xlfn.STDEV.P(Table2[Sharpe Ratio])</f>
        <v>-1.2164334983283664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318</v>
      </c>
      <c r="AT566">
        <f>_xlfn.RANK.AVG(Table2[[#This Row],[6M Return vs Nifty Z-Score]],Table2[6M Return vs Nifty Z-Score])</f>
        <v>600</v>
      </c>
      <c r="AU566">
        <f>_xlfn.RANK.AVG(Table2[[#This Row],[Sharpe Ratio Z-Score]],Table2[Sharpe Ratio Z-Score])</f>
        <v>649</v>
      </c>
      <c r="AV566">
        <f>(Table2[[#This Row],[Rank 1Y]]+Table2[[#This Row],[Rank 6M]]+Table2[[#This Row],[Rank Sharpe]])/3</f>
        <v>522.33333333333337</v>
      </c>
    </row>
    <row r="567" spans="1:48" x14ac:dyDescent="0.3">
      <c r="A567" t="s">
        <v>1205</v>
      </c>
      <c r="B567" t="s">
        <v>1206</v>
      </c>
      <c r="C567" t="s">
        <v>3157</v>
      </c>
      <c r="D567" t="s">
        <v>768</v>
      </c>
      <c r="E567">
        <v>10279.533640115</v>
      </c>
      <c r="F567">
        <v>7970.15</v>
      </c>
      <c r="G567">
        <v>-38.002093517949298</v>
      </c>
      <c r="H567">
        <f>(Table2[[#This Row],[1Y Return vs Nifty]]-AVERAGE(Table2[1Y Return vs Nifty]))/_xlfn.STDEV.P(Table2[1Y Return vs Nifty])</f>
        <v>-1.0613290049965798</v>
      </c>
      <c r="I567">
        <v>-3.2845017663696399</v>
      </c>
      <c r="J567">
        <f>(Table2[[#This Row],[1M Return vs Nifty]]-AVERAGE(Table2[1M Return vs Nifty]))/_xlfn.STDEV.P(Table2[1M Return vs Nifty])</f>
        <v>-0.37842984673604785</v>
      </c>
      <c r="K567">
        <v>-1.9051568038841999</v>
      </c>
      <c r="L567">
        <f>(Table2[[#This Row],[6M Return vs Nifty]]-AVERAGE(Table2[6M Return vs Nifty]))/_xlfn.STDEV.P(Table2[6M Return vs Nifty])</f>
        <v>-0.38156451853369733</v>
      </c>
      <c r="M567">
        <v>0.11307965722823</v>
      </c>
      <c r="N567">
        <f>(Table2[[#This Row],[1W Return vs Nifty]]-AVERAGE(Table2[1W Return vs Nifty]))/_xlfn.STDEV.P(Table2[1W Return vs Nifty])</f>
        <v>-0.33406477696178027</v>
      </c>
      <c r="O567">
        <v>8142.8</v>
      </c>
      <c r="P567">
        <v>8486.1400851316703</v>
      </c>
      <c r="Q567">
        <v>8244.6466783228097</v>
      </c>
      <c r="R567">
        <v>44.224628632498103</v>
      </c>
      <c r="S567" s="1">
        <f>(Table2[[#This Row],[Close Price]]-Table2[[#This Row],[20D EMA]])/Table2[[#This Row],[20D EMA]]</f>
        <v>-2.120278037038863E-2</v>
      </c>
      <c r="T567" s="1">
        <f>(Table2[[#This Row],[Close Price]]-Table2[[#This Row],[50D EMA]])/Table2[[#This Row],[50D EMA]]</f>
        <v>-6.0803861349840609E-2</v>
      </c>
      <c r="U567" s="1">
        <f>(Table2[[#This Row],[Close Price]]-Table2[[#This Row],[200D EMA]])/Table2[[#This Row],[200D EMA]]</f>
        <v>-3.3293928658523222E-2</v>
      </c>
      <c r="V567">
        <v>0.48444345706622099</v>
      </c>
      <c r="W567">
        <v>7931</v>
      </c>
      <c r="X567">
        <v>8041.15</v>
      </c>
      <c r="Y567">
        <v>7834.15</v>
      </c>
      <c r="Z567">
        <v>8050.6</v>
      </c>
      <c r="AA567">
        <v>7670.55</v>
      </c>
      <c r="AB567">
        <v>8272.7999999999993</v>
      </c>
      <c r="AC567" s="1">
        <f>(Table2[[#This Row],[Close Price]]/Table2[[#This Row],[Day Low]])-1</f>
        <v>4.9363258101122742E-3</v>
      </c>
      <c r="AD567" s="1">
        <f>(Table2[[#This Row],[Day High]]/Table2[[#This Row],[Close Price]])-1</f>
        <v>8.9082388662697909E-3</v>
      </c>
      <c r="AE567" s="1">
        <f>(Table2[[#This Row],[Close Price]]/Table2[[#This Row],[Current Week Low]])-1</f>
        <v>1.7359892266550991E-2</v>
      </c>
      <c r="AF567" s="1">
        <f>(Table2[[#This Row],[Current Week High]]/Table2[[#This Row],[Close Price]])-1</f>
        <v>1.0093912912555014E-2</v>
      </c>
      <c r="AG567" s="1">
        <f>(Table2[[#This Row],[Close Price]]/Table2[[#This Row],[Current Month Low]])-1</f>
        <v>3.9058476901917105E-2</v>
      </c>
      <c r="AH567" s="1">
        <f>(Table2[[#This Row],[Current Month High]]/Table2[[#This Row],[Close Price]])-1</f>
        <v>3.7972936519387934E-2</v>
      </c>
      <c r="AI567">
        <v>35.379509795925998</v>
      </c>
      <c r="AJ567">
        <v>20.9210765869644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-0.1</v>
      </c>
      <c r="AM567" t="s">
        <v>3192</v>
      </c>
      <c r="AN567">
        <v>-1.89</v>
      </c>
      <c r="AO567" t="s">
        <v>3192</v>
      </c>
      <c r="AP567">
        <v>3.1526349409356003E-2</v>
      </c>
      <c r="AQ567">
        <f>(Table2[[#This Row],[Sharpe Ratio]]-AVERAGE(Table2[Sharpe Ratio]))/_xlfn.STDEV.P(Table2[Sharpe Ratio])</f>
        <v>-0.41976282145076182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672</v>
      </c>
      <c r="AT567">
        <f>_xlfn.RANK.AVG(Table2[[#This Row],[6M Return vs Nifty Z-Score]],Table2[6M Return vs Nifty Z-Score])</f>
        <v>449</v>
      </c>
      <c r="AU567">
        <f>_xlfn.RANK.AVG(Table2[[#This Row],[Sharpe Ratio Z-Score]],Table2[Sharpe Ratio Z-Score])</f>
        <v>448</v>
      </c>
      <c r="AV567">
        <f>(Table2[[#This Row],[Rank 1Y]]+Table2[[#This Row],[Rank 6M]]+Table2[[#This Row],[Rank Sharpe]])/3</f>
        <v>523</v>
      </c>
    </row>
    <row r="568" spans="1:48" x14ac:dyDescent="0.3">
      <c r="A568" t="s">
        <v>1342</v>
      </c>
      <c r="B568" t="s">
        <v>1343</v>
      </c>
      <c r="C568" t="s">
        <v>3161</v>
      </c>
      <c r="D568" t="s">
        <v>400</v>
      </c>
      <c r="E568">
        <v>8647.7593560599998</v>
      </c>
      <c r="F568">
        <v>217.02</v>
      </c>
      <c r="G568">
        <v>-20.664662962266799</v>
      </c>
      <c r="H568">
        <f>(Table2[[#This Row],[1Y Return vs Nifty]]-AVERAGE(Table2[1Y Return vs Nifty]))/_xlfn.STDEV.P(Table2[1Y Return vs Nifty])</f>
        <v>-0.77578767671133764</v>
      </c>
      <c r="I568">
        <v>-2.9924553839527799</v>
      </c>
      <c r="J568">
        <f>(Table2[[#This Row],[1M Return vs Nifty]]-AVERAGE(Table2[1M Return vs Nifty]))/_xlfn.STDEV.P(Table2[1M Return vs Nifty])</f>
        <v>-0.34712988416687623</v>
      </c>
      <c r="K568">
        <v>-16.996777296784899</v>
      </c>
      <c r="L568">
        <f>(Table2[[#This Row],[6M Return vs Nifty]]-AVERAGE(Table2[6M Return vs Nifty]))/_xlfn.STDEV.P(Table2[6M Return vs Nifty])</f>
        <v>-0.84833455364580723</v>
      </c>
      <c r="M568">
        <v>1.4616783984703601</v>
      </c>
      <c r="N568">
        <f>(Table2[[#This Row],[1W Return vs Nifty]]-AVERAGE(Table2[1W Return vs Nifty]))/_xlfn.STDEV.P(Table2[1W Return vs Nifty])</f>
        <v>-5.4303468141377653E-2</v>
      </c>
      <c r="O568">
        <v>217.27</v>
      </c>
      <c r="P568">
        <v>223.373220821535</v>
      </c>
      <c r="Q568">
        <v>223.73591104403101</v>
      </c>
      <c r="R568">
        <v>53.551213624599797</v>
      </c>
      <c r="S568" s="1">
        <f>(Table2[[#This Row],[Close Price]]-Table2[[#This Row],[20D EMA]])/Table2[[#This Row],[20D EMA]]</f>
        <v>-1.1506420582685138E-3</v>
      </c>
      <c r="T568" s="1">
        <f>(Table2[[#This Row],[Close Price]]-Table2[[#This Row],[50D EMA]])/Table2[[#This Row],[50D EMA]]</f>
        <v>-2.8442177617212776E-2</v>
      </c>
      <c r="U568" s="1">
        <f>(Table2[[#This Row],[Close Price]]-Table2[[#This Row],[200D EMA]])/Table2[[#This Row],[200D EMA]]</f>
        <v>-3.0017134990499215E-2</v>
      </c>
      <c r="V568">
        <v>0.75088267231135397</v>
      </c>
      <c r="W568">
        <v>212.24</v>
      </c>
      <c r="X568">
        <v>217.39</v>
      </c>
      <c r="Y568">
        <v>212.24</v>
      </c>
      <c r="Z568">
        <v>220.89</v>
      </c>
      <c r="AA568">
        <v>201.91</v>
      </c>
      <c r="AB568">
        <v>224.95</v>
      </c>
      <c r="AC568" s="1">
        <f>(Table2[[#This Row],[Close Price]]/Table2[[#This Row],[Day Low]])-1</f>
        <v>2.2521673577082568E-2</v>
      </c>
      <c r="AD568" s="1">
        <f>(Table2[[#This Row],[Day High]]/Table2[[#This Row],[Close Price]])-1</f>
        <v>1.7049119896783704E-3</v>
      </c>
      <c r="AE568" s="1">
        <f>(Table2[[#This Row],[Close Price]]/Table2[[#This Row],[Current Week Low]])-1</f>
        <v>2.2521673577082568E-2</v>
      </c>
      <c r="AF568" s="1">
        <f>(Table2[[#This Row],[Current Week High]]/Table2[[#This Row],[Close Price]])-1</f>
        <v>1.7832457837987148E-2</v>
      </c>
      <c r="AG568" s="1">
        <f>(Table2[[#This Row],[Close Price]]/Table2[[#This Row],[Current Month Low]])-1</f>
        <v>7.4835322668515669E-2</v>
      </c>
      <c r="AH568" s="1">
        <f>(Table2[[#This Row],[Current Month High]]/Table2[[#This Row],[Close Price]])-1</f>
        <v>3.6540411022025543E-2</v>
      </c>
      <c r="AI568">
        <v>48.488618560501301</v>
      </c>
      <c r="AJ568">
        <v>21.172529313232801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-7.0000000000000007E-2</v>
      </c>
      <c r="AM568" t="s">
        <v>3192</v>
      </c>
      <c r="AN568">
        <v>-0.77</v>
      </c>
      <c r="AO568" t="s">
        <v>3192</v>
      </c>
      <c r="AP568">
        <v>5.6765432818924003E-2</v>
      </c>
      <c r="AQ568">
        <f>(Table2[[#This Row],[Sharpe Ratio]]-AVERAGE(Table2[Sharpe Ratio]))/_xlfn.STDEV.P(Table2[Sharpe Ratio])</f>
        <v>-0.12467338252558387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588</v>
      </c>
      <c r="AT568">
        <f>_xlfn.RANK.AVG(Table2[[#This Row],[6M Return vs Nifty Z-Score]],Table2[6M Return vs Nifty Z-Score])</f>
        <v>609</v>
      </c>
      <c r="AU568">
        <f>_xlfn.RANK.AVG(Table2[[#This Row],[Sharpe Ratio Z-Score]],Table2[Sharpe Ratio Z-Score])</f>
        <v>374</v>
      </c>
      <c r="AV568">
        <f>(Table2[[#This Row],[Rank 1Y]]+Table2[[#This Row],[Rank 6M]]+Table2[[#This Row],[Rank Sharpe]])/3</f>
        <v>523.66666666666663</v>
      </c>
    </row>
    <row r="569" spans="1:48" x14ac:dyDescent="0.3">
      <c r="A569" t="s">
        <v>571</v>
      </c>
      <c r="B569" t="s">
        <v>572</v>
      </c>
      <c r="C569" t="s">
        <v>3147</v>
      </c>
      <c r="D569" t="s">
        <v>54</v>
      </c>
      <c r="E569">
        <v>35798.175708000002</v>
      </c>
      <c r="F569">
        <v>290</v>
      </c>
      <c r="G569">
        <v>-24.9065155269926</v>
      </c>
      <c r="H569">
        <f>(Table2[[#This Row],[1Y Return vs Nifty]]-AVERAGE(Table2[1Y Return vs Nifty]))/_xlfn.STDEV.P(Table2[1Y Return vs Nifty])</f>
        <v>-0.84564948304024479</v>
      </c>
      <c r="I569">
        <v>-13.1370463387009</v>
      </c>
      <c r="J569">
        <f>(Table2[[#This Row],[1M Return vs Nifty]]-AVERAGE(Table2[1M Return vs Nifty]))/_xlfn.STDEV.P(Table2[1M Return vs Nifty])</f>
        <v>-1.4343726520294995</v>
      </c>
      <c r="K569">
        <v>-12.0534910257355</v>
      </c>
      <c r="L569">
        <f>(Table2[[#This Row],[6M Return vs Nifty]]-AVERAGE(Table2[6M Return vs Nifty]))/_xlfn.STDEV.P(Table2[6M Return vs Nifty])</f>
        <v>-0.69544322515047685</v>
      </c>
      <c r="M569">
        <v>-2.0595739719018198</v>
      </c>
      <c r="N569">
        <f>(Table2[[#This Row],[1W Return vs Nifty]]-AVERAGE(Table2[1W Return vs Nifty]))/_xlfn.STDEV.P(Table2[1W Return vs Nifty])</f>
        <v>-0.784772911494801</v>
      </c>
      <c r="O569">
        <v>303.8</v>
      </c>
      <c r="P569">
        <v>308.478848228608</v>
      </c>
      <c r="Q569">
        <v>294.60825615581001</v>
      </c>
      <c r="R569">
        <v>34.096871178201901</v>
      </c>
      <c r="S569" s="1">
        <f>(Table2[[#This Row],[Close Price]]-Table2[[#This Row],[20D EMA]])/Table2[[#This Row],[20D EMA]]</f>
        <v>-4.5424621461487853E-2</v>
      </c>
      <c r="T569" s="1">
        <f>(Table2[[#This Row],[Close Price]]-Table2[[#This Row],[50D EMA]])/Table2[[#This Row],[50D EMA]]</f>
        <v>-5.9903128965632248E-2</v>
      </c>
      <c r="U569" s="1">
        <f>(Table2[[#This Row],[Close Price]]-Table2[[#This Row],[200D EMA]])/Table2[[#This Row],[200D EMA]]</f>
        <v>-1.5641978999301479E-2</v>
      </c>
      <c r="V569">
        <v>1.30144619458357</v>
      </c>
      <c r="W569">
        <v>285.7</v>
      </c>
      <c r="X569">
        <v>290.95</v>
      </c>
      <c r="Y569">
        <v>282.55</v>
      </c>
      <c r="Z569">
        <v>290.95</v>
      </c>
      <c r="AA569">
        <v>282.55</v>
      </c>
      <c r="AB569">
        <v>339.9</v>
      </c>
      <c r="AC569" s="1">
        <f>(Table2[[#This Row],[Close Price]]/Table2[[#This Row],[Day Low]])-1</f>
        <v>1.5050752537626888E-2</v>
      </c>
      <c r="AD569" s="1">
        <f>(Table2[[#This Row],[Day High]]/Table2[[#This Row],[Close Price]])-1</f>
        <v>3.2758620689654627E-3</v>
      </c>
      <c r="AE569" s="1">
        <f>(Table2[[#This Row],[Close Price]]/Table2[[#This Row],[Current Week Low]])-1</f>
        <v>2.636701468766578E-2</v>
      </c>
      <c r="AF569" s="1">
        <f>(Table2[[#This Row],[Current Week High]]/Table2[[#This Row],[Close Price]])-1</f>
        <v>3.2758620689654627E-3</v>
      </c>
      <c r="AG569" s="1">
        <f>(Table2[[#This Row],[Close Price]]/Table2[[#This Row],[Current Month Low]])-1</f>
        <v>2.636701468766578E-2</v>
      </c>
      <c r="AH569" s="1">
        <f>(Table2[[#This Row],[Current Month High]]/Table2[[#This Row],[Close Price]])-1</f>
        <v>0.17206896551724138</v>
      </c>
      <c r="AI569">
        <v>18.275862068965498</v>
      </c>
      <c r="AJ569">
        <v>22.182431009058298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-7.0000000000000007E-2</v>
      </c>
      <c r="AM569" t="s">
        <v>3192</v>
      </c>
      <c r="AN569">
        <v>-13.04</v>
      </c>
      <c r="AO569" t="s">
        <v>3192</v>
      </c>
      <c r="AP569">
        <v>4.6339823323909998E-2</v>
      </c>
      <c r="AQ569">
        <f>(Table2[[#This Row],[Sharpe Ratio]]-AVERAGE(Table2[Sharpe Ratio]))/_xlfn.STDEV.P(Table2[Sharpe Ratio])</f>
        <v>-0.24656716156711639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616</v>
      </c>
      <c r="AT569">
        <f>_xlfn.RANK.AVG(Table2[[#This Row],[6M Return vs Nifty Z-Score]],Table2[6M Return vs Nifty Z-Score])</f>
        <v>555</v>
      </c>
      <c r="AU569">
        <f>_xlfn.RANK.AVG(Table2[[#This Row],[Sharpe Ratio Z-Score]],Table2[Sharpe Ratio Z-Score])</f>
        <v>403</v>
      </c>
      <c r="AV569">
        <f>(Table2[[#This Row],[Rank 1Y]]+Table2[[#This Row],[Rank 6M]]+Table2[[#This Row],[Rank Sharpe]])/3</f>
        <v>524.66666666666663</v>
      </c>
    </row>
    <row r="570" spans="1:48" x14ac:dyDescent="0.3">
      <c r="A570" t="s">
        <v>1090</v>
      </c>
      <c r="B570" t="s">
        <v>1091</v>
      </c>
      <c r="C570" t="s">
        <v>3146</v>
      </c>
      <c r="D570" t="s">
        <v>279</v>
      </c>
      <c r="E570">
        <v>12213.03859292</v>
      </c>
      <c r="F570">
        <v>883.85</v>
      </c>
      <c r="G570">
        <v>5.11834901821803</v>
      </c>
      <c r="H570">
        <f>(Table2[[#This Row],[1Y Return vs Nifty]]-AVERAGE(Table2[1Y Return vs Nifty]))/_xlfn.STDEV.P(Table2[1Y Return vs Nifty])</f>
        <v>-0.35115061965394406</v>
      </c>
      <c r="I570">
        <v>-7.6026311717611499</v>
      </c>
      <c r="J570">
        <f>(Table2[[#This Row],[1M Return vs Nifty]]-AVERAGE(Table2[1M Return vs Nifty]))/_xlfn.STDEV.P(Table2[1M Return vs Nifty])</f>
        <v>-0.84122376200075821</v>
      </c>
      <c r="K570">
        <v>-27.7991152481606</v>
      </c>
      <c r="L570">
        <f>(Table2[[#This Row],[6M Return vs Nifty]]-AVERAGE(Table2[6M Return vs Nifty]))/_xlfn.STDEV.P(Table2[6M Return vs Nifty])</f>
        <v>-1.1824409981610555</v>
      </c>
      <c r="M570">
        <v>1.36266930415223</v>
      </c>
      <c r="N570">
        <f>(Table2[[#This Row],[1W Return vs Nifty]]-AVERAGE(Table2[1W Return vs Nifty]))/_xlfn.STDEV.P(Table2[1W Return vs Nifty])</f>
        <v>-7.4842500964477143E-2</v>
      </c>
      <c r="O570">
        <v>922.13</v>
      </c>
      <c r="P570">
        <v>954.21968711831096</v>
      </c>
      <c r="Q570">
        <v>935.59751229503797</v>
      </c>
      <c r="R570">
        <v>36.417056376816198</v>
      </c>
      <c r="S570" s="1">
        <f>(Table2[[#This Row],[Close Price]]-Table2[[#This Row],[20D EMA]])/Table2[[#This Row],[20D EMA]]</f>
        <v>-4.1512584993439072E-2</v>
      </c>
      <c r="T570" s="1">
        <f>(Table2[[#This Row],[Close Price]]-Table2[[#This Row],[50D EMA]])/Table2[[#This Row],[50D EMA]]</f>
        <v>-7.3745792576155475E-2</v>
      </c>
      <c r="U570" s="1">
        <f>(Table2[[#This Row],[Close Price]]-Table2[[#This Row],[200D EMA]])/Table2[[#This Row],[200D EMA]]</f>
        <v>-5.5309587311856298E-2</v>
      </c>
      <c r="V570">
        <v>1.3272766742923101</v>
      </c>
      <c r="W570">
        <v>868.65</v>
      </c>
      <c r="X570">
        <v>900.2</v>
      </c>
      <c r="Y570">
        <v>868.65</v>
      </c>
      <c r="Z570">
        <v>908.9</v>
      </c>
      <c r="AA570">
        <v>856.3</v>
      </c>
      <c r="AB570">
        <v>973.2</v>
      </c>
      <c r="AC570" s="1">
        <f>(Table2[[#This Row],[Close Price]]/Table2[[#This Row],[Day Low]])-1</f>
        <v>1.7498417083980922E-2</v>
      </c>
      <c r="AD570" s="1">
        <f>(Table2[[#This Row],[Day High]]/Table2[[#This Row],[Close Price]])-1</f>
        <v>1.8498614018215731E-2</v>
      </c>
      <c r="AE570" s="1">
        <f>(Table2[[#This Row],[Close Price]]/Table2[[#This Row],[Current Week Low]])-1</f>
        <v>1.7498417083980922E-2</v>
      </c>
      <c r="AF570" s="1">
        <f>(Table2[[#This Row],[Current Week High]]/Table2[[#This Row],[Close Price]])-1</f>
        <v>2.8341913220569115E-2</v>
      </c>
      <c r="AG570" s="1">
        <f>(Table2[[#This Row],[Close Price]]/Table2[[#This Row],[Current Month Low]])-1</f>
        <v>3.2173303748686211E-2</v>
      </c>
      <c r="AH570" s="1">
        <f>(Table2[[#This Row],[Current Month High]]/Table2[[#This Row],[Close Price]])-1</f>
        <v>0.10109181422187019</v>
      </c>
      <c r="AI570">
        <v>35.656502800248902</v>
      </c>
      <c r="AJ570">
        <v>41.415999999999997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-0.14000000000000001</v>
      </c>
      <c r="AM570" t="s">
        <v>3192</v>
      </c>
      <c r="AN570">
        <v>-10.54</v>
      </c>
      <c r="AO570" t="s">
        <v>3192</v>
      </c>
      <c r="AP570">
        <v>2.3868374135212998E-2</v>
      </c>
      <c r="AQ570">
        <f>(Table2[[#This Row],[Sharpe Ratio]]-AVERAGE(Table2[Sharpe Ratio]))/_xlfn.STDEV.P(Table2[Sharpe Ratio])</f>
        <v>-0.50929807082091416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416</v>
      </c>
      <c r="AT570">
        <f>_xlfn.RANK.AVG(Table2[[#This Row],[6M Return vs Nifty Z-Score]],Table2[6M Return vs Nifty Z-Score])</f>
        <v>691</v>
      </c>
      <c r="AU570">
        <f>_xlfn.RANK.AVG(Table2[[#This Row],[Sharpe Ratio Z-Score]],Table2[Sharpe Ratio Z-Score])</f>
        <v>470</v>
      </c>
      <c r="AV570">
        <f>(Table2[[#This Row],[Rank 1Y]]+Table2[[#This Row],[Rank 6M]]+Table2[[#This Row],[Rank Sharpe]])/3</f>
        <v>525.66666666666663</v>
      </c>
    </row>
    <row r="571" spans="1:48" x14ac:dyDescent="0.3">
      <c r="A571" t="s">
        <v>1851</v>
      </c>
      <c r="B571" t="s">
        <v>1852</v>
      </c>
      <c r="C571" t="s">
        <v>3156</v>
      </c>
      <c r="D571" t="s">
        <v>119</v>
      </c>
      <c r="E571">
        <v>4186.7124411300001</v>
      </c>
      <c r="F571">
        <v>213.02</v>
      </c>
      <c r="G571">
        <v>-39.017434135839999</v>
      </c>
      <c r="H571">
        <f>(Table2[[#This Row],[1Y Return vs Nifty]]-AVERAGE(Table2[1Y Return vs Nifty]))/_xlfn.STDEV.P(Table2[1Y Return vs Nifty])</f>
        <v>-1.0780513046339644</v>
      </c>
      <c r="I571">
        <v>-9.1287295930311707</v>
      </c>
      <c r="J571">
        <f>(Table2[[#This Row],[1M Return vs Nifty]]-AVERAGE(Table2[1M Return vs Nifty]))/_xlfn.STDEV.P(Table2[1M Return vs Nifty])</f>
        <v>-1.0047827935057001</v>
      </c>
      <c r="K571">
        <v>-11.285682552818701</v>
      </c>
      <c r="L571">
        <f>(Table2[[#This Row],[6M Return vs Nifty]]-AVERAGE(Table2[6M Return vs Nifty]))/_xlfn.STDEV.P(Table2[6M Return vs Nifty])</f>
        <v>-0.67169561050357129</v>
      </c>
      <c r="M571">
        <v>-1.66704663993209</v>
      </c>
      <c r="N571">
        <f>(Table2[[#This Row],[1W Return vs Nifty]]-AVERAGE(Table2[1W Return vs Nifty]))/_xlfn.STDEV.P(Table2[1W Return vs Nifty])</f>
        <v>-0.70334471733937121</v>
      </c>
      <c r="O571">
        <v>220.86</v>
      </c>
      <c r="P571">
        <v>223.12360467638899</v>
      </c>
      <c r="Q571">
        <v>220.01205710105199</v>
      </c>
      <c r="R571">
        <v>37.539696202669198</v>
      </c>
      <c r="S571" s="1">
        <f>(Table2[[#This Row],[Close Price]]-Table2[[#This Row],[20D EMA]])/Table2[[#This Row],[20D EMA]]</f>
        <v>-3.5497600289776339E-2</v>
      </c>
      <c r="T571" s="1">
        <f>(Table2[[#This Row],[Close Price]]-Table2[[#This Row],[50D EMA]])/Table2[[#This Row],[50D EMA]]</f>
        <v>-4.5282545031678348E-2</v>
      </c>
      <c r="U571" s="1">
        <f>(Table2[[#This Row],[Close Price]]-Table2[[#This Row],[200D EMA]])/Table2[[#This Row],[200D EMA]]</f>
        <v>-3.1780336010587447E-2</v>
      </c>
      <c r="V571">
        <v>0.73469408131378799</v>
      </c>
      <c r="W571">
        <v>210.6</v>
      </c>
      <c r="X571">
        <v>214.78</v>
      </c>
      <c r="Y571">
        <v>210.6</v>
      </c>
      <c r="Z571">
        <v>218.9</v>
      </c>
      <c r="AA571">
        <v>203.72</v>
      </c>
      <c r="AB571">
        <v>247.49</v>
      </c>
      <c r="AC571" s="1">
        <f>(Table2[[#This Row],[Close Price]]/Table2[[#This Row],[Day Low]])-1</f>
        <v>1.1490978157644882E-2</v>
      </c>
      <c r="AD571" s="1">
        <f>(Table2[[#This Row],[Day High]]/Table2[[#This Row],[Close Price]])-1</f>
        <v>8.2621350107969782E-3</v>
      </c>
      <c r="AE571" s="1">
        <f>(Table2[[#This Row],[Close Price]]/Table2[[#This Row],[Current Week Low]])-1</f>
        <v>1.1490978157644882E-2</v>
      </c>
      <c r="AF571" s="1">
        <f>(Table2[[#This Row],[Current Week High]]/Table2[[#This Row],[Close Price]])-1</f>
        <v>2.7603041967890318E-2</v>
      </c>
      <c r="AG571" s="1">
        <f>(Table2[[#This Row],[Close Price]]/Table2[[#This Row],[Current Month Low]])-1</f>
        <v>4.565089338307482E-2</v>
      </c>
      <c r="AH571" s="1">
        <f>(Table2[[#This Row],[Current Month High]]/Table2[[#This Row],[Close Price]])-1</f>
        <v>0.16181579194441831</v>
      </c>
      <c r="AI571">
        <v>30.5041780114543</v>
      </c>
      <c r="AJ571">
        <v>27.633313361294199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-0.03</v>
      </c>
      <c r="AM571" t="s">
        <v>3192</v>
      </c>
      <c r="AN571">
        <v>-7.1</v>
      </c>
      <c r="AO571" t="s">
        <v>3192</v>
      </c>
      <c r="AP571">
        <v>5.9339344935227002E-2</v>
      </c>
      <c r="AQ571">
        <f>(Table2[[#This Row],[Sharpe Ratio]]-AVERAGE(Table2[Sharpe Ratio]))/_xlfn.STDEV.P(Table2[Sharpe Ratio])</f>
        <v>-9.4579806228964711E-2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673</v>
      </c>
      <c r="AT571">
        <f>_xlfn.RANK.AVG(Table2[[#This Row],[6M Return vs Nifty Z-Score]],Table2[6M Return vs Nifty Z-Score])</f>
        <v>544</v>
      </c>
      <c r="AU571">
        <f>_xlfn.RANK.AVG(Table2[[#This Row],[Sharpe Ratio Z-Score]],Table2[Sharpe Ratio Z-Score])</f>
        <v>362</v>
      </c>
      <c r="AV571">
        <f>(Table2[[#This Row],[Rank 1Y]]+Table2[[#This Row],[Rank 6M]]+Table2[[#This Row],[Rank Sharpe]])/3</f>
        <v>526.33333333333337</v>
      </c>
    </row>
    <row r="572" spans="1:48" x14ac:dyDescent="0.3">
      <c r="A572" t="s">
        <v>1504</v>
      </c>
      <c r="B572" t="s">
        <v>1505</v>
      </c>
      <c r="C572" t="s">
        <v>3159</v>
      </c>
      <c r="D572" t="s">
        <v>1506</v>
      </c>
      <c r="E572">
        <v>6979.827614285</v>
      </c>
      <c r="F572">
        <v>512.35</v>
      </c>
      <c r="G572">
        <v>-3.4224454566812401</v>
      </c>
      <c r="H572">
        <f>(Table2[[#This Row],[1Y Return vs Nifty]]-AVERAGE(Table2[1Y Return vs Nifty]))/_xlfn.STDEV.P(Table2[1Y Return vs Nifty])</f>
        <v>-0.49181447357055991</v>
      </c>
      <c r="I572">
        <v>2.3522339109123699E-2</v>
      </c>
      <c r="J572">
        <f>(Table2[[#This Row],[1M Return vs Nifty]]-AVERAGE(Table2[1M Return vs Nifty]))/_xlfn.STDEV.P(Table2[1M Return vs Nifty])</f>
        <v>-2.3893591835239966E-2</v>
      </c>
      <c r="K572">
        <v>-11.3527247042983</v>
      </c>
      <c r="L572">
        <f>(Table2[[#This Row],[6M Return vs Nifty]]-AVERAGE(Table2[6M Return vs Nifty]))/_xlfn.STDEV.P(Table2[6M Return vs Nifty])</f>
        <v>-0.67376916300343992</v>
      </c>
      <c r="M572">
        <v>2.1737616043437198</v>
      </c>
      <c r="N572">
        <f>(Table2[[#This Row],[1W Return vs Nifty]]-AVERAGE(Table2[1W Return vs Nifty]))/_xlfn.STDEV.P(Table2[1W Return vs Nifty])</f>
        <v>9.3415288796414989E-2</v>
      </c>
      <c r="O572">
        <v>502.84</v>
      </c>
      <c r="P572">
        <v>496.04820360062399</v>
      </c>
      <c r="Q572">
        <v>466.55666915987098</v>
      </c>
      <c r="R572">
        <v>58.8032537345685</v>
      </c>
      <c r="S572" s="1">
        <f>(Table2[[#This Row],[Close Price]]-Table2[[#This Row],[20D EMA]])/Table2[[#This Row],[20D EMA]]</f>
        <v>1.8912576565110271E-2</v>
      </c>
      <c r="T572" s="1">
        <f>(Table2[[#This Row],[Close Price]]-Table2[[#This Row],[50D EMA]])/Table2[[#This Row],[50D EMA]]</f>
        <v>3.2863331186460371E-2</v>
      </c>
      <c r="U572" s="1">
        <f>(Table2[[#This Row],[Close Price]]-Table2[[#This Row],[200D EMA]])/Table2[[#This Row],[200D EMA]]</f>
        <v>9.8151701319775658E-2</v>
      </c>
      <c r="V572">
        <v>0.77885863528422195</v>
      </c>
      <c r="W572">
        <v>495.8</v>
      </c>
      <c r="X572">
        <v>525</v>
      </c>
      <c r="Y572">
        <v>493.25</v>
      </c>
      <c r="Z572">
        <v>525</v>
      </c>
      <c r="AA572">
        <v>464</v>
      </c>
      <c r="AB572">
        <v>525</v>
      </c>
      <c r="AC572" s="1">
        <f>(Table2[[#This Row],[Close Price]]/Table2[[#This Row],[Day Low]])-1</f>
        <v>3.3380395320693923E-2</v>
      </c>
      <c r="AD572" s="1">
        <f>(Table2[[#This Row],[Day High]]/Table2[[#This Row],[Close Price]])-1</f>
        <v>2.4690153215575217E-2</v>
      </c>
      <c r="AE572" s="1">
        <f>(Table2[[#This Row],[Close Price]]/Table2[[#This Row],[Current Week Low]])-1</f>
        <v>3.8722757222503956E-2</v>
      </c>
      <c r="AF572" s="1">
        <f>(Table2[[#This Row],[Current Week High]]/Table2[[#This Row],[Close Price]])-1</f>
        <v>2.4690153215575217E-2</v>
      </c>
      <c r="AG572" s="1">
        <f>(Table2[[#This Row],[Close Price]]/Table2[[#This Row],[Current Month Low]])-1</f>
        <v>0.10420258620689671</v>
      </c>
      <c r="AH572" s="1">
        <f>(Table2[[#This Row],[Current Month High]]/Table2[[#This Row],[Close Price]])-1</f>
        <v>2.4690153215575217E-2</v>
      </c>
      <c r="AI572">
        <v>12.5988094076314</v>
      </c>
      <c r="AJ572">
        <v>49.678644463920499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0.01</v>
      </c>
      <c r="AM572" t="s">
        <v>3193</v>
      </c>
      <c r="AN572">
        <v>-0.52</v>
      </c>
      <c r="AO572" t="s">
        <v>3192</v>
      </c>
      <c r="AQ572">
        <f>(Table2[[#This Row],[Sharpe Ratio]]-AVERAGE(Table2[Sharpe Ratio]))/_xlfn.STDEV.P(Table2[Sharpe Ratio])</f>
        <v>-0.78836149865308947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-1.8844234382659142</v>
      </c>
      <c r="AS572">
        <f>_xlfn.RANK.AVG(Table2[[#This Row],[1Y Return vs Nifty Z-Score]],Table2[1Y Return vs Nifty Z-Score])</f>
        <v>483</v>
      </c>
      <c r="AT572">
        <f>_xlfn.RANK.AVG(Table2[[#This Row],[6M Return vs Nifty Z-Score]],Table2[6M Return vs Nifty Z-Score])</f>
        <v>546</v>
      </c>
      <c r="AU572">
        <f>_xlfn.RANK.AVG(Table2[[#This Row],[Sharpe Ratio Z-Score]],Table2[Sharpe Ratio Z-Score])</f>
        <v>551.5</v>
      </c>
      <c r="AV572">
        <f>(Table2[[#This Row],[Rank 1Y]]+Table2[[#This Row],[Rank 6M]]+Table2[[#This Row],[Rank Sharpe]])/3</f>
        <v>526.83333333333337</v>
      </c>
    </row>
    <row r="573" spans="1:48" x14ac:dyDescent="0.3">
      <c r="A573" t="s">
        <v>421</v>
      </c>
      <c r="B573" t="s">
        <v>422</v>
      </c>
      <c r="C573" t="s">
        <v>3148</v>
      </c>
      <c r="D573" t="s">
        <v>27</v>
      </c>
      <c r="E573">
        <v>54789.824999999997</v>
      </c>
      <c r="F573">
        <v>1922.45</v>
      </c>
      <c r="G573">
        <v>-19.569847922977999</v>
      </c>
      <c r="H573">
        <f>(Table2[[#This Row],[1Y Return vs Nifty]]-AVERAGE(Table2[1Y Return vs Nifty]))/_xlfn.STDEV.P(Table2[1Y Return vs Nifty])</f>
        <v>-0.75775646155859855</v>
      </c>
      <c r="I573">
        <v>-5.1634328000399696</v>
      </c>
      <c r="J573">
        <f>(Table2[[#This Row],[1M Return vs Nifty]]-AVERAGE(Table2[1M Return vs Nifty]))/_xlfn.STDEV.P(Table2[1M Return vs Nifty])</f>
        <v>-0.57980358243256325</v>
      </c>
      <c r="K573">
        <v>-10.6935227296358</v>
      </c>
      <c r="L573">
        <f>(Table2[[#This Row],[6M Return vs Nifty]]-AVERAGE(Table2[6M Return vs Nifty]))/_xlfn.STDEV.P(Table2[6M Return vs Nifty])</f>
        <v>-0.6533806481316321</v>
      </c>
      <c r="M573">
        <v>-3.6331796943927102</v>
      </c>
      <c r="N573">
        <f>(Table2[[#This Row],[1W Return vs Nifty]]-AVERAGE(Table2[1W Return vs Nifty]))/_xlfn.STDEV.P(Table2[1W Return vs Nifty])</f>
        <v>-1.1112110009192713</v>
      </c>
      <c r="O573">
        <v>1998.72</v>
      </c>
      <c r="P573">
        <v>1975.8445416132899</v>
      </c>
      <c r="Q573">
        <v>1863.2305992136701</v>
      </c>
      <c r="R573">
        <v>29.370809195247901</v>
      </c>
      <c r="S573" s="1">
        <f>(Table2[[#This Row],[Close Price]]-Table2[[#This Row],[20D EMA]])/Table2[[#This Row],[20D EMA]]</f>
        <v>-3.8159422030099255E-2</v>
      </c>
      <c r="T573" s="1">
        <f>(Table2[[#This Row],[Close Price]]-Table2[[#This Row],[50D EMA]])/Table2[[#This Row],[50D EMA]]</f>
        <v>-2.7023655195915826E-2</v>
      </c>
      <c r="U573" s="1">
        <f>(Table2[[#This Row],[Close Price]]-Table2[[#This Row],[200D EMA]])/Table2[[#This Row],[200D EMA]]</f>
        <v>3.1783183901832678E-2</v>
      </c>
      <c r="V573">
        <v>0.75487643781302005</v>
      </c>
      <c r="W573">
        <v>1908</v>
      </c>
      <c r="X573">
        <v>1950</v>
      </c>
      <c r="Y573">
        <v>1908</v>
      </c>
      <c r="Z573">
        <v>1974.1</v>
      </c>
      <c r="AA573">
        <v>1908</v>
      </c>
      <c r="AB573">
        <v>2175</v>
      </c>
      <c r="AC573" s="1">
        <f>(Table2[[#This Row],[Close Price]]/Table2[[#This Row],[Day Low]])-1</f>
        <v>7.5733752620545935E-3</v>
      </c>
      <c r="AD573" s="1">
        <f>(Table2[[#This Row],[Day High]]/Table2[[#This Row],[Close Price]])-1</f>
        <v>1.4330671799006378E-2</v>
      </c>
      <c r="AE573" s="1">
        <f>(Table2[[#This Row],[Close Price]]/Table2[[#This Row],[Current Week Low]])-1</f>
        <v>7.5733752620545935E-3</v>
      </c>
      <c r="AF573" s="1">
        <f>(Table2[[#This Row],[Current Week High]]/Table2[[#This Row],[Close Price]])-1</f>
        <v>2.6866758563291571E-2</v>
      </c>
      <c r="AG573" s="1">
        <f>(Table2[[#This Row],[Close Price]]/Table2[[#This Row],[Current Month Low]])-1</f>
        <v>7.5733752620545935E-3</v>
      </c>
      <c r="AH573" s="1">
        <f>(Table2[[#This Row],[Current Month High]]/Table2[[#This Row],[Close Price]])-1</f>
        <v>0.13136882623735335</v>
      </c>
      <c r="AI573">
        <v>13.1368826237353</v>
      </c>
      <c r="AJ573">
        <v>24.559414280160599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-0.01</v>
      </c>
      <c r="AM573" t="s">
        <v>3192</v>
      </c>
      <c r="AN573">
        <v>-9.59</v>
      </c>
      <c r="AO573" t="s">
        <v>3192</v>
      </c>
      <c r="AP573">
        <v>2.5011910116994E-2</v>
      </c>
      <c r="AQ573">
        <f>(Table2[[#This Row],[Sharpe Ratio]]-AVERAGE(Table2[Sharpe Ratio]))/_xlfn.STDEV.P(Table2[Sharpe Ratio])</f>
        <v>-0.49592811654093488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-3.598079809583</v>
      </c>
      <c r="AS573">
        <f>_xlfn.RANK.AVG(Table2[[#This Row],[1Y Return vs Nifty Z-Score]],Table2[1Y Return vs Nifty Z-Score])</f>
        <v>581</v>
      </c>
      <c r="AT573">
        <f>_xlfn.RANK.AVG(Table2[[#This Row],[6M Return vs Nifty Z-Score]],Table2[6M Return vs Nifty Z-Score])</f>
        <v>536</v>
      </c>
      <c r="AU573">
        <f>_xlfn.RANK.AVG(Table2[[#This Row],[Sharpe Ratio Z-Score]],Table2[Sharpe Ratio Z-Score])</f>
        <v>467</v>
      </c>
      <c r="AV573">
        <f>(Table2[[#This Row],[Rank 1Y]]+Table2[[#This Row],[Rank 6M]]+Table2[[#This Row],[Rank Sharpe]])/3</f>
        <v>528</v>
      </c>
    </row>
    <row r="574" spans="1:48" x14ac:dyDescent="0.3">
      <c r="A574" t="s">
        <v>1980</v>
      </c>
      <c r="B574" t="s">
        <v>1981</v>
      </c>
      <c r="C574" t="s">
        <v>3158</v>
      </c>
      <c r="D574" t="s">
        <v>429</v>
      </c>
      <c r="E574">
        <v>3591.3492471449899</v>
      </c>
      <c r="F574">
        <v>498.45</v>
      </c>
      <c r="G574">
        <v>0.92691417369483597</v>
      </c>
      <c r="H574">
        <f>(Table2[[#This Row],[1Y Return vs Nifty]]-AVERAGE(Table2[1Y Return vs Nifty]))/_xlfn.STDEV.P(Table2[1Y Return vs Nifty])</f>
        <v>-0.42018206402410935</v>
      </c>
      <c r="I574">
        <v>5.5954466584979299</v>
      </c>
      <c r="J574">
        <f>(Table2[[#This Row],[1M Return vs Nifty]]-AVERAGE(Table2[1M Return vs Nifty]))/_xlfn.STDEV.P(Table2[1M Return vs Nifty])</f>
        <v>0.57327532767628742</v>
      </c>
      <c r="K574">
        <v>-1.8580578283557501</v>
      </c>
      <c r="L574">
        <f>(Table2[[#This Row],[6M Return vs Nifty]]-AVERAGE(Table2[6M Return vs Nifty]))/_xlfn.STDEV.P(Table2[6M Return vs Nifty])</f>
        <v>-0.38010779024719554</v>
      </c>
      <c r="M574">
        <v>1.3527638398116899</v>
      </c>
      <c r="N574">
        <f>(Table2[[#This Row],[1W Return vs Nifty]]-AVERAGE(Table2[1W Return vs Nifty]))/_xlfn.STDEV.P(Table2[1W Return vs Nifty])</f>
        <v>-7.6897349144026031E-2</v>
      </c>
      <c r="O574">
        <v>490.44</v>
      </c>
      <c r="P574">
        <v>489.47906967933102</v>
      </c>
      <c r="Q574">
        <v>463.31217702254003</v>
      </c>
      <c r="R574">
        <v>59.339284535736702</v>
      </c>
      <c r="S574" s="1">
        <f>(Table2[[#This Row],[Close Price]]-Table2[[#This Row],[20D EMA]])/Table2[[#This Row],[20D EMA]]</f>
        <v>1.6332273060924864E-2</v>
      </c>
      <c r="T574" s="1">
        <f>(Table2[[#This Row],[Close Price]]-Table2[[#This Row],[50D EMA]])/Table2[[#This Row],[50D EMA]]</f>
        <v>1.8327505457068946E-2</v>
      </c>
      <c r="U574" s="1">
        <f>(Table2[[#This Row],[Close Price]]-Table2[[#This Row],[200D EMA]])/Table2[[#This Row],[200D EMA]]</f>
        <v>7.5840490969332999E-2</v>
      </c>
      <c r="V574">
        <v>0.691203682770829</v>
      </c>
      <c r="W574">
        <v>490</v>
      </c>
      <c r="X574">
        <v>505</v>
      </c>
      <c r="Y574">
        <v>490</v>
      </c>
      <c r="Z574">
        <v>512.35</v>
      </c>
      <c r="AA574">
        <v>465.3</v>
      </c>
      <c r="AB574">
        <v>512.35</v>
      </c>
      <c r="AC574" s="1">
        <f>(Table2[[#This Row],[Close Price]]/Table2[[#This Row],[Day Low]])-1</f>
        <v>1.7244897959183714E-2</v>
      </c>
      <c r="AD574" s="1">
        <f>(Table2[[#This Row],[Day High]]/Table2[[#This Row],[Close Price]])-1</f>
        <v>1.3140736282475807E-2</v>
      </c>
      <c r="AE574" s="1">
        <f>(Table2[[#This Row],[Close Price]]/Table2[[#This Row],[Current Week Low]])-1</f>
        <v>1.7244897959183714E-2</v>
      </c>
      <c r="AF574" s="1">
        <f>(Table2[[#This Row],[Current Week High]]/Table2[[#This Row],[Close Price]])-1</f>
        <v>2.7886447988765273E-2</v>
      </c>
      <c r="AG574" s="1">
        <f>(Table2[[#This Row],[Close Price]]/Table2[[#This Row],[Current Month Low]])-1</f>
        <v>7.1244358478401049E-2</v>
      </c>
      <c r="AH574" s="1">
        <f>(Table2[[#This Row],[Current Month High]]/Table2[[#This Row],[Close Price]])-1</f>
        <v>2.7886447988765273E-2</v>
      </c>
      <c r="AI574">
        <v>11.2849834486909</v>
      </c>
      <c r="AJ574">
        <v>43.212182157735903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-0.04</v>
      </c>
      <c r="AM574" t="s">
        <v>3192</v>
      </c>
      <c r="AN574">
        <v>0.03</v>
      </c>
      <c r="AO574" t="s">
        <v>3193</v>
      </c>
      <c r="AP574">
        <v>-6.9361488325395002E-2</v>
      </c>
      <c r="AQ574">
        <f>(Table2[[#This Row],[Sharpe Ratio]]-AVERAGE(Table2[Sharpe Ratio]))/_xlfn.STDEV.P(Table2[Sharpe Ratio])</f>
        <v>-1.5993197391253582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-1.9032316148644017</v>
      </c>
      <c r="AS574">
        <f>_xlfn.RANK.AVG(Table2[[#This Row],[1Y Return vs Nifty Z-Score]],Table2[1Y Return vs Nifty Z-Score])</f>
        <v>447</v>
      </c>
      <c r="AT574">
        <f>_xlfn.RANK.AVG(Table2[[#This Row],[6M Return vs Nifty Z-Score]],Table2[6M Return vs Nifty Z-Score])</f>
        <v>447</v>
      </c>
      <c r="AU574">
        <f>_xlfn.RANK.AVG(Table2[[#This Row],[Sharpe Ratio Z-Score]],Table2[Sharpe Ratio Z-Score])</f>
        <v>692</v>
      </c>
      <c r="AV574">
        <f>(Table2[[#This Row],[Rank 1Y]]+Table2[[#This Row],[Rank 6M]]+Table2[[#This Row],[Rank Sharpe]])/3</f>
        <v>528.66666666666663</v>
      </c>
    </row>
    <row r="575" spans="1:48" x14ac:dyDescent="0.3">
      <c r="A575" t="s">
        <v>1763</v>
      </c>
      <c r="B575" t="s">
        <v>1764</v>
      </c>
      <c r="C575" t="s">
        <v>3147</v>
      </c>
      <c r="D575" t="s">
        <v>54</v>
      </c>
      <c r="E575">
        <v>4667.1345640600002</v>
      </c>
      <c r="F575">
        <v>51.97</v>
      </c>
      <c r="G575">
        <v>15.0537251871654</v>
      </c>
      <c r="H575">
        <f>(Table2[[#This Row],[1Y Return vs Nifty]]-AVERAGE(Table2[1Y Return vs Nifty]))/_xlfn.STDEV.P(Table2[1Y Return vs Nifty])</f>
        <v>-0.18751850016638066</v>
      </c>
      <c r="I575">
        <v>-12.830841850152</v>
      </c>
      <c r="J575">
        <f>(Table2[[#This Row],[1M Return vs Nifty]]-AVERAGE(Table2[1M Return vs Nifty]))/_xlfn.STDEV.P(Table2[1M Return vs Nifty])</f>
        <v>-1.4015552996939631</v>
      </c>
      <c r="K575">
        <v>-47.622622186971903</v>
      </c>
      <c r="L575">
        <f>(Table2[[#This Row],[6M Return vs Nifty]]-AVERAGE(Table2[6M Return vs Nifty]))/_xlfn.STDEV.P(Table2[6M Return vs Nifty])</f>
        <v>-1.795563958298229</v>
      </c>
      <c r="M575">
        <v>-2.52147178467981</v>
      </c>
      <c r="N575">
        <f>(Table2[[#This Row],[1W Return vs Nifty]]-AVERAGE(Table2[1W Return vs Nifty]))/_xlfn.STDEV.P(Table2[1W Return vs Nifty])</f>
        <v>-0.88059172897718452</v>
      </c>
      <c r="O575">
        <v>56.42</v>
      </c>
      <c r="P575">
        <v>60.342679140171299</v>
      </c>
      <c r="Q575">
        <v>61.292069087818</v>
      </c>
      <c r="R575">
        <v>25.6619418402205</v>
      </c>
      <c r="S575" s="1">
        <f>(Table2[[#This Row],[Close Price]]-Table2[[#This Row],[20D EMA]])/Table2[[#This Row],[20D EMA]]</f>
        <v>-7.8872740163062796E-2</v>
      </c>
      <c r="T575" s="1">
        <f>(Table2[[#This Row],[Close Price]]-Table2[[#This Row],[50D EMA]])/Table2[[#This Row],[50D EMA]]</f>
        <v>-0.13875219429223926</v>
      </c>
      <c r="U575" s="1">
        <f>(Table2[[#This Row],[Close Price]]-Table2[[#This Row],[200D EMA]])/Table2[[#This Row],[200D EMA]]</f>
        <v>-0.1520925827199851</v>
      </c>
      <c r="V575">
        <v>0.97590007380087995</v>
      </c>
      <c r="W575">
        <v>51.46</v>
      </c>
      <c r="X575">
        <v>53.59</v>
      </c>
      <c r="Y575">
        <v>51.1</v>
      </c>
      <c r="Z575">
        <v>53.8</v>
      </c>
      <c r="AA575">
        <v>50.81</v>
      </c>
      <c r="AB575">
        <v>61.2</v>
      </c>
      <c r="AC575" s="1">
        <f>(Table2[[#This Row],[Close Price]]/Table2[[#This Row],[Day Low]])-1</f>
        <v>9.9106101826660353E-3</v>
      </c>
      <c r="AD575" s="1">
        <f>(Table2[[#This Row],[Day High]]/Table2[[#This Row],[Close Price]])-1</f>
        <v>3.1171829901866621E-2</v>
      </c>
      <c r="AE575" s="1">
        <f>(Table2[[#This Row],[Close Price]]/Table2[[#This Row],[Current Week Low]])-1</f>
        <v>1.7025440313111595E-2</v>
      </c>
      <c r="AF575" s="1">
        <f>(Table2[[#This Row],[Current Week High]]/Table2[[#This Row],[Close Price]])-1</f>
        <v>3.5212622666923155E-2</v>
      </c>
      <c r="AG575" s="1">
        <f>(Table2[[#This Row],[Close Price]]/Table2[[#This Row],[Current Month Low]])-1</f>
        <v>2.2830151544971367E-2</v>
      </c>
      <c r="AH575" s="1">
        <f>(Table2[[#This Row],[Current Month High]]/Table2[[#This Row],[Close Price]])-1</f>
        <v>0.17760246295939974</v>
      </c>
      <c r="AI575">
        <v>91.706753896478702</v>
      </c>
      <c r="AJ575">
        <v>49.661627069834402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-0.26</v>
      </c>
      <c r="AM575" t="s">
        <v>3192</v>
      </c>
      <c r="AN575">
        <v>-15.16</v>
      </c>
      <c r="AO575" t="s">
        <v>3192</v>
      </c>
      <c r="AP575">
        <v>8.3821579471159997E-3</v>
      </c>
      <c r="AQ575">
        <f>(Table2[[#This Row],[Sharpe Ratio]]-AVERAGE(Table2[Sharpe Ratio]))/_xlfn.STDEV.P(Table2[Sharpe Ratio])</f>
        <v>-0.69035927545591125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351</v>
      </c>
      <c r="AT575">
        <f>_xlfn.RANK.AVG(Table2[[#This Row],[6M Return vs Nifty Z-Score]],Table2[6M Return vs Nifty Z-Score])</f>
        <v>729</v>
      </c>
      <c r="AU575">
        <f>_xlfn.RANK.AVG(Table2[[#This Row],[Sharpe Ratio Z-Score]],Table2[Sharpe Ratio Z-Score])</f>
        <v>507</v>
      </c>
      <c r="AV575">
        <f>(Table2[[#This Row],[Rank 1Y]]+Table2[[#This Row],[Rank 6M]]+Table2[[#This Row],[Rank Sharpe]])/3</f>
        <v>529</v>
      </c>
    </row>
    <row r="576" spans="1:48" x14ac:dyDescent="0.3">
      <c r="A576" t="s">
        <v>2198</v>
      </c>
      <c r="B576" t="s">
        <v>2199</v>
      </c>
      <c r="C576" t="s">
        <v>3153</v>
      </c>
      <c r="D576" t="s">
        <v>252</v>
      </c>
      <c r="E576">
        <v>2711.8943479999998</v>
      </c>
      <c r="F576">
        <v>279.8</v>
      </c>
      <c r="G576">
        <v>-23.134942865650501</v>
      </c>
      <c r="H576">
        <f>(Table2[[#This Row],[1Y Return vs Nifty]]-AVERAGE(Table2[1Y Return vs Nifty]))/_xlfn.STDEV.P(Table2[1Y Return vs Nifty])</f>
        <v>-0.81647231003016185</v>
      </c>
      <c r="I576">
        <v>-10.526567032474601</v>
      </c>
      <c r="J576">
        <f>(Table2[[#This Row],[1M Return vs Nifty]]-AVERAGE(Table2[1M Return vs Nifty]))/_xlfn.STDEV.P(Table2[1M Return vs Nifty])</f>
        <v>-1.1545955019196503</v>
      </c>
      <c r="K576">
        <v>-23.837862384701701</v>
      </c>
      <c r="L576">
        <f>(Table2[[#This Row],[6M Return vs Nifty]]-AVERAGE(Table2[6M Return vs Nifty]))/_xlfn.STDEV.P(Table2[6M Return vs Nifty])</f>
        <v>-1.0599230658399739</v>
      </c>
      <c r="M576">
        <v>-0.328393955559587</v>
      </c>
      <c r="N576">
        <f>(Table2[[#This Row],[1W Return vs Nifty]]-AVERAGE(Table2[1W Return vs Nifty]))/_xlfn.STDEV.P(Table2[1W Return vs Nifty])</f>
        <v>-0.42564667745312634</v>
      </c>
      <c r="O576">
        <v>293.76</v>
      </c>
      <c r="P576">
        <v>305.86616020928699</v>
      </c>
      <c r="Q576">
        <v>305.46073065540298</v>
      </c>
      <c r="R576">
        <v>20.947117339606798</v>
      </c>
      <c r="S576" s="1">
        <f>(Table2[[#This Row],[Close Price]]-Table2[[#This Row],[20D EMA]])/Table2[[#This Row],[20D EMA]]</f>
        <v>-4.7521786492374658E-2</v>
      </c>
      <c r="T576" s="1">
        <f>(Table2[[#This Row],[Close Price]]-Table2[[#This Row],[50D EMA]])/Table2[[#This Row],[50D EMA]]</f>
        <v>-8.5220804391866592E-2</v>
      </c>
      <c r="U576" s="1">
        <f>(Table2[[#This Row],[Close Price]]-Table2[[#This Row],[200D EMA]])/Table2[[#This Row],[200D EMA]]</f>
        <v>-8.4006643342811257E-2</v>
      </c>
      <c r="V576">
        <v>1.24499791601967</v>
      </c>
      <c r="W576">
        <v>277.55</v>
      </c>
      <c r="X576">
        <v>282.85000000000002</v>
      </c>
      <c r="Y576">
        <v>277.55</v>
      </c>
      <c r="Z576">
        <v>289.25</v>
      </c>
      <c r="AA576">
        <v>276.45</v>
      </c>
      <c r="AB576">
        <v>302.60000000000002</v>
      </c>
      <c r="AC576" s="1">
        <f>(Table2[[#This Row],[Close Price]]/Table2[[#This Row],[Day Low]])-1</f>
        <v>8.1066474509097208E-3</v>
      </c>
      <c r="AD576" s="1">
        <f>(Table2[[#This Row],[Day High]]/Table2[[#This Row],[Close Price]])-1</f>
        <v>1.0900643316654746E-2</v>
      </c>
      <c r="AE576" s="1">
        <f>(Table2[[#This Row],[Close Price]]/Table2[[#This Row],[Current Week Low]])-1</f>
        <v>8.1066474509097208E-3</v>
      </c>
      <c r="AF576" s="1">
        <f>(Table2[[#This Row],[Current Week High]]/Table2[[#This Row],[Close Price]])-1</f>
        <v>3.3774124374553294E-2</v>
      </c>
      <c r="AG576" s="1">
        <f>(Table2[[#This Row],[Close Price]]/Table2[[#This Row],[Current Month Low]])-1</f>
        <v>1.2117923675167397E-2</v>
      </c>
      <c r="AH576" s="1">
        <f>(Table2[[#This Row],[Current Month High]]/Table2[[#This Row],[Close Price]])-1</f>
        <v>8.1486776268763439E-2</v>
      </c>
      <c r="AI576">
        <v>43.5132237312366</v>
      </c>
      <c r="AJ576">
        <v>14.1342035488476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-0.13</v>
      </c>
      <c r="AM576" t="s">
        <v>3192</v>
      </c>
      <c r="AN576">
        <v>-6.78</v>
      </c>
      <c r="AO576" t="s">
        <v>3192</v>
      </c>
      <c r="AP576">
        <v>7.5185717623314996E-2</v>
      </c>
      <c r="AQ576">
        <f>(Table2[[#This Row],[Sharpe Ratio]]-AVERAGE(Table2[Sharpe Ratio]))/_xlfn.STDEV.P(Table2[Sharpe Ratio])</f>
        <v>9.0692263665398704E-2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601</v>
      </c>
      <c r="AT576">
        <f>_xlfn.RANK.AVG(Table2[[#This Row],[6M Return vs Nifty Z-Score]],Table2[6M Return vs Nifty Z-Score])</f>
        <v>669</v>
      </c>
      <c r="AU576">
        <f>_xlfn.RANK.AVG(Table2[[#This Row],[Sharpe Ratio Z-Score]],Table2[Sharpe Ratio Z-Score])</f>
        <v>318</v>
      </c>
      <c r="AV576">
        <f>(Table2[[#This Row],[Rank 1Y]]+Table2[[#This Row],[Rank 6M]]+Table2[[#This Row],[Rank Sharpe]])/3</f>
        <v>529.33333333333337</v>
      </c>
    </row>
    <row r="577" spans="1:48" x14ac:dyDescent="0.3">
      <c r="A577" t="s">
        <v>1579</v>
      </c>
      <c r="B577" t="s">
        <v>1580</v>
      </c>
      <c r="C577" t="s">
        <v>603</v>
      </c>
      <c r="D577" t="s">
        <v>603</v>
      </c>
      <c r="E577">
        <v>6312.382192</v>
      </c>
      <c r="F577">
        <v>314.8</v>
      </c>
      <c r="G577">
        <v>-36.3791692076855</v>
      </c>
      <c r="H577">
        <f>(Table2[[#This Row],[1Y Return vs Nifty]]-AVERAGE(Table2[1Y Return vs Nifty]))/_xlfn.STDEV.P(Table2[1Y Return vs Nifty])</f>
        <v>-1.0346000175742049</v>
      </c>
      <c r="I577">
        <v>-9.9337622664513407</v>
      </c>
      <c r="J577">
        <f>(Table2[[#This Row],[1M Return vs Nifty]]-AVERAGE(Table2[1M Return vs Nifty]))/_xlfn.STDEV.P(Table2[1M Return vs Nifty])</f>
        <v>-1.0910618712894653</v>
      </c>
      <c r="K577">
        <v>-17.6421952889111</v>
      </c>
      <c r="L577">
        <f>(Table2[[#This Row],[6M Return vs Nifty]]-AVERAGE(Table2[6M Return vs Nifty]))/_xlfn.STDEV.P(Table2[6M Return vs Nifty])</f>
        <v>-0.86829674252992672</v>
      </c>
      <c r="M577">
        <v>-2.1836577231694898</v>
      </c>
      <c r="N577">
        <f>(Table2[[#This Row],[1W Return vs Nifty]]-AVERAGE(Table2[1W Return vs Nifty]))/_xlfn.STDEV.P(Table2[1W Return vs Nifty])</f>
        <v>-0.81051357963899295</v>
      </c>
      <c r="O577">
        <v>332.74</v>
      </c>
      <c r="P577">
        <v>345.480787069911</v>
      </c>
      <c r="Q577">
        <v>347.04429527642401</v>
      </c>
      <c r="R577">
        <v>31.8011519831811</v>
      </c>
      <c r="S577" s="1">
        <f>(Table2[[#This Row],[Close Price]]-Table2[[#This Row],[20D EMA]])/Table2[[#This Row],[20D EMA]]</f>
        <v>-5.3915970427360696E-2</v>
      </c>
      <c r="T577" s="1">
        <f>(Table2[[#This Row],[Close Price]]-Table2[[#This Row],[50D EMA]])/Table2[[#This Row],[50D EMA]]</f>
        <v>-8.8806058739534108E-2</v>
      </c>
      <c r="U577" s="1">
        <f>(Table2[[#This Row],[Close Price]]-Table2[[#This Row],[200D EMA]])/Table2[[#This Row],[200D EMA]]</f>
        <v>-9.2911180835694523E-2</v>
      </c>
      <c r="V577">
        <v>0.32915287357012302</v>
      </c>
      <c r="W577">
        <v>312.3</v>
      </c>
      <c r="X577">
        <v>322.55</v>
      </c>
      <c r="Y577">
        <v>312.10000000000002</v>
      </c>
      <c r="Z577">
        <v>323.64999999999998</v>
      </c>
      <c r="AA577">
        <v>309</v>
      </c>
      <c r="AB577">
        <v>350</v>
      </c>
      <c r="AC577" s="1">
        <f>(Table2[[#This Row],[Close Price]]/Table2[[#This Row],[Day Low]])-1</f>
        <v>8.0051232788984628E-3</v>
      </c>
      <c r="AD577" s="1">
        <f>(Table2[[#This Row],[Day High]]/Table2[[#This Row],[Close Price]])-1</f>
        <v>2.4618805590851389E-2</v>
      </c>
      <c r="AE577" s="1">
        <f>(Table2[[#This Row],[Close Price]]/Table2[[#This Row],[Current Week Low]])-1</f>
        <v>8.6510733739186829E-3</v>
      </c>
      <c r="AF577" s="1">
        <f>(Table2[[#This Row],[Current Week High]]/Table2[[#This Row],[Close Price]])-1</f>
        <v>2.8113087674713988E-2</v>
      </c>
      <c r="AG577" s="1">
        <f>(Table2[[#This Row],[Close Price]]/Table2[[#This Row],[Current Month Low]])-1</f>
        <v>1.8770226537216939E-2</v>
      </c>
      <c r="AH577" s="1">
        <f>(Table2[[#This Row],[Current Month High]]/Table2[[#This Row],[Close Price]])-1</f>
        <v>0.11181702668360849</v>
      </c>
      <c r="AI577">
        <v>38.802414231257899</v>
      </c>
      <c r="AJ577">
        <v>17.572362278244601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-0.21</v>
      </c>
      <c r="AM577" t="s">
        <v>3192</v>
      </c>
      <c r="AN577">
        <v>-7.95</v>
      </c>
      <c r="AO577" t="s">
        <v>3192</v>
      </c>
      <c r="AP577">
        <v>7.8086088828461006E-2</v>
      </c>
      <c r="AQ577">
        <f>(Table2[[#This Row],[Sharpe Ratio]]-AVERAGE(Table2[Sharpe Ratio]))/_xlfn.STDEV.P(Table2[Sharpe Ratio])</f>
        <v>0.12460272299994106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667</v>
      </c>
      <c r="AT577">
        <f>_xlfn.RANK.AVG(Table2[[#This Row],[6M Return vs Nifty Z-Score]],Table2[6M Return vs Nifty Z-Score])</f>
        <v>618</v>
      </c>
      <c r="AU577">
        <f>_xlfn.RANK.AVG(Table2[[#This Row],[Sharpe Ratio Z-Score]],Table2[Sharpe Ratio Z-Score])</f>
        <v>308</v>
      </c>
      <c r="AV577">
        <f>(Table2[[#This Row],[Rank 1Y]]+Table2[[#This Row],[Rank 6M]]+Table2[[#This Row],[Rank Sharpe]])/3</f>
        <v>531</v>
      </c>
    </row>
    <row r="578" spans="1:48" x14ac:dyDescent="0.3">
      <c r="A578" t="s">
        <v>432</v>
      </c>
      <c r="B578" t="s">
        <v>433</v>
      </c>
      <c r="C578" t="s">
        <v>3154</v>
      </c>
      <c r="D578" t="s">
        <v>119</v>
      </c>
      <c r="E578">
        <v>53663.784554687998</v>
      </c>
      <c r="F578">
        <v>129.91999999999999</v>
      </c>
      <c r="G578">
        <v>19.096319974619199</v>
      </c>
      <c r="H578">
        <f>(Table2[[#This Row],[1Y Return vs Nifty]]-AVERAGE(Table2[1Y Return vs Nifty]))/_xlfn.STDEV.P(Table2[1Y Return vs Nifty])</f>
        <v>-0.12093839871356114</v>
      </c>
      <c r="I578">
        <v>7.5986242752694499E-2</v>
      </c>
      <c r="J578">
        <f>(Table2[[#This Row],[1M Return vs Nifty]]-AVERAGE(Table2[1M Return vs Nifty]))/_xlfn.STDEV.P(Table2[1M Return vs Nifty])</f>
        <v>-1.8270792447393169E-2</v>
      </c>
      <c r="K578">
        <v>-25.7285114916133</v>
      </c>
      <c r="L578">
        <f>(Table2[[#This Row],[6M Return vs Nifty]]-AVERAGE(Table2[6M Return vs Nifty]))/_xlfn.STDEV.P(Table2[6M Return vs Nifty])</f>
        <v>-1.1183991155413924</v>
      </c>
      <c r="M578">
        <v>-0.82048248526532896</v>
      </c>
      <c r="N578">
        <f>(Table2[[#This Row],[1W Return vs Nifty]]-AVERAGE(Table2[1W Return vs Nifty]))/_xlfn.STDEV.P(Table2[1W Return vs Nifty])</f>
        <v>-0.52772843603402719</v>
      </c>
      <c r="O578">
        <v>133.19</v>
      </c>
      <c r="P578">
        <v>135.17483183339201</v>
      </c>
      <c r="Q578">
        <v>133.30816020903799</v>
      </c>
      <c r="R578">
        <v>38.5709310951693</v>
      </c>
      <c r="S578" s="1">
        <f>(Table2[[#This Row],[Close Price]]-Table2[[#This Row],[20D EMA]])/Table2[[#This Row],[20D EMA]]</f>
        <v>-2.4551392747203322E-2</v>
      </c>
      <c r="T578" s="1">
        <f>(Table2[[#This Row],[Close Price]]-Table2[[#This Row],[50D EMA]])/Table2[[#This Row],[50D EMA]]</f>
        <v>-3.887433601447933E-2</v>
      </c>
      <c r="U578" s="1">
        <f>(Table2[[#This Row],[Close Price]]-Table2[[#This Row],[200D EMA]])/Table2[[#This Row],[200D EMA]]</f>
        <v>-2.54160000687512E-2</v>
      </c>
      <c r="V578">
        <v>0.986175024866214</v>
      </c>
      <c r="W578">
        <v>129.08000000000001</v>
      </c>
      <c r="X578">
        <v>131.65</v>
      </c>
      <c r="Y578">
        <v>129.08000000000001</v>
      </c>
      <c r="Z578">
        <v>137.33000000000001</v>
      </c>
      <c r="AA578">
        <v>127.84</v>
      </c>
      <c r="AB578">
        <v>142.12</v>
      </c>
      <c r="AC578" s="1">
        <f>(Table2[[#This Row],[Close Price]]/Table2[[#This Row],[Day Low]])-1</f>
        <v>6.5075921908892553E-3</v>
      </c>
      <c r="AD578" s="1">
        <f>(Table2[[#This Row],[Day High]]/Table2[[#This Row],[Close Price]])-1</f>
        <v>1.3315886699507562E-2</v>
      </c>
      <c r="AE578" s="1">
        <f>(Table2[[#This Row],[Close Price]]/Table2[[#This Row],[Current Week Low]])-1</f>
        <v>6.5075921908892553E-3</v>
      </c>
      <c r="AF578" s="1">
        <f>(Table2[[#This Row],[Current Week High]]/Table2[[#This Row],[Close Price]])-1</f>
        <v>5.7035098522167704E-2</v>
      </c>
      <c r="AG578" s="1">
        <f>(Table2[[#This Row],[Close Price]]/Table2[[#This Row],[Current Month Low]])-1</f>
        <v>1.6270337922402955E-2</v>
      </c>
      <c r="AH578" s="1">
        <f>(Table2[[#This Row],[Current Month High]]/Table2[[#This Row],[Close Price]])-1</f>
        <v>9.3903940886699733E-2</v>
      </c>
      <c r="AI578">
        <v>34.967672413793103</v>
      </c>
      <c r="AJ578">
        <v>58.8264058679706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-0.15</v>
      </c>
      <c r="AM578" t="s">
        <v>3192</v>
      </c>
      <c r="AN578">
        <v>-7.56</v>
      </c>
      <c r="AO578" t="s">
        <v>3192</v>
      </c>
      <c r="AP578">
        <v>-3.6422265691699999E-3</v>
      </c>
      <c r="AQ578">
        <f>(Table2[[#This Row],[Sharpe Ratio]]-AVERAGE(Table2[Sharpe Ratio]))/_xlfn.STDEV.P(Table2[Sharpe Ratio])</f>
        <v>-0.83094555677016468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328</v>
      </c>
      <c r="AT578">
        <f>_xlfn.RANK.AVG(Table2[[#This Row],[6M Return vs Nifty Z-Score]],Table2[6M Return vs Nifty Z-Score])</f>
        <v>680</v>
      </c>
      <c r="AU578">
        <f>_xlfn.RANK.AVG(Table2[[#This Row],[Sharpe Ratio Z-Score]],Table2[Sharpe Ratio Z-Score])</f>
        <v>586</v>
      </c>
      <c r="AV578">
        <f>(Table2[[#This Row],[Rank 1Y]]+Table2[[#This Row],[Rank 6M]]+Table2[[#This Row],[Rank Sharpe]])/3</f>
        <v>531.33333333333337</v>
      </c>
    </row>
    <row r="579" spans="1:48" x14ac:dyDescent="0.3">
      <c r="A579" t="s">
        <v>1041</v>
      </c>
      <c r="B579" t="s">
        <v>1042</v>
      </c>
      <c r="C579" t="s">
        <v>3159</v>
      </c>
      <c r="D579" t="s">
        <v>538</v>
      </c>
      <c r="E579">
        <v>13552.261948199999</v>
      </c>
      <c r="F579">
        <v>871.95</v>
      </c>
      <c r="G579">
        <v>-33.6103451082924</v>
      </c>
      <c r="H579">
        <f>(Table2[[#This Row],[1Y Return vs Nifty]]-AVERAGE(Table2[1Y Return vs Nifty]))/_xlfn.STDEV.P(Table2[1Y Return vs Nifty])</f>
        <v>-0.98899846729893859</v>
      </c>
      <c r="I579">
        <v>3.1097175369650798</v>
      </c>
      <c r="J579">
        <f>(Table2[[#This Row],[1M Return vs Nifty]]-AVERAGE(Table2[1M Return vs Nifty]))/_xlfn.STDEV.P(Table2[1M Return vs Nifty])</f>
        <v>0.30686823227859966</v>
      </c>
      <c r="K579">
        <v>-8.29151139111441</v>
      </c>
      <c r="L579">
        <f>(Table2[[#This Row],[6M Return vs Nifty]]-AVERAGE(Table2[6M Return vs Nifty]))/_xlfn.STDEV.P(Table2[6M Return vs Nifty])</f>
        <v>-0.57908863175415048</v>
      </c>
      <c r="M579">
        <v>-3.52363963497565</v>
      </c>
      <c r="N579">
        <f>(Table2[[#This Row],[1W Return vs Nifty]]-AVERAGE(Table2[1W Return vs Nifty]))/_xlfn.STDEV.P(Table2[1W Return vs Nifty])</f>
        <v>-1.0884873623353026</v>
      </c>
      <c r="O579">
        <v>878.42</v>
      </c>
      <c r="P579">
        <v>860.35138896383398</v>
      </c>
      <c r="Q579">
        <v>837.021687518975</v>
      </c>
      <c r="R579">
        <v>43.590896392833201</v>
      </c>
      <c r="S579" s="1">
        <f>(Table2[[#This Row],[Close Price]]-Table2[[#This Row],[20D EMA]])/Table2[[#This Row],[20D EMA]]</f>
        <v>-7.3654971425968375E-3</v>
      </c>
      <c r="T579" s="1">
        <f>(Table2[[#This Row],[Close Price]]-Table2[[#This Row],[50D EMA]])/Table2[[#This Row],[50D EMA]]</f>
        <v>1.348124869088068E-2</v>
      </c>
      <c r="U579" s="1">
        <f>(Table2[[#This Row],[Close Price]]-Table2[[#This Row],[200D EMA]])/Table2[[#This Row],[200D EMA]]</f>
        <v>4.1729280139151989E-2</v>
      </c>
      <c r="V579">
        <v>0.65897590904070902</v>
      </c>
      <c r="W579">
        <v>862.2</v>
      </c>
      <c r="X579">
        <v>877</v>
      </c>
      <c r="Y579">
        <v>857</v>
      </c>
      <c r="Z579">
        <v>885.55</v>
      </c>
      <c r="AA579">
        <v>857</v>
      </c>
      <c r="AB579">
        <v>944.35</v>
      </c>
      <c r="AC579" s="1">
        <f>(Table2[[#This Row],[Close Price]]/Table2[[#This Row],[Day Low]])-1</f>
        <v>1.1308281141266585E-2</v>
      </c>
      <c r="AD579" s="1">
        <f>(Table2[[#This Row],[Day High]]/Table2[[#This Row],[Close Price]])-1</f>
        <v>5.7916164917712898E-3</v>
      </c>
      <c r="AE579" s="1">
        <f>(Table2[[#This Row],[Close Price]]/Table2[[#This Row],[Current Week Low]])-1</f>
        <v>1.7444574095682563E-2</v>
      </c>
      <c r="AF579" s="1">
        <f>(Table2[[#This Row],[Current Week High]]/Table2[[#This Row],[Close Price]])-1</f>
        <v>1.5597224611502813E-2</v>
      </c>
      <c r="AG579" s="1">
        <f>(Table2[[#This Row],[Close Price]]/Table2[[#This Row],[Current Month Low]])-1</f>
        <v>1.7444574095682563E-2</v>
      </c>
      <c r="AH579" s="1">
        <f>(Table2[[#This Row],[Current Month High]]/Table2[[#This Row],[Close Price]])-1</f>
        <v>8.3032283961236297E-2</v>
      </c>
      <c r="AI579">
        <v>9.7539996559435593</v>
      </c>
      <c r="AJ579">
        <v>22.991748360251002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0.01</v>
      </c>
      <c r="AM579" t="s">
        <v>3193</v>
      </c>
      <c r="AN579">
        <v>-6.29</v>
      </c>
      <c r="AO579" t="s">
        <v>3192</v>
      </c>
      <c r="AP579">
        <v>3.8428315594400998E-2</v>
      </c>
      <c r="AQ579">
        <f>(Table2[[#This Row],[Sharpe Ratio]]-AVERAGE(Table2[Sharpe Ratio]))/_xlfn.STDEV.P(Table2[Sharpe Ratio])</f>
        <v>-0.33906665289444343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-2.6887728820042351</v>
      </c>
      <c r="AS579">
        <f>_xlfn.RANK.AVG(Table2[[#This Row],[1Y Return vs Nifty Z-Score]],Table2[1Y Return vs Nifty Z-Score])</f>
        <v>661</v>
      </c>
      <c r="AT579">
        <f>_xlfn.RANK.AVG(Table2[[#This Row],[6M Return vs Nifty Z-Score]],Table2[6M Return vs Nifty Z-Score])</f>
        <v>512</v>
      </c>
      <c r="AU579">
        <f>_xlfn.RANK.AVG(Table2[[#This Row],[Sharpe Ratio Z-Score]],Table2[Sharpe Ratio Z-Score])</f>
        <v>429</v>
      </c>
      <c r="AV579">
        <f>(Table2[[#This Row],[Rank 1Y]]+Table2[[#This Row],[Rank 6M]]+Table2[[#This Row],[Rank Sharpe]])/3</f>
        <v>534</v>
      </c>
    </row>
    <row r="580" spans="1:48" x14ac:dyDescent="0.3">
      <c r="A580" t="s">
        <v>145</v>
      </c>
      <c r="B580" t="s">
        <v>146</v>
      </c>
      <c r="C580" t="s">
        <v>3154</v>
      </c>
      <c r="D580" t="s">
        <v>119</v>
      </c>
      <c r="E580">
        <v>193794.34364248399</v>
      </c>
      <c r="F580">
        <v>155.24</v>
      </c>
      <c r="G580">
        <v>-4.3176837681864502</v>
      </c>
      <c r="H580">
        <f>(Table2[[#This Row],[1Y Return vs Nifty]]-AVERAGE(Table2[1Y Return vs Nifty]))/_xlfn.STDEV.P(Table2[1Y Return vs Nifty])</f>
        <v>-0.50655873084547953</v>
      </c>
      <c r="I580">
        <v>2.0701921007564201</v>
      </c>
      <c r="J580">
        <f>(Table2[[#This Row],[1M Return vs Nifty]]-AVERAGE(Table2[1M Return vs Nifty]))/_xlfn.STDEV.P(Table2[1M Return vs Nifty])</f>
        <v>0.19545747973385438</v>
      </c>
      <c r="K580">
        <v>-15.7532463105423</v>
      </c>
      <c r="L580">
        <f>(Table2[[#This Row],[6M Return vs Nifty]]-AVERAGE(Table2[6M Return vs Nifty]))/_xlfn.STDEV.P(Table2[6M Return vs Nifty])</f>
        <v>-0.80987327625120908</v>
      </c>
      <c r="M580">
        <v>-2.4142792801197199</v>
      </c>
      <c r="N580">
        <f>(Table2[[#This Row],[1W Return vs Nifty]]-AVERAGE(Table2[1W Return vs Nifty]))/_xlfn.STDEV.P(Table2[1W Return vs Nifty])</f>
        <v>-0.8583550810741567</v>
      </c>
      <c r="O580">
        <v>159.1</v>
      </c>
      <c r="P580">
        <v>158.542274721653</v>
      </c>
      <c r="Q580">
        <v>153.916155414168</v>
      </c>
      <c r="R580">
        <v>30.8366440371816</v>
      </c>
      <c r="S580" s="1">
        <f>(Table2[[#This Row],[Close Price]]-Table2[[#This Row],[20D EMA]])/Table2[[#This Row],[20D EMA]]</f>
        <v>-2.4261470773098589E-2</v>
      </c>
      <c r="T580" s="1">
        <f>(Table2[[#This Row],[Close Price]]-Table2[[#This Row],[50D EMA]])/Table2[[#This Row],[50D EMA]]</f>
        <v>-2.0828985375986802E-2</v>
      </c>
      <c r="U580" s="1">
        <f>(Table2[[#This Row],[Close Price]]-Table2[[#This Row],[200D EMA]])/Table2[[#This Row],[200D EMA]]</f>
        <v>8.601076230560176E-3</v>
      </c>
      <c r="V580">
        <v>1.03382278074167</v>
      </c>
      <c r="W580">
        <v>154.02000000000001</v>
      </c>
      <c r="X580">
        <v>156.55000000000001</v>
      </c>
      <c r="Y580">
        <v>154.02000000000001</v>
      </c>
      <c r="Z580">
        <v>163.38</v>
      </c>
      <c r="AA580">
        <v>154.02000000000001</v>
      </c>
      <c r="AB580">
        <v>169.99</v>
      </c>
      <c r="AC580" s="1">
        <f>(Table2[[#This Row],[Close Price]]/Table2[[#This Row],[Day Low]])-1</f>
        <v>7.9210492143877431E-3</v>
      </c>
      <c r="AD580" s="1">
        <f>(Table2[[#This Row],[Day High]]/Table2[[#This Row],[Close Price]])-1</f>
        <v>8.4385467662972946E-3</v>
      </c>
      <c r="AE580" s="1">
        <f>(Table2[[#This Row],[Close Price]]/Table2[[#This Row],[Current Week Low]])-1</f>
        <v>7.9210492143877431E-3</v>
      </c>
      <c r="AF580" s="1">
        <f>(Table2[[#This Row],[Current Week High]]/Table2[[#This Row],[Close Price]])-1</f>
        <v>5.2434939448595674E-2</v>
      </c>
      <c r="AG580" s="1">
        <f>(Table2[[#This Row],[Close Price]]/Table2[[#This Row],[Current Month Low]])-1</f>
        <v>7.9210492143877431E-3</v>
      </c>
      <c r="AH580" s="1">
        <f>(Table2[[#This Row],[Current Month High]]/Table2[[#This Row],[Close Price]])-1</f>
        <v>9.5014171605256381E-2</v>
      </c>
      <c r="AI580">
        <v>18.912651378510599</v>
      </c>
      <c r="AJ580">
        <v>35.462478184991198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-0.08</v>
      </c>
      <c r="AM580" t="s">
        <v>3192</v>
      </c>
      <c r="AN580">
        <v>-6.79</v>
      </c>
      <c r="AO580" t="s">
        <v>3192</v>
      </c>
      <c r="AP580">
        <v>3.2572749600099998E-4</v>
      </c>
      <c r="AQ580">
        <f>(Table2[[#This Row],[Sharpe Ratio]]-AVERAGE(Table2[Sharpe Ratio]))/_xlfn.STDEV.P(Table2[Sharpe Ratio])</f>
        <v>-0.7845531692269504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-2.763882777663941</v>
      </c>
      <c r="AS580">
        <f>_xlfn.RANK.AVG(Table2[[#This Row],[1Y Return vs Nifty Z-Score]],Table2[1Y Return vs Nifty Z-Score])</f>
        <v>487</v>
      </c>
      <c r="AT580">
        <f>_xlfn.RANK.AVG(Table2[[#This Row],[6M Return vs Nifty Z-Score]],Table2[6M Return vs Nifty Z-Score])</f>
        <v>593</v>
      </c>
      <c r="AU580">
        <f>_xlfn.RANK.AVG(Table2[[#This Row],[Sharpe Ratio Z-Score]],Table2[Sharpe Ratio Z-Score])</f>
        <v>523</v>
      </c>
      <c r="AV580">
        <f>(Table2[[#This Row],[Rank 1Y]]+Table2[[#This Row],[Rank 6M]]+Table2[[#This Row],[Rank Sharpe]])/3</f>
        <v>534.33333333333337</v>
      </c>
    </row>
    <row r="581" spans="1:48" x14ac:dyDescent="0.3">
      <c r="A581" t="s">
        <v>427</v>
      </c>
      <c r="B581" t="s">
        <v>428</v>
      </c>
      <c r="C581" t="s">
        <v>3158</v>
      </c>
      <c r="D581" t="s">
        <v>429</v>
      </c>
      <c r="E581">
        <v>53971.29334584</v>
      </c>
      <c r="F581">
        <v>885.8</v>
      </c>
      <c r="G581">
        <v>-2.9424054965581998</v>
      </c>
      <c r="H581">
        <f>(Table2[[#This Row],[1Y Return vs Nifty]]-AVERAGE(Table2[1Y Return vs Nifty]))/_xlfn.STDEV.P(Table2[1Y Return vs Nifty])</f>
        <v>-0.48390838579109929</v>
      </c>
      <c r="I581">
        <v>-5.99750466523012</v>
      </c>
      <c r="J581">
        <f>(Table2[[#This Row],[1M Return vs Nifty]]-AVERAGE(Table2[1M Return vs Nifty]))/_xlfn.STDEV.P(Table2[1M Return vs Nifty])</f>
        <v>-0.66919492480908749</v>
      </c>
      <c r="K581">
        <v>-19.1956304588265</v>
      </c>
      <c r="L581">
        <f>(Table2[[#This Row],[6M Return vs Nifty]]-AVERAGE(Table2[6M Return vs Nifty]))/_xlfn.STDEV.P(Table2[6M Return vs Nifty])</f>
        <v>-0.91634307321700537</v>
      </c>
      <c r="M581">
        <v>-0.84928069836307996</v>
      </c>
      <c r="N581">
        <f>(Table2[[#This Row],[1W Return vs Nifty]]-AVERAGE(Table2[1W Return vs Nifty]))/_xlfn.STDEV.P(Table2[1W Return vs Nifty])</f>
        <v>-0.53370250789212126</v>
      </c>
      <c r="O581">
        <v>901.37</v>
      </c>
      <c r="P581">
        <v>935.593095338338</v>
      </c>
      <c r="Q581">
        <v>937.98750875583096</v>
      </c>
      <c r="R581">
        <v>43.157933153687701</v>
      </c>
      <c r="S581" s="1">
        <f>(Table2[[#This Row],[Close Price]]-Table2[[#This Row],[20D EMA]])/Table2[[#This Row],[20D EMA]]</f>
        <v>-1.7273705581503766E-2</v>
      </c>
      <c r="T581" s="1">
        <f>(Table2[[#This Row],[Close Price]]-Table2[[#This Row],[50D EMA]])/Table2[[#This Row],[50D EMA]]</f>
        <v>-5.3220887997609045E-2</v>
      </c>
      <c r="U581" s="1">
        <f>(Table2[[#This Row],[Close Price]]-Table2[[#This Row],[200D EMA]])/Table2[[#This Row],[200D EMA]]</f>
        <v>-5.5637743859780993E-2</v>
      </c>
      <c r="V581">
        <v>0.61078032884120304</v>
      </c>
      <c r="W581">
        <v>881.55</v>
      </c>
      <c r="X581">
        <v>889.95</v>
      </c>
      <c r="Y581">
        <v>870.5</v>
      </c>
      <c r="Z581">
        <v>889.95</v>
      </c>
      <c r="AA581">
        <v>858</v>
      </c>
      <c r="AB581">
        <v>926.95</v>
      </c>
      <c r="AC581" s="1">
        <f>(Table2[[#This Row],[Close Price]]/Table2[[#This Row],[Day Low]])-1</f>
        <v>4.821053825647903E-3</v>
      </c>
      <c r="AD581" s="1">
        <f>(Table2[[#This Row],[Day High]]/Table2[[#This Row],[Close Price]])-1</f>
        <v>4.6850304809213927E-3</v>
      </c>
      <c r="AE581" s="1">
        <f>(Table2[[#This Row],[Close Price]]/Table2[[#This Row],[Current Week Low]])-1</f>
        <v>1.7576105686387011E-2</v>
      </c>
      <c r="AF581" s="1">
        <f>(Table2[[#This Row],[Current Week High]]/Table2[[#This Row],[Close Price]])-1</f>
        <v>4.6850304809213927E-3</v>
      </c>
      <c r="AG581" s="1">
        <f>(Table2[[#This Row],[Close Price]]/Table2[[#This Row],[Current Month Low]])-1</f>
        <v>3.2400932400932447E-2</v>
      </c>
      <c r="AH581" s="1">
        <f>(Table2[[#This Row],[Current Month High]]/Table2[[#This Row],[Close Price]])-1</f>
        <v>4.6455181756604347E-2</v>
      </c>
      <c r="AI581">
        <v>33.212914879205201</v>
      </c>
      <c r="AJ581">
        <v>31.776257066349199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-0.13</v>
      </c>
      <c r="AM581" t="s">
        <v>3192</v>
      </c>
      <c r="AN581">
        <v>-2.79</v>
      </c>
      <c r="AO581" t="s">
        <v>3192</v>
      </c>
      <c r="AP581">
        <v>1.4007307393817999E-2</v>
      </c>
      <c r="AQ581">
        <f>(Table2[[#This Row],[Sharpe Ratio]]-AVERAGE(Table2[Sharpe Ratio]))/_xlfn.STDEV.P(Table2[Sharpe Ratio])</f>
        <v>-0.62459134850067555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478</v>
      </c>
      <c r="AT581">
        <f>_xlfn.RANK.AVG(Table2[[#This Row],[6M Return vs Nifty Z-Score]],Table2[6M Return vs Nifty Z-Score])</f>
        <v>627</v>
      </c>
      <c r="AU581">
        <f>_xlfn.RANK.AVG(Table2[[#This Row],[Sharpe Ratio Z-Score]],Table2[Sharpe Ratio Z-Score])</f>
        <v>499</v>
      </c>
      <c r="AV581">
        <f>(Table2[[#This Row],[Rank 1Y]]+Table2[[#This Row],[Rank 6M]]+Table2[[#This Row],[Rank Sharpe]])/3</f>
        <v>534.66666666666663</v>
      </c>
    </row>
    <row r="582" spans="1:48" x14ac:dyDescent="0.3">
      <c r="A582" t="s">
        <v>833</v>
      </c>
      <c r="B582" t="s">
        <v>834</v>
      </c>
      <c r="C582" t="s">
        <v>3157</v>
      </c>
      <c r="D582" t="s">
        <v>37</v>
      </c>
      <c r="E582">
        <v>19585.87596478</v>
      </c>
      <c r="F582">
        <v>886.7</v>
      </c>
      <c r="G582">
        <v>-14.5544094825119</v>
      </c>
      <c r="H582">
        <f>(Table2[[#This Row],[1Y Return vs Nifty]]-AVERAGE(Table2[1Y Return vs Nifty]))/_xlfn.STDEV.P(Table2[1Y Return vs Nifty])</f>
        <v>-0.67515397039798286</v>
      </c>
      <c r="I582">
        <v>-1.60566105731565</v>
      </c>
      <c r="J582">
        <f>(Table2[[#This Row],[1M Return vs Nifty]]-AVERAGE(Table2[1M Return vs Nifty]))/_xlfn.STDEV.P(Table2[1M Return vs Nifty])</f>
        <v>-0.19850071726651669</v>
      </c>
      <c r="K582">
        <v>-7.99896913822489</v>
      </c>
      <c r="L582">
        <f>(Table2[[#This Row],[6M Return vs Nifty]]-AVERAGE(Table2[6M Return vs Nifty]))/_xlfn.STDEV.P(Table2[6M Return vs Nifty])</f>
        <v>-0.57004056712005413</v>
      </c>
      <c r="M582">
        <v>2.0214172757731101</v>
      </c>
      <c r="N582">
        <f>(Table2[[#This Row],[1W Return vs Nifty]]-AVERAGE(Table2[1W Return vs Nifty]))/_xlfn.STDEV.P(Table2[1W Return vs Nifty])</f>
        <v>6.1812079147098603E-2</v>
      </c>
      <c r="O582">
        <v>889.23</v>
      </c>
      <c r="P582">
        <v>896.65631076237401</v>
      </c>
      <c r="Q582">
        <v>868.52001614963501</v>
      </c>
      <c r="R582">
        <v>48.7079423120922</v>
      </c>
      <c r="S582" s="1">
        <f>(Table2[[#This Row],[Close Price]]-Table2[[#This Row],[20D EMA]])/Table2[[#This Row],[20D EMA]]</f>
        <v>-2.84515817055202E-3</v>
      </c>
      <c r="T582" s="1">
        <f>(Table2[[#This Row],[Close Price]]-Table2[[#This Row],[50D EMA]])/Table2[[#This Row],[50D EMA]]</f>
        <v>-1.1103820541795657E-2</v>
      </c>
      <c r="U582" s="1">
        <f>(Table2[[#This Row],[Close Price]]-Table2[[#This Row],[200D EMA]])/Table2[[#This Row],[200D EMA]]</f>
        <v>2.0932141473217186E-2</v>
      </c>
      <c r="V582">
        <v>0.47540118055349501</v>
      </c>
      <c r="W582">
        <v>881</v>
      </c>
      <c r="X582">
        <v>893.7</v>
      </c>
      <c r="Y582">
        <v>879.2</v>
      </c>
      <c r="Z582">
        <v>899</v>
      </c>
      <c r="AA582">
        <v>864</v>
      </c>
      <c r="AB582">
        <v>913.35</v>
      </c>
      <c r="AC582" s="1">
        <f>(Table2[[#This Row],[Close Price]]/Table2[[#This Row],[Day Low]])-1</f>
        <v>6.4699205448355279E-3</v>
      </c>
      <c r="AD582" s="1">
        <f>(Table2[[#This Row],[Day High]]/Table2[[#This Row],[Close Price]])-1</f>
        <v>7.8944400586444807E-3</v>
      </c>
      <c r="AE582" s="1">
        <f>(Table2[[#This Row],[Close Price]]/Table2[[#This Row],[Current Week Low]])-1</f>
        <v>8.5304822565968053E-3</v>
      </c>
      <c r="AF582" s="1">
        <f>(Table2[[#This Row],[Current Week High]]/Table2[[#This Row],[Close Price]])-1</f>
        <v>1.3871658960189492E-2</v>
      </c>
      <c r="AG582" s="1">
        <f>(Table2[[#This Row],[Close Price]]/Table2[[#This Row],[Current Month Low]])-1</f>
        <v>2.6273148148148184E-2</v>
      </c>
      <c r="AH582" s="1">
        <f>(Table2[[#This Row],[Current Month High]]/Table2[[#This Row],[Close Price]])-1</f>
        <v>3.0055261080410567E-2</v>
      </c>
      <c r="AI582">
        <v>15.5971580015788</v>
      </c>
      <c r="AJ582">
        <v>24.676602924634398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-0.08</v>
      </c>
      <c r="AM582" t="s">
        <v>3192</v>
      </c>
      <c r="AN582">
        <v>0.7</v>
      </c>
      <c r="AO582" t="s">
        <v>3193</v>
      </c>
      <c r="AQ582">
        <f>(Table2[[#This Row],[Sharpe Ratio]]-AVERAGE(Table2[Sharpe Ratio]))/_xlfn.STDEV.P(Table2[Sharpe Ratio])</f>
        <v>-0.78836149865308947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548</v>
      </c>
      <c r="AT582">
        <f>_xlfn.RANK.AVG(Table2[[#This Row],[6M Return vs Nifty Z-Score]],Table2[6M Return vs Nifty Z-Score])</f>
        <v>505</v>
      </c>
      <c r="AU582">
        <f>_xlfn.RANK.AVG(Table2[[#This Row],[Sharpe Ratio Z-Score]],Table2[Sharpe Ratio Z-Score])</f>
        <v>551.5</v>
      </c>
      <c r="AV582">
        <f>(Table2[[#This Row],[Rank 1Y]]+Table2[[#This Row],[Rank 6M]]+Table2[[#This Row],[Rank Sharpe]])/3</f>
        <v>534.83333333333337</v>
      </c>
    </row>
    <row r="583" spans="1:48" x14ac:dyDescent="0.3">
      <c r="A583" t="s">
        <v>766</v>
      </c>
      <c r="B583" t="s">
        <v>767</v>
      </c>
      <c r="C583" t="s">
        <v>3157</v>
      </c>
      <c r="D583" t="s">
        <v>768</v>
      </c>
      <c r="E583">
        <v>22121.774161500001</v>
      </c>
      <c r="F583">
        <v>1389.05</v>
      </c>
      <c r="G583">
        <v>-19.204315771211999</v>
      </c>
      <c r="H583">
        <f>(Table2[[#This Row],[1Y Return vs Nifty]]-AVERAGE(Table2[1Y Return vs Nifty]))/_xlfn.STDEV.P(Table2[1Y Return vs Nifty])</f>
        <v>-0.75173627674453358</v>
      </c>
      <c r="I583">
        <v>-1.72909346683053</v>
      </c>
      <c r="J583">
        <f>(Table2[[#This Row],[1M Return vs Nifty]]-AVERAGE(Table2[1M Return vs Nifty]))/_xlfn.STDEV.P(Table2[1M Return vs Nifty])</f>
        <v>-0.21172953991333804</v>
      </c>
      <c r="K583">
        <v>0.48214400811630398</v>
      </c>
      <c r="L583">
        <f>(Table2[[#This Row],[6M Return vs Nifty]]-AVERAGE(Table2[6M Return vs Nifty]))/_xlfn.STDEV.P(Table2[6M Return vs Nifty])</f>
        <v>-0.30772748530291638</v>
      </c>
      <c r="M583">
        <v>-0.88733963060966203</v>
      </c>
      <c r="N583">
        <f>(Table2[[#This Row],[1W Return vs Nifty]]-AVERAGE(Table2[1W Return vs Nifty]))/_xlfn.STDEV.P(Table2[1W Return vs Nifty])</f>
        <v>-0.54159767816923721</v>
      </c>
      <c r="O583">
        <v>1431.62</v>
      </c>
      <c r="P583">
        <v>1426.6505694663999</v>
      </c>
      <c r="Q583">
        <v>1355.8865712731599</v>
      </c>
      <c r="R583">
        <v>29.0528506866338</v>
      </c>
      <c r="S583" s="1">
        <f>(Table2[[#This Row],[Close Price]]-Table2[[#This Row],[20D EMA]])/Table2[[#This Row],[20D EMA]]</f>
        <v>-2.9735544348360555E-2</v>
      </c>
      <c r="T583" s="1">
        <f>(Table2[[#This Row],[Close Price]]-Table2[[#This Row],[50D EMA]])/Table2[[#This Row],[50D EMA]]</f>
        <v>-2.6355836720734951E-2</v>
      </c>
      <c r="U583" s="1">
        <f>(Table2[[#This Row],[Close Price]]-Table2[[#This Row],[200D EMA]])/Table2[[#This Row],[200D EMA]]</f>
        <v>2.4458851816564573E-2</v>
      </c>
      <c r="V583">
        <v>0.87688517965031498</v>
      </c>
      <c r="W583">
        <v>1365.9</v>
      </c>
      <c r="X583">
        <v>1412.1</v>
      </c>
      <c r="Y583">
        <v>1365.9</v>
      </c>
      <c r="Z583">
        <v>1412.1</v>
      </c>
      <c r="AA583">
        <v>1365.9</v>
      </c>
      <c r="AB583">
        <v>1501.65</v>
      </c>
      <c r="AC583" s="1">
        <f>(Table2[[#This Row],[Close Price]]/Table2[[#This Row],[Day Low]])-1</f>
        <v>1.694853210337488E-2</v>
      </c>
      <c r="AD583" s="1">
        <f>(Table2[[#This Row],[Day High]]/Table2[[#This Row],[Close Price]])-1</f>
        <v>1.6594075087289939E-2</v>
      </c>
      <c r="AE583" s="1">
        <f>(Table2[[#This Row],[Close Price]]/Table2[[#This Row],[Current Week Low]])-1</f>
        <v>1.694853210337488E-2</v>
      </c>
      <c r="AF583" s="1">
        <f>(Table2[[#This Row],[Current Week High]]/Table2[[#This Row],[Close Price]])-1</f>
        <v>1.6594075087289939E-2</v>
      </c>
      <c r="AG583" s="1">
        <f>(Table2[[#This Row],[Close Price]]/Table2[[#This Row],[Current Month Low]])-1</f>
        <v>1.694853210337488E-2</v>
      </c>
      <c r="AH583" s="1">
        <f>(Table2[[#This Row],[Current Month High]]/Table2[[#This Row],[Close Price]])-1</f>
        <v>8.1062596738778359E-2</v>
      </c>
      <c r="AI583">
        <v>13.6532162269176</v>
      </c>
      <c r="AJ583">
        <v>25.100193632638302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-0.03</v>
      </c>
      <c r="AM583" t="s">
        <v>3192</v>
      </c>
      <c r="AN583">
        <v>-5.86</v>
      </c>
      <c r="AO583" t="s">
        <v>3192</v>
      </c>
      <c r="AP583">
        <v>-1.0866969529489999E-2</v>
      </c>
      <c r="AQ583">
        <f>(Table2[[#This Row],[Sharpe Ratio]]-AVERAGE(Table2[Sharpe Ratio]))/_xlfn.STDEV.P(Table2[Sharpe Ratio])</f>
        <v>-0.91541555561850829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-2.7282065357485332</v>
      </c>
      <c r="AS583">
        <f>_xlfn.RANK.AVG(Table2[[#This Row],[1Y Return vs Nifty Z-Score]],Table2[1Y Return vs Nifty Z-Score])</f>
        <v>578</v>
      </c>
      <c r="AT583">
        <f>_xlfn.RANK.AVG(Table2[[#This Row],[6M Return vs Nifty Z-Score]],Table2[6M Return vs Nifty Z-Score])</f>
        <v>426</v>
      </c>
      <c r="AU583">
        <f>_xlfn.RANK.AVG(Table2[[#This Row],[Sharpe Ratio Z-Score]],Table2[Sharpe Ratio Z-Score])</f>
        <v>603</v>
      </c>
      <c r="AV583">
        <f>(Table2[[#This Row],[Rank 1Y]]+Table2[[#This Row],[Rank 6M]]+Table2[[#This Row],[Rank Sharpe]])/3</f>
        <v>535.66666666666663</v>
      </c>
    </row>
    <row r="584" spans="1:48" x14ac:dyDescent="0.3">
      <c r="A584" t="s">
        <v>96</v>
      </c>
      <c r="B584" t="s">
        <v>97</v>
      </c>
      <c r="C584" t="s">
        <v>3147</v>
      </c>
      <c r="D584" t="s">
        <v>43</v>
      </c>
      <c r="E584">
        <v>296748.15428603499</v>
      </c>
      <c r="F584">
        <v>1862.05</v>
      </c>
      <c r="G584">
        <v>-13.6699270128744</v>
      </c>
      <c r="H584">
        <f>(Table2[[#This Row],[1Y Return vs Nifty]]-AVERAGE(Table2[1Y Return vs Nifty]))/_xlfn.STDEV.P(Table2[1Y Return vs Nifty])</f>
        <v>-0.66058685802143036</v>
      </c>
      <c r="I584">
        <v>-0.95776992002563599</v>
      </c>
      <c r="J584">
        <f>(Table2[[#This Row],[1M Return vs Nifty]]-AVERAGE(Table2[1M Return vs Nifty]))/_xlfn.STDEV.P(Table2[1M Return vs Nifty])</f>
        <v>-0.12906322525495756</v>
      </c>
      <c r="K584">
        <v>2.29994837288455</v>
      </c>
      <c r="L584">
        <f>(Table2[[#This Row],[6M Return vs Nifty]]-AVERAGE(Table2[6M Return vs Nifty]))/_xlfn.STDEV.P(Table2[6M Return vs Nifty])</f>
        <v>-0.25150445692972312</v>
      </c>
      <c r="M584">
        <v>0.60948730234111304</v>
      </c>
      <c r="N584">
        <f>(Table2[[#This Row],[1W Return vs Nifty]]-AVERAGE(Table2[1W Return vs Nifty]))/_xlfn.STDEV.P(Table2[1W Return vs Nifty])</f>
        <v>-0.23108703550450863</v>
      </c>
      <c r="O584">
        <v>1877.4</v>
      </c>
      <c r="P584">
        <v>1813.4957312444001</v>
      </c>
      <c r="Q584">
        <v>1676.43881255837</v>
      </c>
      <c r="R584">
        <v>41.854989459627802</v>
      </c>
      <c r="S584" s="1">
        <f>(Table2[[#This Row],[Close Price]]-Table2[[#This Row],[20D EMA]])/Table2[[#This Row],[20D EMA]]</f>
        <v>-8.176201129221336E-3</v>
      </c>
      <c r="T584" s="1">
        <f>(Table2[[#This Row],[Close Price]]-Table2[[#This Row],[50D EMA]])/Table2[[#This Row],[50D EMA]]</f>
        <v>2.6773853348021112E-2</v>
      </c>
      <c r="U584" s="1">
        <f>(Table2[[#This Row],[Close Price]]-Table2[[#This Row],[200D EMA]])/Table2[[#This Row],[200D EMA]]</f>
        <v>0.11071754367126198</v>
      </c>
      <c r="V584">
        <v>0.65498917222349995</v>
      </c>
      <c r="W584">
        <v>1847.25</v>
      </c>
      <c r="X584">
        <v>1871</v>
      </c>
      <c r="Y584">
        <v>1842</v>
      </c>
      <c r="Z584">
        <v>1895.75</v>
      </c>
      <c r="AA584">
        <v>1833.1</v>
      </c>
      <c r="AB584">
        <v>2007.1</v>
      </c>
      <c r="AC584" s="1">
        <f>(Table2[[#This Row],[Close Price]]/Table2[[#This Row],[Day Low]])-1</f>
        <v>8.0119095953443686E-3</v>
      </c>
      <c r="AD584" s="1">
        <f>(Table2[[#This Row],[Day High]]/Table2[[#This Row],[Close Price]])-1</f>
        <v>4.80653043688406E-3</v>
      </c>
      <c r="AE584" s="1">
        <f>(Table2[[#This Row],[Close Price]]/Table2[[#This Row],[Current Week Low]])-1</f>
        <v>1.0884907709011848E-2</v>
      </c>
      <c r="AF584" s="1">
        <f>(Table2[[#This Row],[Current Week High]]/Table2[[#This Row],[Close Price]])-1</f>
        <v>1.8098332483015955E-2</v>
      </c>
      <c r="AG584" s="1">
        <f>(Table2[[#This Row],[Close Price]]/Table2[[#This Row],[Current Month Low]])-1</f>
        <v>1.5792919098794433E-2</v>
      </c>
      <c r="AH584" s="1">
        <f>(Table2[[#This Row],[Current Month High]]/Table2[[#This Row],[Close Price]])-1</f>
        <v>7.7898015627936967E-2</v>
      </c>
      <c r="AI584">
        <v>9.01425847855859</v>
      </c>
      <c r="AJ584">
        <v>31.218068426059698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0.12</v>
      </c>
      <c r="AM584" t="s">
        <v>3193</v>
      </c>
      <c r="AN584">
        <v>-7.39</v>
      </c>
      <c r="AO584" t="s">
        <v>3192</v>
      </c>
      <c r="AP584">
        <v>-4.6245179997808999E-2</v>
      </c>
      <c r="AQ584">
        <f>(Table2[[#This Row],[Sharpe Ratio]]-AVERAGE(Table2[Sharpe Ratio]))/_xlfn.STDEV.P(Table2[Sharpe Ratio])</f>
        <v>-1.329049288185653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-2.6012908638962728</v>
      </c>
      <c r="AS584">
        <f>_xlfn.RANK.AVG(Table2[[#This Row],[1Y Return vs Nifty Z-Score]],Table2[1Y Return vs Nifty Z-Score])</f>
        <v>547</v>
      </c>
      <c r="AT584">
        <f>_xlfn.RANK.AVG(Table2[[#This Row],[6M Return vs Nifty Z-Score]],Table2[6M Return vs Nifty Z-Score])</f>
        <v>400</v>
      </c>
      <c r="AU584">
        <f>_xlfn.RANK.AVG(Table2[[#This Row],[Sharpe Ratio Z-Score]],Table2[Sharpe Ratio Z-Score])</f>
        <v>662</v>
      </c>
      <c r="AV584">
        <f>(Table2[[#This Row],[Rank 1Y]]+Table2[[#This Row],[Rank 6M]]+Table2[[#This Row],[Rank Sharpe]])/3</f>
        <v>536.33333333333337</v>
      </c>
    </row>
    <row r="585" spans="1:48" x14ac:dyDescent="0.3">
      <c r="A585" t="s">
        <v>1311</v>
      </c>
      <c r="B585" t="s">
        <v>1312</v>
      </c>
      <c r="C585" t="s">
        <v>3164</v>
      </c>
      <c r="D585" t="s">
        <v>1157</v>
      </c>
      <c r="E585">
        <v>8999.5694693240002</v>
      </c>
      <c r="F585">
        <v>85.96</v>
      </c>
      <c r="G585">
        <v>-17.398348685071799</v>
      </c>
      <c r="H585">
        <f>(Table2[[#This Row],[1Y Return vs Nifty]]-AVERAGE(Table2[1Y Return vs Nifty]))/_xlfn.STDEV.P(Table2[1Y Return vs Nifty])</f>
        <v>-0.7219926397644344</v>
      </c>
      <c r="I585">
        <v>-0.52120899252650899</v>
      </c>
      <c r="J585">
        <f>(Table2[[#This Row],[1M Return vs Nifty]]-AVERAGE(Table2[1M Return vs Nifty]))/_xlfn.STDEV.P(Table2[1M Return vs Nifty])</f>
        <v>-8.2274969989458796E-2</v>
      </c>
      <c r="K585">
        <v>-12.678086808946</v>
      </c>
      <c r="L585">
        <f>(Table2[[#This Row],[6M Return vs Nifty]]-AVERAGE(Table2[6M Return vs Nifty]))/_xlfn.STDEV.P(Table2[6M Return vs Nifty])</f>
        <v>-0.71476140213466399</v>
      </c>
      <c r="M585">
        <v>14.0347773762813</v>
      </c>
      <c r="N585">
        <f>(Table2[[#This Row],[1W Return vs Nifty]]-AVERAGE(Table2[1W Return vs Nifty]))/_xlfn.STDEV.P(Table2[1W Return vs Nifty])</f>
        <v>2.5539346373762677</v>
      </c>
      <c r="O585">
        <v>82.53</v>
      </c>
      <c r="P585">
        <v>85.659815979139594</v>
      </c>
      <c r="Q585">
        <v>86.608317888497396</v>
      </c>
      <c r="R585">
        <v>62.364695232551803</v>
      </c>
      <c r="S585" s="1">
        <f>(Table2[[#This Row],[Close Price]]-Table2[[#This Row],[20D EMA]])/Table2[[#This Row],[20D EMA]]</f>
        <v>4.1560644614079635E-2</v>
      </c>
      <c r="T585" s="1">
        <f>(Table2[[#This Row],[Close Price]]-Table2[[#This Row],[50D EMA]])/Table2[[#This Row],[50D EMA]]</f>
        <v>3.5043738703980183E-3</v>
      </c>
      <c r="U585" s="1">
        <f>(Table2[[#This Row],[Close Price]]-Table2[[#This Row],[200D EMA]])/Table2[[#This Row],[200D EMA]]</f>
        <v>-7.4856307604550141E-3</v>
      </c>
      <c r="V585">
        <v>1.0926533088000401</v>
      </c>
      <c r="W585">
        <v>84.47</v>
      </c>
      <c r="X585">
        <v>86.89</v>
      </c>
      <c r="Y585">
        <v>78.55</v>
      </c>
      <c r="Z585">
        <v>88.62</v>
      </c>
      <c r="AA585">
        <v>72.510000000000005</v>
      </c>
      <c r="AB585">
        <v>88.62</v>
      </c>
      <c r="AC585" s="1">
        <f>(Table2[[#This Row],[Close Price]]/Table2[[#This Row],[Day Low]])-1</f>
        <v>1.7639398603054302E-2</v>
      </c>
      <c r="AD585" s="1">
        <f>(Table2[[#This Row],[Day High]]/Table2[[#This Row],[Close Price]])-1</f>
        <v>1.081898557468608E-2</v>
      </c>
      <c r="AE585" s="1">
        <f>(Table2[[#This Row],[Close Price]]/Table2[[#This Row],[Current Week Low]])-1</f>
        <v>9.4334818586887303E-2</v>
      </c>
      <c r="AF585" s="1">
        <f>(Table2[[#This Row],[Current Week High]]/Table2[[#This Row],[Close Price]])-1</f>
        <v>3.094462540716636E-2</v>
      </c>
      <c r="AG585" s="1">
        <f>(Table2[[#This Row],[Close Price]]/Table2[[#This Row],[Current Month Low]])-1</f>
        <v>0.18549165632326559</v>
      </c>
      <c r="AH585" s="1">
        <f>(Table2[[#This Row],[Current Month High]]/Table2[[#This Row],[Close Price]])-1</f>
        <v>3.094462540716636E-2</v>
      </c>
      <c r="AI585">
        <v>57.8641228478362</v>
      </c>
      <c r="AJ585">
        <v>30.737642585551299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-0.06</v>
      </c>
      <c r="AM585" t="s">
        <v>3192</v>
      </c>
      <c r="AN585">
        <v>4.91</v>
      </c>
      <c r="AO585" t="s">
        <v>3193</v>
      </c>
      <c r="AP585">
        <v>1.7833564069187999E-2</v>
      </c>
      <c r="AQ585">
        <f>(Table2[[#This Row],[Sharpe Ratio]]-AVERAGE(Table2[Sharpe Ratio]))/_xlfn.STDEV.P(Table2[Sharpe Ratio])</f>
        <v>-0.57985565357878244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561</v>
      </c>
      <c r="AT585">
        <f>_xlfn.RANK.AVG(Table2[[#This Row],[6M Return vs Nifty Z-Score]],Table2[6M Return vs Nifty Z-Score])</f>
        <v>562</v>
      </c>
      <c r="AU585">
        <f>_xlfn.RANK.AVG(Table2[[#This Row],[Sharpe Ratio Z-Score]],Table2[Sharpe Ratio Z-Score])</f>
        <v>489</v>
      </c>
      <c r="AV585">
        <f>(Table2[[#This Row],[Rank 1Y]]+Table2[[#This Row],[Rank 6M]]+Table2[[#This Row],[Rank Sharpe]])/3</f>
        <v>537.33333333333337</v>
      </c>
    </row>
    <row r="586" spans="1:48" x14ac:dyDescent="0.3">
      <c r="A586" t="s">
        <v>1390</v>
      </c>
      <c r="B586" t="s">
        <v>1391</v>
      </c>
      <c r="C586" t="s">
        <v>3156</v>
      </c>
      <c r="D586" t="s">
        <v>458</v>
      </c>
      <c r="E586">
        <v>8238.9440092200002</v>
      </c>
      <c r="F586">
        <v>614.85</v>
      </c>
      <c r="G586">
        <v>-36.001621471849703</v>
      </c>
      <c r="H586">
        <f>(Table2[[#This Row],[1Y Return vs Nifty]]-AVERAGE(Table2[1Y Return vs Nifty]))/_xlfn.STDEV.P(Table2[1Y Return vs Nifty])</f>
        <v>-1.0283819403547807</v>
      </c>
      <c r="I586">
        <v>-8.1764562972334307</v>
      </c>
      <c r="J586">
        <f>(Table2[[#This Row],[1M Return vs Nifty]]-AVERAGE(Table2[1M Return vs Nifty]))/_xlfn.STDEV.P(Table2[1M Return vs Nifty])</f>
        <v>-0.90272325670395204</v>
      </c>
      <c r="K586">
        <v>-42.747366221019597</v>
      </c>
      <c r="L586">
        <f>(Table2[[#This Row],[6M Return vs Nifty]]-AVERAGE(Table2[6M Return vs Nifty]))/_xlfn.STDEV.P(Table2[6M Return vs Nifty])</f>
        <v>-1.644776744991443</v>
      </c>
      <c r="M586">
        <v>-0.85008144261912699</v>
      </c>
      <c r="N586">
        <f>(Table2[[#This Row],[1W Return vs Nifty]]-AVERAGE(Table2[1W Return vs Nifty]))/_xlfn.STDEV.P(Table2[1W Return vs Nifty])</f>
        <v>-0.53386861902232718</v>
      </c>
      <c r="O586">
        <v>629.46</v>
      </c>
      <c r="P586">
        <v>643.38426922934104</v>
      </c>
      <c r="Q586">
        <v>702.76838026513803</v>
      </c>
      <c r="R586">
        <v>37.761593522315202</v>
      </c>
      <c r="S586" s="1">
        <f>(Table2[[#This Row],[Close Price]]-Table2[[#This Row],[20D EMA]])/Table2[[#This Row],[20D EMA]]</f>
        <v>-2.3210370794013935E-2</v>
      </c>
      <c r="T586" s="1">
        <f>(Table2[[#This Row],[Close Price]]-Table2[[#This Row],[50D EMA]])/Table2[[#This Row],[50D EMA]]</f>
        <v>-4.4350274935257519E-2</v>
      </c>
      <c r="U586" s="1">
        <f>(Table2[[#This Row],[Close Price]]-Table2[[#This Row],[200D EMA]])/Table2[[#This Row],[200D EMA]]</f>
        <v>-0.12510292542184165</v>
      </c>
      <c r="V586">
        <v>0.58398280992628704</v>
      </c>
      <c r="W586">
        <v>610.1</v>
      </c>
      <c r="X586">
        <v>621</v>
      </c>
      <c r="Y586">
        <v>608</v>
      </c>
      <c r="Z586">
        <v>624.15</v>
      </c>
      <c r="AA586">
        <v>604.79999999999995</v>
      </c>
      <c r="AB586">
        <v>655.8</v>
      </c>
      <c r="AC586" s="1">
        <f>(Table2[[#This Row],[Close Price]]/Table2[[#This Row],[Day Low]])-1</f>
        <v>7.7856089165710962E-3</v>
      </c>
      <c r="AD586" s="1">
        <f>(Table2[[#This Row],[Day High]]/Table2[[#This Row],[Close Price]])-1</f>
        <v>1.0002439619419379E-2</v>
      </c>
      <c r="AE586" s="1">
        <f>(Table2[[#This Row],[Close Price]]/Table2[[#This Row],[Current Week Low]])-1</f>
        <v>1.1266447368421195E-2</v>
      </c>
      <c r="AF586" s="1">
        <f>(Table2[[#This Row],[Current Week High]]/Table2[[#This Row],[Close Price]])-1</f>
        <v>1.5125640400097451E-2</v>
      </c>
      <c r="AG586" s="1">
        <f>(Table2[[#This Row],[Close Price]]/Table2[[#This Row],[Current Month Low]])-1</f>
        <v>1.6617063492063711E-2</v>
      </c>
      <c r="AH586" s="1">
        <f>(Table2[[#This Row],[Current Month High]]/Table2[[#This Row],[Close Price]])-1</f>
        <v>6.6601610148816714E-2</v>
      </c>
      <c r="AI586">
        <v>78.4175002033016</v>
      </c>
      <c r="AJ586">
        <v>8.0105401844532391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-0.11</v>
      </c>
      <c r="AM586" t="s">
        <v>3192</v>
      </c>
      <c r="AN586">
        <v>-3.46</v>
      </c>
      <c r="AO586" t="s">
        <v>3192</v>
      </c>
      <c r="AP586">
        <v>0.103874439919748</v>
      </c>
      <c r="AQ586">
        <f>(Table2[[#This Row],[Sharpe Ratio]]-AVERAGE(Table2[Sharpe Ratio]))/_xlfn.STDEV.P(Table2[Sharpe Ratio])</f>
        <v>0.42611407073171009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666</v>
      </c>
      <c r="AT586">
        <f>_xlfn.RANK.AVG(Table2[[#This Row],[6M Return vs Nifty Z-Score]],Table2[6M Return vs Nifty Z-Score])</f>
        <v>728</v>
      </c>
      <c r="AU586">
        <f>_xlfn.RANK.AVG(Table2[[#This Row],[Sharpe Ratio Z-Score]],Table2[Sharpe Ratio Z-Score])</f>
        <v>226</v>
      </c>
      <c r="AV586">
        <f>(Table2[[#This Row],[Rank 1Y]]+Table2[[#This Row],[Rank 6M]]+Table2[[#This Row],[Rank Sharpe]])/3</f>
        <v>540</v>
      </c>
    </row>
    <row r="587" spans="1:48" x14ac:dyDescent="0.3">
      <c r="A587" t="s">
        <v>563</v>
      </c>
      <c r="B587" t="s">
        <v>564</v>
      </c>
      <c r="C587" t="s">
        <v>3145</v>
      </c>
      <c r="D587" t="s">
        <v>179</v>
      </c>
      <c r="E587">
        <v>36298.541484000001</v>
      </c>
      <c r="F587">
        <v>518.54999999999995</v>
      </c>
      <c r="G587">
        <v>-18.758456781943199</v>
      </c>
      <c r="H587">
        <f>(Table2[[#This Row],[1Y Return vs Nifty]]-AVERAGE(Table2[1Y Return vs Nifty]))/_xlfn.STDEV.P(Table2[1Y Return vs Nifty])</f>
        <v>-0.74439313742438784</v>
      </c>
      <c r="I587">
        <v>2.9086422069875999</v>
      </c>
      <c r="J587">
        <f>(Table2[[#This Row],[1M Return vs Nifty]]-AVERAGE(Table2[1M Return vs Nifty]))/_xlfn.STDEV.P(Table2[1M Return vs Nifty])</f>
        <v>0.28531805846786729</v>
      </c>
      <c r="K587">
        <v>-0.677479451161209</v>
      </c>
      <c r="L587">
        <f>(Table2[[#This Row],[6M Return vs Nifty]]-AVERAGE(Table2[6M Return vs Nifty]))/_xlfn.STDEV.P(Table2[6M Return vs Nifty])</f>
        <v>-0.34359357954100139</v>
      </c>
      <c r="M587">
        <v>-2.5112325192399498</v>
      </c>
      <c r="N587">
        <f>(Table2[[#This Row],[1W Return vs Nifty]]-AVERAGE(Table2[1W Return vs Nifty]))/_xlfn.STDEV.P(Table2[1W Return vs Nifty])</f>
        <v>-0.87846763512093751</v>
      </c>
      <c r="O587">
        <v>537.20000000000005</v>
      </c>
      <c r="P587">
        <v>535.47839910642699</v>
      </c>
      <c r="Q587">
        <v>494.16181838393402</v>
      </c>
      <c r="R587">
        <v>31.7473301181493</v>
      </c>
      <c r="S587" s="1">
        <f>(Table2[[#This Row],[Close Price]]-Table2[[#This Row],[20D EMA]])/Table2[[#This Row],[20D EMA]]</f>
        <v>-3.47170513775132E-2</v>
      </c>
      <c r="T587" s="1">
        <f>(Table2[[#This Row],[Close Price]]-Table2[[#This Row],[50D EMA]])/Table2[[#This Row],[50D EMA]]</f>
        <v>-3.161359848441337E-2</v>
      </c>
      <c r="U587" s="1">
        <f>(Table2[[#This Row],[Close Price]]-Table2[[#This Row],[200D EMA]])/Table2[[#This Row],[200D EMA]]</f>
        <v>4.935262237746945E-2</v>
      </c>
      <c r="V587">
        <v>1.0471541476598001</v>
      </c>
      <c r="W587">
        <v>513.1</v>
      </c>
      <c r="X587">
        <v>525.45000000000005</v>
      </c>
      <c r="Y587">
        <v>511.5</v>
      </c>
      <c r="Z587">
        <v>540</v>
      </c>
      <c r="AA587">
        <v>511.5</v>
      </c>
      <c r="AB587">
        <v>569.54999999999995</v>
      </c>
      <c r="AC587" s="1">
        <f>(Table2[[#This Row],[Close Price]]/Table2[[#This Row],[Day Low]])-1</f>
        <v>1.0621711167413617E-2</v>
      </c>
      <c r="AD587" s="1">
        <f>(Table2[[#This Row],[Day High]]/Table2[[#This Row],[Close Price]])-1</f>
        <v>1.3306334972519762E-2</v>
      </c>
      <c r="AE587" s="1">
        <f>(Table2[[#This Row],[Close Price]]/Table2[[#This Row],[Current Week Low]])-1</f>
        <v>1.378299120234594E-2</v>
      </c>
      <c r="AF587" s="1">
        <f>(Table2[[#This Row],[Current Week High]]/Table2[[#This Row],[Close Price]])-1</f>
        <v>4.1365345675441256E-2</v>
      </c>
      <c r="AG587" s="1">
        <f>(Table2[[#This Row],[Close Price]]/Table2[[#This Row],[Current Month Low]])-1</f>
        <v>1.378299120234594E-2</v>
      </c>
      <c r="AH587" s="1">
        <f>(Table2[[#This Row],[Current Month High]]/Table2[[#This Row],[Close Price]])-1</f>
        <v>9.8351171536013915E-2</v>
      </c>
      <c r="AI587">
        <v>9.9893935011088697</v>
      </c>
      <c r="AJ587">
        <v>38.022358264572702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</v>
      </c>
      <c r="AM587" t="s">
        <v>3194</v>
      </c>
      <c r="AN587">
        <v>-5.63</v>
      </c>
      <c r="AO587" t="s">
        <v>3192</v>
      </c>
      <c r="AP587">
        <v>-1.6574765658447999E-2</v>
      </c>
      <c r="AQ587">
        <f>(Table2[[#This Row],[Sharpe Ratio]]-AVERAGE(Table2[Sharpe Ratio]))/_xlfn.STDEV.P(Table2[Sharpe Ratio])</f>
        <v>-0.98214976818325639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-2.663286061801716</v>
      </c>
      <c r="AS587">
        <f>_xlfn.RANK.AVG(Table2[[#This Row],[1Y Return vs Nifty Z-Score]],Table2[1Y Return vs Nifty Z-Score])</f>
        <v>572</v>
      </c>
      <c r="AT587">
        <f>_xlfn.RANK.AVG(Table2[[#This Row],[6M Return vs Nifty Z-Score]],Table2[6M Return vs Nifty Z-Score])</f>
        <v>434</v>
      </c>
      <c r="AU587">
        <f>_xlfn.RANK.AVG(Table2[[#This Row],[Sharpe Ratio Z-Score]],Table2[Sharpe Ratio Z-Score])</f>
        <v>616</v>
      </c>
      <c r="AV587">
        <f>(Table2[[#This Row],[Rank 1Y]]+Table2[[#This Row],[Rank 6M]]+Table2[[#This Row],[Rank Sharpe]])/3</f>
        <v>540.66666666666663</v>
      </c>
    </row>
    <row r="588" spans="1:48" x14ac:dyDescent="0.3">
      <c r="A588" t="s">
        <v>211</v>
      </c>
      <c r="B588" t="s">
        <v>212</v>
      </c>
      <c r="C588" t="s">
        <v>3152</v>
      </c>
      <c r="D588" t="s">
        <v>213</v>
      </c>
      <c r="E588">
        <v>124050.45202613001</v>
      </c>
      <c r="F588">
        <v>1032.6500000000001</v>
      </c>
      <c r="G588">
        <v>6.7342532295242599</v>
      </c>
      <c r="H588">
        <f>(Table2[[#This Row],[1Y Return vs Nifty]]-AVERAGE(Table2[1Y Return vs Nifty]))/_xlfn.STDEV.P(Table2[1Y Return vs Nifty])</f>
        <v>-0.32453725077000256</v>
      </c>
      <c r="I588">
        <v>2.87958253507079</v>
      </c>
      <c r="J588">
        <f>(Table2[[#This Row],[1M Return vs Nifty]]-AVERAGE(Table2[1M Return vs Nifty]))/_xlfn.STDEV.P(Table2[1M Return vs Nifty])</f>
        <v>0.28220359892297808</v>
      </c>
      <c r="K588">
        <v>-14.563956387698401</v>
      </c>
      <c r="L588">
        <f>(Table2[[#This Row],[6M Return vs Nifty]]-AVERAGE(Table2[6M Return vs Nifty]))/_xlfn.STDEV.P(Table2[6M Return vs Nifty])</f>
        <v>-0.7730896253963877</v>
      </c>
      <c r="M588">
        <v>-1.1813774789462099</v>
      </c>
      <c r="N588">
        <f>(Table2[[#This Row],[1W Return vs Nifty]]-AVERAGE(Table2[1W Return vs Nifty]))/_xlfn.STDEV.P(Table2[1W Return vs Nifty])</f>
        <v>-0.60259463061900853</v>
      </c>
      <c r="O588">
        <v>1002.95</v>
      </c>
      <c r="P588">
        <v>1019.5045702515999</v>
      </c>
      <c r="Q588">
        <v>1044.26608149447</v>
      </c>
      <c r="R588">
        <v>61.118699028491903</v>
      </c>
      <c r="S588" s="1">
        <f>(Table2[[#This Row],[Close Price]]-Table2[[#This Row],[20D EMA]])/Table2[[#This Row],[20D EMA]]</f>
        <v>2.9612642704023175E-2</v>
      </c>
      <c r="T588" s="1">
        <f>(Table2[[#This Row],[Close Price]]-Table2[[#This Row],[50D EMA]])/Table2[[#This Row],[50D EMA]]</f>
        <v>1.2893939009175832E-2</v>
      </c>
      <c r="U588" s="1">
        <f>(Table2[[#This Row],[Close Price]]-Table2[[#This Row],[200D EMA]])/Table2[[#This Row],[200D EMA]]</f>
        <v>-1.1123679778860456E-2</v>
      </c>
      <c r="V588">
        <v>0.85000873530274401</v>
      </c>
      <c r="W588">
        <v>1003.2</v>
      </c>
      <c r="X588">
        <v>1038.3499999999999</v>
      </c>
      <c r="Y588">
        <v>974.05</v>
      </c>
      <c r="Z588">
        <v>1038.3499999999999</v>
      </c>
      <c r="AA588">
        <v>915</v>
      </c>
      <c r="AB588">
        <v>1053.45</v>
      </c>
      <c r="AC588" s="1">
        <f>(Table2[[#This Row],[Close Price]]/Table2[[#This Row],[Day Low]])-1</f>
        <v>2.9356060606060552E-2</v>
      </c>
      <c r="AD588" s="1">
        <f>(Table2[[#This Row],[Day High]]/Table2[[#This Row],[Close Price]])-1</f>
        <v>5.5197792088315101E-3</v>
      </c>
      <c r="AE588" s="1">
        <f>(Table2[[#This Row],[Close Price]]/Table2[[#This Row],[Current Week Low]])-1</f>
        <v>6.0161182690827042E-2</v>
      </c>
      <c r="AF588" s="1">
        <f>(Table2[[#This Row],[Current Week High]]/Table2[[#This Row],[Close Price]])-1</f>
        <v>5.5197792088315101E-3</v>
      </c>
      <c r="AG588" s="1">
        <f>(Table2[[#This Row],[Close Price]]/Table2[[#This Row],[Current Month Low]])-1</f>
        <v>0.12857923497267776</v>
      </c>
      <c r="AH588" s="1">
        <f>(Table2[[#This Row],[Current Month High]]/Table2[[#This Row],[Close Price]])-1</f>
        <v>2.014235220064875E-2</v>
      </c>
      <c r="AI588">
        <v>30.537936377281699</v>
      </c>
      <c r="AJ588">
        <v>50.532069970845498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0.03</v>
      </c>
      <c r="AM588" t="s">
        <v>3193</v>
      </c>
      <c r="AN588">
        <v>2.2200000000000002</v>
      </c>
      <c r="AO588" t="s">
        <v>3193</v>
      </c>
      <c r="AP588">
        <v>-2.9347950267853001E-2</v>
      </c>
      <c r="AQ588">
        <f>(Table2[[#This Row],[Sharpe Ratio]]-AVERAGE(Table2[Sharpe Ratio]))/_xlfn.STDEV.P(Table2[Sharpe Ratio])</f>
        <v>-1.1314908444225047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405</v>
      </c>
      <c r="AT588">
        <f>_xlfn.RANK.AVG(Table2[[#This Row],[6M Return vs Nifty Z-Score]],Table2[6M Return vs Nifty Z-Score])</f>
        <v>585</v>
      </c>
      <c r="AU588">
        <f>_xlfn.RANK.AVG(Table2[[#This Row],[Sharpe Ratio Z-Score]],Table2[Sharpe Ratio Z-Score])</f>
        <v>634</v>
      </c>
      <c r="AV588">
        <f>(Table2[[#This Row],[Rank 1Y]]+Table2[[#This Row],[Rank 6M]]+Table2[[#This Row],[Rank Sharpe]])/3</f>
        <v>541.33333333333337</v>
      </c>
    </row>
    <row r="589" spans="1:48" x14ac:dyDescent="0.3">
      <c r="A589" t="s">
        <v>806</v>
      </c>
      <c r="B589" t="s">
        <v>807</v>
      </c>
      <c r="C589" t="s">
        <v>3146</v>
      </c>
      <c r="D589" t="s">
        <v>279</v>
      </c>
      <c r="E589">
        <v>20300.006718274999</v>
      </c>
      <c r="F589">
        <v>1845.05</v>
      </c>
      <c r="G589">
        <v>-19.077350387304101</v>
      </c>
      <c r="H589">
        <f>(Table2[[#This Row],[1Y Return vs Nifty]]-AVERAGE(Table2[1Y Return vs Nifty]))/_xlfn.STDEV.P(Table2[1Y Return vs Nifty])</f>
        <v>-0.7496452019309463</v>
      </c>
      <c r="I589">
        <v>-9.7067465732609399</v>
      </c>
      <c r="J589">
        <f>(Table2[[#This Row],[1M Return vs Nifty]]-AVERAGE(Table2[1M Return vs Nifty]))/_xlfn.STDEV.P(Table2[1M Return vs Nifty])</f>
        <v>-1.0667315486856683</v>
      </c>
      <c r="K589">
        <v>-22.279917131902501</v>
      </c>
      <c r="L589">
        <f>(Table2[[#This Row],[6M Return vs Nifty]]-AVERAGE(Table2[6M Return vs Nifty]))/_xlfn.STDEV.P(Table2[6M Return vs Nifty])</f>
        <v>-1.0117372424094211</v>
      </c>
      <c r="M589">
        <v>1.89438236315764</v>
      </c>
      <c r="N589">
        <f>(Table2[[#This Row],[1W Return vs Nifty]]-AVERAGE(Table2[1W Return vs Nifty]))/_xlfn.STDEV.P(Table2[1W Return vs Nifty])</f>
        <v>3.5459204617158208E-2</v>
      </c>
      <c r="O589">
        <v>1905.2</v>
      </c>
      <c r="P589">
        <v>1917.43791350775</v>
      </c>
      <c r="Q589">
        <v>1869.1643238617601</v>
      </c>
      <c r="R589">
        <v>36.377281569309702</v>
      </c>
      <c r="S589" s="1">
        <f>(Table2[[#This Row],[Close Price]]-Table2[[#This Row],[20D EMA]])/Table2[[#This Row],[20D EMA]]</f>
        <v>-3.157148855763179E-2</v>
      </c>
      <c r="T589" s="1">
        <f>(Table2[[#This Row],[Close Price]]-Table2[[#This Row],[50D EMA]])/Table2[[#This Row],[50D EMA]]</f>
        <v>-3.7752415865880094E-2</v>
      </c>
      <c r="U589" s="1">
        <f>(Table2[[#This Row],[Close Price]]-Table2[[#This Row],[200D EMA]])/Table2[[#This Row],[200D EMA]]</f>
        <v>-1.2901125681630312E-2</v>
      </c>
      <c r="V589">
        <v>0.38613614436098997</v>
      </c>
      <c r="W589">
        <v>1840.75</v>
      </c>
      <c r="X589">
        <v>1881.1</v>
      </c>
      <c r="Y589">
        <v>1835.05</v>
      </c>
      <c r="Z589">
        <v>1893.95</v>
      </c>
      <c r="AA589">
        <v>1806.05</v>
      </c>
      <c r="AB589">
        <v>1936</v>
      </c>
      <c r="AC589" s="1">
        <f>(Table2[[#This Row],[Close Price]]/Table2[[#This Row],[Day Low]])-1</f>
        <v>2.336004346054521E-3</v>
      </c>
      <c r="AD589" s="1">
        <f>(Table2[[#This Row],[Day High]]/Table2[[#This Row],[Close Price]])-1</f>
        <v>1.9538765887103349E-2</v>
      </c>
      <c r="AE589" s="1">
        <f>(Table2[[#This Row],[Close Price]]/Table2[[#This Row],[Current Week Low]])-1</f>
        <v>5.4494427944742352E-3</v>
      </c>
      <c r="AF589" s="1">
        <f>(Table2[[#This Row],[Current Week High]]/Table2[[#This Row],[Close Price]])-1</f>
        <v>2.6503346792769999E-2</v>
      </c>
      <c r="AG589" s="1">
        <f>(Table2[[#This Row],[Close Price]]/Table2[[#This Row],[Current Month Low]])-1</f>
        <v>2.1594086542454427E-2</v>
      </c>
      <c r="AH589" s="1">
        <f>(Table2[[#This Row],[Current Month High]]/Table2[[#This Row],[Close Price]])-1</f>
        <v>4.9294057071624042E-2</v>
      </c>
      <c r="AI589">
        <v>33.272811034931202</v>
      </c>
      <c r="AJ589">
        <v>19.6452888917709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0.02</v>
      </c>
      <c r="AM589" t="s">
        <v>3193</v>
      </c>
      <c r="AN589">
        <v>-2.99</v>
      </c>
      <c r="AO589" t="s">
        <v>3192</v>
      </c>
      <c r="AP589">
        <v>5.0007455632498997E-2</v>
      </c>
      <c r="AQ589">
        <f>(Table2[[#This Row],[Sharpe Ratio]]-AVERAGE(Table2[Sharpe Ratio]))/_xlfn.STDEV.P(Table2[Sharpe Ratio])</f>
        <v>-0.20368606550817248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575</v>
      </c>
      <c r="AT589">
        <f>_xlfn.RANK.AVG(Table2[[#This Row],[6M Return vs Nifty Z-Score]],Table2[6M Return vs Nifty Z-Score])</f>
        <v>655</v>
      </c>
      <c r="AU589">
        <f>_xlfn.RANK.AVG(Table2[[#This Row],[Sharpe Ratio Z-Score]],Table2[Sharpe Ratio Z-Score])</f>
        <v>394</v>
      </c>
      <c r="AV589">
        <f>(Table2[[#This Row],[Rank 1Y]]+Table2[[#This Row],[Rank 6M]]+Table2[[#This Row],[Rank Sharpe]])/3</f>
        <v>541.33333333333337</v>
      </c>
    </row>
    <row r="590" spans="1:48" x14ac:dyDescent="0.3">
      <c r="A590" t="s">
        <v>654</v>
      </c>
      <c r="B590" t="s">
        <v>655</v>
      </c>
      <c r="C590" t="s">
        <v>3151</v>
      </c>
      <c r="D590" t="s">
        <v>276</v>
      </c>
      <c r="E590">
        <v>29674.485711000001</v>
      </c>
      <c r="F590">
        <v>1105</v>
      </c>
      <c r="G590">
        <v>13.7368340314477</v>
      </c>
      <c r="H590">
        <f>(Table2[[#This Row],[1Y Return vs Nifty]]-AVERAGE(Table2[1Y Return vs Nifty]))/_xlfn.STDEV.P(Table2[1Y Return vs Nifty])</f>
        <v>-0.20920723014300766</v>
      </c>
      <c r="I590">
        <v>-3.78401336486391</v>
      </c>
      <c r="J590">
        <f>(Table2[[#This Row],[1M Return vs Nifty]]-AVERAGE(Table2[1M Return vs Nifty]))/_xlfn.STDEV.P(Table2[1M Return vs Nifty])</f>
        <v>-0.43196481678550103</v>
      </c>
      <c r="K590">
        <v>-33.050856494341502</v>
      </c>
      <c r="L590">
        <f>(Table2[[#This Row],[6M Return vs Nifty]]-AVERAGE(Table2[6M Return vs Nifty]))/_xlfn.STDEV.P(Table2[6M Return vs Nifty])</f>
        <v>-1.3448725572525875</v>
      </c>
      <c r="M590">
        <v>7.2829035431612201</v>
      </c>
      <c r="N590">
        <f>(Table2[[#This Row],[1W Return vs Nifty]]-AVERAGE(Table2[1W Return vs Nifty]))/_xlfn.STDEV.P(Table2[1W Return vs Nifty])</f>
        <v>1.1532859471631105</v>
      </c>
      <c r="O590">
        <v>1049.94</v>
      </c>
      <c r="P590">
        <v>1092.3915888619999</v>
      </c>
      <c r="Q590">
        <v>1119.2462840732201</v>
      </c>
      <c r="R590">
        <v>72.824439645887793</v>
      </c>
      <c r="S590" s="1">
        <f>(Table2[[#This Row],[Close Price]]-Table2[[#This Row],[20D EMA]])/Table2[[#This Row],[20D EMA]]</f>
        <v>5.2441091871916437E-2</v>
      </c>
      <c r="T590" s="1">
        <f>(Table2[[#This Row],[Close Price]]-Table2[[#This Row],[50D EMA]])/Table2[[#This Row],[50D EMA]]</f>
        <v>1.1542025100298411E-2</v>
      </c>
      <c r="U590" s="1">
        <f>(Table2[[#This Row],[Close Price]]-Table2[[#This Row],[200D EMA]])/Table2[[#This Row],[200D EMA]]</f>
        <v>-1.2728462248160646E-2</v>
      </c>
      <c r="V590">
        <v>1.7330034167936399</v>
      </c>
      <c r="W590">
        <v>1070.95</v>
      </c>
      <c r="X590">
        <v>1115.5999999999999</v>
      </c>
      <c r="Y590">
        <v>1032</v>
      </c>
      <c r="Z590">
        <v>1115.5999999999999</v>
      </c>
      <c r="AA590">
        <v>935.5</v>
      </c>
      <c r="AB590">
        <v>1115.5999999999999</v>
      </c>
      <c r="AC590" s="1">
        <f>(Table2[[#This Row],[Close Price]]/Table2[[#This Row],[Day Low]])-1</f>
        <v>3.179420140996303E-2</v>
      </c>
      <c r="AD590" s="1">
        <f>(Table2[[#This Row],[Day High]]/Table2[[#This Row],[Close Price]])-1</f>
        <v>9.5927601809953078E-3</v>
      </c>
      <c r="AE590" s="1">
        <f>(Table2[[#This Row],[Close Price]]/Table2[[#This Row],[Current Week Low]])-1</f>
        <v>7.0736434108527035E-2</v>
      </c>
      <c r="AF590" s="1">
        <f>(Table2[[#This Row],[Current Week High]]/Table2[[#This Row],[Close Price]])-1</f>
        <v>9.5927601809953078E-3</v>
      </c>
      <c r="AG590" s="1">
        <f>(Table2[[#This Row],[Close Price]]/Table2[[#This Row],[Current Month Low]])-1</f>
        <v>0.18118653126670226</v>
      </c>
      <c r="AH590" s="1">
        <f>(Table2[[#This Row],[Current Month High]]/Table2[[#This Row],[Close Price]])-1</f>
        <v>9.5927601809953078E-3</v>
      </c>
      <c r="AI590">
        <v>37.004524886877803</v>
      </c>
      <c r="AJ590">
        <v>56.073446327683598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-0.17</v>
      </c>
      <c r="AM590" t="s">
        <v>3192</v>
      </c>
      <c r="AN590">
        <v>7.04</v>
      </c>
      <c r="AO590" t="s">
        <v>3193</v>
      </c>
      <c r="AQ590">
        <f>(Table2[[#This Row],[Sharpe Ratio]]-AVERAGE(Table2[Sharpe Ratio]))/_xlfn.STDEV.P(Table2[Sharpe Ratio])</f>
        <v>-0.78836149865308947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363</v>
      </c>
      <c r="AT590">
        <f>_xlfn.RANK.AVG(Table2[[#This Row],[6M Return vs Nifty Z-Score]],Table2[6M Return vs Nifty Z-Score])</f>
        <v>710</v>
      </c>
      <c r="AU590">
        <f>_xlfn.RANK.AVG(Table2[[#This Row],[Sharpe Ratio Z-Score]],Table2[Sharpe Ratio Z-Score])</f>
        <v>551.5</v>
      </c>
      <c r="AV590">
        <f>(Table2[[#This Row],[Rank 1Y]]+Table2[[#This Row],[Rank 6M]]+Table2[[#This Row],[Rank Sharpe]])/3</f>
        <v>541.5</v>
      </c>
    </row>
    <row r="591" spans="1:48" x14ac:dyDescent="0.3">
      <c r="A591" t="s">
        <v>1367</v>
      </c>
      <c r="B591" t="s">
        <v>1368</v>
      </c>
      <c r="C591" t="s">
        <v>3158</v>
      </c>
      <c r="D591" t="s">
        <v>429</v>
      </c>
      <c r="E591">
        <v>8372.6909581309992</v>
      </c>
      <c r="F591">
        <v>190.03</v>
      </c>
      <c r="G591">
        <v>-40.8583010839194</v>
      </c>
      <c r="H591">
        <f>(Table2[[#This Row],[1Y Return vs Nifty]]-AVERAGE(Table2[1Y Return vs Nifty]))/_xlfn.STDEV.P(Table2[1Y Return vs Nifty])</f>
        <v>-1.1083697299544168</v>
      </c>
      <c r="I591">
        <v>-6.47962276538951</v>
      </c>
      <c r="J591">
        <f>(Table2[[#This Row],[1M Return vs Nifty]]-AVERAGE(Table2[1M Return vs Nifty]))/_xlfn.STDEV.P(Table2[1M Return vs Nifty])</f>
        <v>-0.72086575313446466</v>
      </c>
      <c r="K591">
        <v>3.4428318792544101</v>
      </c>
      <c r="L591">
        <f>(Table2[[#This Row],[6M Return vs Nifty]]-AVERAGE(Table2[6M Return vs Nifty]))/_xlfn.STDEV.P(Table2[6M Return vs Nifty])</f>
        <v>-0.21615611414252814</v>
      </c>
      <c r="M591">
        <v>-1.1375990819388899</v>
      </c>
      <c r="N591">
        <f>(Table2[[#This Row],[1W Return vs Nifty]]-AVERAGE(Table2[1W Return vs Nifty]))/_xlfn.STDEV.P(Table2[1W Return vs Nifty])</f>
        <v>-0.59351298070322522</v>
      </c>
      <c r="O591">
        <v>195.8</v>
      </c>
      <c r="P591">
        <v>195.49686976272099</v>
      </c>
      <c r="Q591">
        <v>193.38036054041601</v>
      </c>
      <c r="R591">
        <v>35.750419628441698</v>
      </c>
      <c r="S591" s="1">
        <f>(Table2[[#This Row],[Close Price]]-Table2[[#This Row],[20D EMA]])/Table2[[#This Row],[20D EMA]]</f>
        <v>-2.9468845760980644E-2</v>
      </c>
      <c r="T591" s="1">
        <f>(Table2[[#This Row],[Close Price]]-Table2[[#This Row],[50D EMA]])/Table2[[#This Row],[50D EMA]]</f>
        <v>-2.7963975941692847E-2</v>
      </c>
      <c r="U591" s="1">
        <f>(Table2[[#This Row],[Close Price]]-Table2[[#This Row],[200D EMA]])/Table2[[#This Row],[200D EMA]]</f>
        <v>-1.732523680819071E-2</v>
      </c>
      <c r="V591">
        <v>0.307101107931329</v>
      </c>
      <c r="W591">
        <v>189.55</v>
      </c>
      <c r="X591">
        <v>193</v>
      </c>
      <c r="Y591">
        <v>189.55</v>
      </c>
      <c r="Z591">
        <v>194.7</v>
      </c>
      <c r="AA591">
        <v>183.01</v>
      </c>
      <c r="AB591">
        <v>207</v>
      </c>
      <c r="AC591" s="1">
        <f>(Table2[[#This Row],[Close Price]]/Table2[[#This Row],[Day Low]])-1</f>
        <v>2.5323133737800152E-3</v>
      </c>
      <c r="AD591" s="1">
        <f>(Table2[[#This Row],[Day High]]/Table2[[#This Row],[Close Price]])-1</f>
        <v>1.5629111192969614E-2</v>
      </c>
      <c r="AE591" s="1">
        <f>(Table2[[#This Row],[Close Price]]/Table2[[#This Row],[Current Week Low]])-1</f>
        <v>2.5323133737800152E-3</v>
      </c>
      <c r="AF591" s="1">
        <f>(Table2[[#This Row],[Current Week High]]/Table2[[#This Row],[Close Price]])-1</f>
        <v>2.4575067094669167E-2</v>
      </c>
      <c r="AG591" s="1">
        <f>(Table2[[#This Row],[Close Price]]/Table2[[#This Row],[Current Month Low]])-1</f>
        <v>3.8358559641549661E-2</v>
      </c>
      <c r="AH591" s="1">
        <f>(Table2[[#This Row],[Current Month High]]/Table2[[#This Row],[Close Price]])-1</f>
        <v>8.930168920696735E-2</v>
      </c>
      <c r="AI591">
        <v>20.770404672946299</v>
      </c>
      <c r="AJ591">
        <v>31.055172413793098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</v>
      </c>
      <c r="AM591" t="s">
        <v>3194</v>
      </c>
      <c r="AN591">
        <v>-3.98</v>
      </c>
      <c r="AO591" t="s">
        <v>3192</v>
      </c>
      <c r="AQ591">
        <f>(Table2[[#This Row],[Sharpe Ratio]]-AVERAGE(Table2[Sharpe Ratio]))/_xlfn.STDEV.P(Table2[Sharpe Ratio])</f>
        <v>-0.78836149865308947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-3.4272660765877245</v>
      </c>
      <c r="AS591">
        <f>_xlfn.RANK.AVG(Table2[[#This Row],[1Y Return vs Nifty Z-Score]],Table2[1Y Return vs Nifty Z-Score])</f>
        <v>682</v>
      </c>
      <c r="AT591">
        <f>_xlfn.RANK.AVG(Table2[[#This Row],[6M Return vs Nifty Z-Score]],Table2[6M Return vs Nifty Z-Score])</f>
        <v>392</v>
      </c>
      <c r="AU591">
        <f>_xlfn.RANK.AVG(Table2[[#This Row],[Sharpe Ratio Z-Score]],Table2[Sharpe Ratio Z-Score])</f>
        <v>551.5</v>
      </c>
      <c r="AV591">
        <f>(Table2[[#This Row],[Rank 1Y]]+Table2[[#This Row],[Rank 6M]]+Table2[[#This Row],[Rank Sharpe]])/3</f>
        <v>541.83333333333337</v>
      </c>
    </row>
    <row r="592" spans="1:48" x14ac:dyDescent="0.3">
      <c r="A592" t="s">
        <v>1388</v>
      </c>
      <c r="B592" t="s">
        <v>1389</v>
      </c>
      <c r="C592" t="s">
        <v>3160</v>
      </c>
      <c r="D592" t="s">
        <v>130</v>
      </c>
      <c r="E592">
        <v>8245.6857375</v>
      </c>
      <c r="F592">
        <v>531.25</v>
      </c>
      <c r="G592">
        <v>-24.7916209344306</v>
      </c>
      <c r="H592">
        <f>(Table2[[#This Row],[1Y Return vs Nifty]]-AVERAGE(Table2[1Y Return vs Nifty]))/_xlfn.STDEV.P(Table2[1Y Return vs Nifty])</f>
        <v>-0.84375720987626124</v>
      </c>
      <c r="I592">
        <v>-4.7795747163310596</v>
      </c>
      <c r="J592">
        <f>(Table2[[#This Row],[1M Return vs Nifty]]-AVERAGE(Table2[1M Return vs Nifty]))/_xlfn.STDEV.P(Table2[1M Return vs Nifty])</f>
        <v>-0.53866373487638541</v>
      </c>
      <c r="K592">
        <v>-29.106276019656502</v>
      </c>
      <c r="L592">
        <f>(Table2[[#This Row],[6M Return vs Nifty]]-AVERAGE(Table2[6M Return vs Nifty]))/_xlfn.STDEV.P(Table2[6M Return vs Nifty])</f>
        <v>-1.222870286685461</v>
      </c>
      <c r="M592">
        <v>2.9799871586814102</v>
      </c>
      <c r="N592">
        <f>(Table2[[#This Row],[1W Return vs Nifty]]-AVERAGE(Table2[1W Return vs Nifty]))/_xlfn.STDEV.P(Table2[1W Return vs Nifty])</f>
        <v>0.26066349197820265</v>
      </c>
      <c r="O592">
        <v>525.13</v>
      </c>
      <c r="P592">
        <v>547.34614972376005</v>
      </c>
      <c r="Q592">
        <v>564.10760452612703</v>
      </c>
      <c r="R592">
        <v>59.049801517384701</v>
      </c>
      <c r="S592" s="1">
        <f>(Table2[[#This Row],[Close Price]]-Table2[[#This Row],[20D EMA]])/Table2[[#This Row],[20D EMA]]</f>
        <v>1.1654257041113638E-2</v>
      </c>
      <c r="T592" s="1">
        <f>(Table2[[#This Row],[Close Price]]-Table2[[#This Row],[50D EMA]])/Table2[[#This Row],[50D EMA]]</f>
        <v>-2.9407623917485508E-2</v>
      </c>
      <c r="U592" s="1">
        <f>(Table2[[#This Row],[Close Price]]-Table2[[#This Row],[200D EMA]])/Table2[[#This Row],[200D EMA]]</f>
        <v>-5.8247051205290411E-2</v>
      </c>
      <c r="V592">
        <v>1.0004665531130399</v>
      </c>
      <c r="W592">
        <v>515</v>
      </c>
      <c r="X592">
        <v>534.20000000000005</v>
      </c>
      <c r="Y592">
        <v>505.4</v>
      </c>
      <c r="Z592">
        <v>534.20000000000005</v>
      </c>
      <c r="AA592">
        <v>485</v>
      </c>
      <c r="AB592">
        <v>540.95000000000005</v>
      </c>
      <c r="AC592" s="1">
        <f>(Table2[[#This Row],[Close Price]]/Table2[[#This Row],[Day Low]])-1</f>
        <v>3.1553398058252524E-2</v>
      </c>
      <c r="AD592" s="1">
        <f>(Table2[[#This Row],[Day High]]/Table2[[#This Row],[Close Price]])-1</f>
        <v>5.5529411764707604E-3</v>
      </c>
      <c r="AE592" s="1">
        <f>(Table2[[#This Row],[Close Price]]/Table2[[#This Row],[Current Week Low]])-1</f>
        <v>5.1147605856747269E-2</v>
      </c>
      <c r="AF592" s="1">
        <f>(Table2[[#This Row],[Current Week High]]/Table2[[#This Row],[Close Price]])-1</f>
        <v>5.5529411764707604E-3</v>
      </c>
      <c r="AG592" s="1">
        <f>(Table2[[#This Row],[Close Price]]/Table2[[#This Row],[Current Month Low]])-1</f>
        <v>9.5360824742268147E-2</v>
      </c>
      <c r="AH592" s="1">
        <f>(Table2[[#This Row],[Current Month High]]/Table2[[#This Row],[Close Price]])-1</f>
        <v>1.8258823529411883E-2</v>
      </c>
      <c r="AI592">
        <v>27.774117647058802</v>
      </c>
      <c r="AJ592">
        <v>11.8421052631578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-0.13</v>
      </c>
      <c r="AM592" t="s">
        <v>3192</v>
      </c>
      <c r="AN592">
        <v>-2.1</v>
      </c>
      <c r="AO592" t="s">
        <v>3192</v>
      </c>
      <c r="AP592">
        <v>7.5607086516474006E-2</v>
      </c>
      <c r="AQ592">
        <f>(Table2[[#This Row],[Sharpe Ratio]]-AVERAGE(Table2[Sharpe Ratio]))/_xlfn.STDEV.P(Table2[Sharpe Ratio])</f>
        <v>9.5618809857471523E-2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615</v>
      </c>
      <c r="AT592">
        <f>_xlfn.RANK.AVG(Table2[[#This Row],[6M Return vs Nifty Z-Score]],Table2[6M Return vs Nifty Z-Score])</f>
        <v>698</v>
      </c>
      <c r="AU592">
        <f>_xlfn.RANK.AVG(Table2[[#This Row],[Sharpe Ratio Z-Score]],Table2[Sharpe Ratio Z-Score])</f>
        <v>315</v>
      </c>
      <c r="AV592">
        <f>(Table2[[#This Row],[Rank 1Y]]+Table2[[#This Row],[Rank 6M]]+Table2[[#This Row],[Rank Sharpe]])/3</f>
        <v>542.66666666666663</v>
      </c>
    </row>
    <row r="593" spans="1:48" x14ac:dyDescent="0.3">
      <c r="A593" t="s">
        <v>704</v>
      </c>
      <c r="B593" t="s">
        <v>705</v>
      </c>
      <c r="C593" t="s">
        <v>3151</v>
      </c>
      <c r="D593" t="s">
        <v>51</v>
      </c>
      <c r="E593">
        <v>25895.821851420002</v>
      </c>
      <c r="F593">
        <v>480.3</v>
      </c>
      <c r="G593">
        <v>-6.0873880630502804</v>
      </c>
      <c r="H593">
        <f>(Table2[[#This Row],[1Y Return vs Nifty]]-AVERAGE(Table2[1Y Return vs Nifty]))/_xlfn.STDEV.P(Table2[1Y Return vs Nifty])</f>
        <v>-0.5357051325227391</v>
      </c>
      <c r="I593">
        <v>-4.6919540160575899</v>
      </c>
      <c r="J593">
        <f>(Table2[[#This Row],[1M Return vs Nifty]]-AVERAGE(Table2[1M Return vs Nifty]))/_xlfn.STDEV.P(Table2[1M Return vs Nifty])</f>
        <v>-0.52927301886700306</v>
      </c>
      <c r="K593">
        <v>-4.3647694992897703</v>
      </c>
      <c r="L593">
        <f>(Table2[[#This Row],[6M Return vs Nifty]]-AVERAGE(Table2[6M Return vs Nifty]))/_xlfn.STDEV.P(Table2[6M Return vs Nifty])</f>
        <v>-0.45763809225871366</v>
      </c>
      <c r="M593">
        <v>9.1170820127334498</v>
      </c>
      <c r="N593">
        <f>(Table2[[#This Row],[1W Return vs Nifty]]-AVERAGE(Table2[1W Return vs Nifty]))/_xlfn.STDEV.P(Table2[1W Return vs Nifty])</f>
        <v>1.5337787902641713</v>
      </c>
      <c r="O593">
        <v>467.95</v>
      </c>
      <c r="P593">
        <v>463.87063610887401</v>
      </c>
      <c r="Q593">
        <v>437.71747968112697</v>
      </c>
      <c r="R593">
        <v>63.370131479553301</v>
      </c>
      <c r="S593" s="1">
        <f>(Table2[[#This Row],[Close Price]]-Table2[[#This Row],[20D EMA]])/Table2[[#This Row],[20D EMA]]</f>
        <v>2.639170851586713E-2</v>
      </c>
      <c r="T593" s="1">
        <f>(Table2[[#This Row],[Close Price]]-Table2[[#This Row],[50D EMA]])/Table2[[#This Row],[50D EMA]]</f>
        <v>3.5417986421692582E-2</v>
      </c>
      <c r="U593" s="1">
        <f>(Table2[[#This Row],[Close Price]]-Table2[[#This Row],[200D EMA]])/Table2[[#This Row],[200D EMA]]</f>
        <v>9.7283115926496688E-2</v>
      </c>
      <c r="V593">
        <v>0.84713430314482696</v>
      </c>
      <c r="W593">
        <v>468.55</v>
      </c>
      <c r="X593">
        <v>487.3</v>
      </c>
      <c r="Y593">
        <v>468.55</v>
      </c>
      <c r="Z593">
        <v>487.3</v>
      </c>
      <c r="AA593">
        <v>427.05</v>
      </c>
      <c r="AB593">
        <v>487.3</v>
      </c>
      <c r="AC593" s="1">
        <f>(Table2[[#This Row],[Close Price]]/Table2[[#This Row],[Day Low]])-1</f>
        <v>2.5077366342973084E-2</v>
      </c>
      <c r="AD593" s="1">
        <f>(Table2[[#This Row],[Day High]]/Table2[[#This Row],[Close Price]])-1</f>
        <v>1.4574224443056449E-2</v>
      </c>
      <c r="AE593" s="1">
        <f>(Table2[[#This Row],[Close Price]]/Table2[[#This Row],[Current Week Low]])-1</f>
        <v>2.5077366342973084E-2</v>
      </c>
      <c r="AF593" s="1">
        <f>(Table2[[#This Row],[Current Week High]]/Table2[[#This Row],[Close Price]])-1</f>
        <v>1.4574224443056449E-2</v>
      </c>
      <c r="AG593" s="1">
        <f>(Table2[[#This Row],[Close Price]]/Table2[[#This Row],[Current Month Low]])-1</f>
        <v>0.12469265893923431</v>
      </c>
      <c r="AH593" s="1">
        <f>(Table2[[#This Row],[Current Month High]]/Table2[[#This Row],[Close Price]])-1</f>
        <v>1.4574224443056449E-2</v>
      </c>
      <c r="AI593">
        <v>7.8492608786175202</v>
      </c>
      <c r="AJ593">
        <v>37.464224384659403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-0.02</v>
      </c>
      <c r="AM593" t="s">
        <v>3192</v>
      </c>
      <c r="AN593">
        <v>3.4</v>
      </c>
      <c r="AO593" t="s">
        <v>3193</v>
      </c>
      <c r="AP593">
        <v>-4.5633302498028001E-2</v>
      </c>
      <c r="AQ593">
        <f>(Table2[[#This Row],[Sharpe Ratio]]-AVERAGE(Table2[Sharpe Ratio]))/_xlfn.STDEV.P(Table2[Sharpe Ratio])</f>
        <v>-1.3218953600825087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-1.3107328134667933</v>
      </c>
      <c r="AS593">
        <f>_xlfn.RANK.AVG(Table2[[#This Row],[1Y Return vs Nifty Z-Score]],Table2[1Y Return vs Nifty Z-Score])</f>
        <v>497</v>
      </c>
      <c r="AT593">
        <f>_xlfn.RANK.AVG(Table2[[#This Row],[6M Return vs Nifty Z-Score]],Table2[6M Return vs Nifty Z-Score])</f>
        <v>471</v>
      </c>
      <c r="AU593">
        <f>_xlfn.RANK.AVG(Table2[[#This Row],[Sharpe Ratio Z-Score]],Table2[Sharpe Ratio Z-Score])</f>
        <v>661</v>
      </c>
      <c r="AV593">
        <f>(Table2[[#This Row],[Rank 1Y]]+Table2[[#This Row],[Rank 6M]]+Table2[[#This Row],[Rank Sharpe]])/3</f>
        <v>543</v>
      </c>
    </row>
    <row r="594" spans="1:48" x14ac:dyDescent="0.3">
      <c r="A594" t="s">
        <v>1059</v>
      </c>
      <c r="B594" t="s">
        <v>1060</v>
      </c>
      <c r="C594" t="s">
        <v>3156</v>
      </c>
      <c r="D594" t="s">
        <v>77</v>
      </c>
      <c r="E594">
        <v>12974.484595579999</v>
      </c>
      <c r="F594">
        <v>628.29999999999995</v>
      </c>
      <c r="G594">
        <v>-39.814068525848597</v>
      </c>
      <c r="H594">
        <f>(Table2[[#This Row],[1Y Return vs Nifty]]-AVERAGE(Table2[1Y Return vs Nifty]))/_xlfn.STDEV.P(Table2[1Y Return vs Nifty])</f>
        <v>-1.0911715903158701</v>
      </c>
      <c r="I594">
        <v>10.1670490398025</v>
      </c>
      <c r="J594">
        <f>(Table2[[#This Row],[1M Return vs Nifty]]-AVERAGE(Table2[1M Return vs Nifty]))/_xlfn.STDEV.P(Table2[1M Return vs Nifty])</f>
        <v>1.0632351149943313</v>
      </c>
      <c r="K594">
        <v>-14.897133414425401</v>
      </c>
      <c r="L594">
        <f>(Table2[[#This Row],[6M Return vs Nifty]]-AVERAGE(Table2[6M Return vs Nifty]))/_xlfn.STDEV.P(Table2[6M Return vs Nifty])</f>
        <v>-0.78339448646396281</v>
      </c>
      <c r="M594">
        <v>5.4582797308250797</v>
      </c>
      <c r="N594">
        <f>(Table2[[#This Row],[1W Return vs Nifty]]-AVERAGE(Table2[1W Return vs Nifty]))/_xlfn.STDEV.P(Table2[1W Return vs Nifty])</f>
        <v>0.77477517873849233</v>
      </c>
      <c r="O594">
        <v>604.94000000000005</v>
      </c>
      <c r="P594">
        <v>606.54974637014698</v>
      </c>
      <c r="Q594">
        <v>632.99639919082404</v>
      </c>
      <c r="R594">
        <v>70.494762543852204</v>
      </c>
      <c r="S594" s="1">
        <f>(Table2[[#This Row],[Close Price]]-Table2[[#This Row],[20D EMA]])/Table2[[#This Row],[20D EMA]]</f>
        <v>3.8615399874367538E-2</v>
      </c>
      <c r="T594" s="1">
        <f>(Table2[[#This Row],[Close Price]]-Table2[[#This Row],[50D EMA]])/Table2[[#This Row],[50D EMA]]</f>
        <v>3.5858977371626639E-2</v>
      </c>
      <c r="U594" s="1">
        <f>(Table2[[#This Row],[Close Price]]-Table2[[#This Row],[200D EMA]])/Table2[[#This Row],[200D EMA]]</f>
        <v>-7.4193142280550286E-3</v>
      </c>
      <c r="V594">
        <v>0.78035484332708904</v>
      </c>
      <c r="W594">
        <v>613.70000000000005</v>
      </c>
      <c r="X594">
        <v>631</v>
      </c>
      <c r="Y594">
        <v>592</v>
      </c>
      <c r="Z594">
        <v>640</v>
      </c>
      <c r="AA594">
        <v>576.9</v>
      </c>
      <c r="AB594">
        <v>640</v>
      </c>
      <c r="AC594" s="1">
        <f>(Table2[[#This Row],[Close Price]]/Table2[[#This Row],[Day Low]])-1</f>
        <v>2.3790125468469814E-2</v>
      </c>
      <c r="AD594" s="1">
        <f>(Table2[[#This Row],[Day High]]/Table2[[#This Row],[Close Price]])-1</f>
        <v>4.2973102021328646E-3</v>
      </c>
      <c r="AE594" s="1">
        <f>(Table2[[#This Row],[Close Price]]/Table2[[#This Row],[Current Week Low]])-1</f>
        <v>6.1317567567567455E-2</v>
      </c>
      <c r="AF594" s="1">
        <f>(Table2[[#This Row],[Current Week High]]/Table2[[#This Row],[Close Price]])-1</f>
        <v>1.8621677542575377E-2</v>
      </c>
      <c r="AG594" s="1">
        <f>(Table2[[#This Row],[Close Price]]/Table2[[#This Row],[Current Month Low]])-1</f>
        <v>8.9096897209221648E-2</v>
      </c>
      <c r="AH594" s="1">
        <f>(Table2[[#This Row],[Current Month High]]/Table2[[#This Row],[Close Price]])-1</f>
        <v>1.8621677542575377E-2</v>
      </c>
      <c r="AI594">
        <v>31.1475409836065</v>
      </c>
      <c r="AJ594">
        <v>24.600892414476899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0.05</v>
      </c>
      <c r="AM594" t="s">
        <v>3193</v>
      </c>
      <c r="AN594">
        <v>3.21</v>
      </c>
      <c r="AO594" t="s">
        <v>3193</v>
      </c>
      <c r="AP594">
        <v>5.7946737803101001E-2</v>
      </c>
      <c r="AQ594">
        <f>(Table2[[#This Row],[Sharpe Ratio]]-AVERAGE(Table2[Sharpe Ratio]))/_xlfn.STDEV.P(Table2[Sharpe Ratio])</f>
        <v>-0.11086184193500292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676</v>
      </c>
      <c r="AT594">
        <f>_xlfn.RANK.AVG(Table2[[#This Row],[6M Return vs Nifty Z-Score]],Table2[6M Return vs Nifty Z-Score])</f>
        <v>587</v>
      </c>
      <c r="AU594">
        <f>_xlfn.RANK.AVG(Table2[[#This Row],[Sharpe Ratio Z-Score]],Table2[Sharpe Ratio Z-Score])</f>
        <v>369</v>
      </c>
      <c r="AV594">
        <f>(Table2[[#This Row],[Rank 1Y]]+Table2[[#This Row],[Rank 6M]]+Table2[[#This Row],[Rank Sharpe]])/3</f>
        <v>544</v>
      </c>
    </row>
    <row r="595" spans="1:48" x14ac:dyDescent="0.3">
      <c r="A595" t="s">
        <v>736</v>
      </c>
      <c r="B595" t="s">
        <v>737</v>
      </c>
      <c r="C595" t="s">
        <v>3148</v>
      </c>
      <c r="D595" t="s">
        <v>738</v>
      </c>
      <c r="E595">
        <v>23560.947719759999</v>
      </c>
      <c r="F595">
        <v>245.2</v>
      </c>
      <c r="G595">
        <v>-42.336147070783603</v>
      </c>
      <c r="H595">
        <f>(Table2[[#This Row],[1Y Return vs Nifty]]-AVERAGE(Table2[1Y Return vs Nifty]))/_xlfn.STDEV.P(Table2[1Y Return vs Nifty])</f>
        <v>-1.1327093288779673</v>
      </c>
      <c r="I595">
        <v>-14.6056871557255</v>
      </c>
      <c r="J595">
        <f>(Table2[[#This Row],[1M Return vs Nifty]]-AVERAGE(Table2[1M Return vs Nifty]))/_xlfn.STDEV.P(Table2[1M Return vs Nifty])</f>
        <v>-1.5917736861392575</v>
      </c>
      <c r="K595">
        <v>-16.174481354386302</v>
      </c>
      <c r="L595">
        <f>(Table2[[#This Row],[6M Return vs Nifty]]-AVERAGE(Table2[6M Return vs Nifty]))/_xlfn.STDEV.P(Table2[6M Return vs Nifty])</f>
        <v>-0.82290169134407531</v>
      </c>
      <c r="M595">
        <v>1.81445289213912E-3</v>
      </c>
      <c r="N595">
        <f>(Table2[[#This Row],[1W Return vs Nifty]]-AVERAGE(Table2[1W Return vs Nifty]))/_xlfn.STDEV.P(Table2[1W Return vs Nifty])</f>
        <v>-0.35714628982346669</v>
      </c>
      <c r="O595">
        <v>258.69</v>
      </c>
      <c r="P595">
        <v>274.94026251520802</v>
      </c>
      <c r="Q595">
        <v>276.14224772203897</v>
      </c>
      <c r="R595">
        <v>33.997761868354601</v>
      </c>
      <c r="S595" s="1">
        <f>(Table2[[#This Row],[Close Price]]-Table2[[#This Row],[20D EMA]])/Table2[[#This Row],[20D EMA]]</f>
        <v>-5.2147357841431867E-2</v>
      </c>
      <c r="T595" s="1">
        <f>(Table2[[#This Row],[Close Price]]-Table2[[#This Row],[50D EMA]])/Table2[[#This Row],[50D EMA]]</f>
        <v>-0.1081699065940296</v>
      </c>
      <c r="U595" s="1">
        <f>(Table2[[#This Row],[Close Price]]-Table2[[#This Row],[200D EMA]])/Table2[[#This Row],[200D EMA]]</f>
        <v>-0.11205184276324509</v>
      </c>
      <c r="V595">
        <v>0.54877936053307197</v>
      </c>
      <c r="W595">
        <v>242.4</v>
      </c>
      <c r="X595">
        <v>247.5</v>
      </c>
      <c r="Y595">
        <v>242.4</v>
      </c>
      <c r="Z595">
        <v>251.5</v>
      </c>
      <c r="AA595">
        <v>227.1</v>
      </c>
      <c r="AB595">
        <v>269</v>
      </c>
      <c r="AC595" s="1">
        <f>(Table2[[#This Row],[Close Price]]/Table2[[#This Row],[Day Low]])-1</f>
        <v>1.1551155115511413E-2</v>
      </c>
      <c r="AD595" s="1">
        <f>(Table2[[#This Row],[Day High]]/Table2[[#This Row],[Close Price]])-1</f>
        <v>9.3800978792821788E-3</v>
      </c>
      <c r="AE595" s="1">
        <f>(Table2[[#This Row],[Close Price]]/Table2[[#This Row],[Current Week Low]])-1</f>
        <v>1.1551155115511413E-2</v>
      </c>
      <c r="AF595" s="1">
        <f>(Table2[[#This Row],[Current Week High]]/Table2[[#This Row],[Close Price]])-1</f>
        <v>2.5693311582381861E-2</v>
      </c>
      <c r="AG595" s="1">
        <f>(Table2[[#This Row],[Close Price]]/Table2[[#This Row],[Current Month Low]])-1</f>
        <v>7.9700572435050576E-2</v>
      </c>
      <c r="AH595" s="1">
        <f>(Table2[[#This Row],[Current Month High]]/Table2[[#This Row],[Close Price]])-1</f>
        <v>9.7063621533442168E-2</v>
      </c>
      <c r="AI595">
        <v>56.729200652528498</v>
      </c>
      <c r="AJ595">
        <v>8.2321783270800903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-0.23</v>
      </c>
      <c r="AM595" t="s">
        <v>3192</v>
      </c>
      <c r="AN595">
        <v>-7.21</v>
      </c>
      <c r="AO595" t="s">
        <v>3192</v>
      </c>
      <c r="AP595">
        <v>6.7309206656024995E-2</v>
      </c>
      <c r="AQ595">
        <f>(Table2[[#This Row],[Sharpe Ratio]]-AVERAGE(Table2[Sharpe Ratio]))/_xlfn.STDEV.P(Table2[Sharpe Ratio])</f>
        <v>-1.3980537327559885E-3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689</v>
      </c>
      <c r="AT595">
        <f>_xlfn.RANK.AVG(Table2[[#This Row],[6M Return vs Nifty Z-Score]],Table2[6M Return vs Nifty Z-Score])</f>
        <v>602</v>
      </c>
      <c r="AU595">
        <f>_xlfn.RANK.AVG(Table2[[#This Row],[Sharpe Ratio Z-Score]],Table2[Sharpe Ratio Z-Score])</f>
        <v>344</v>
      </c>
      <c r="AV595">
        <f>(Table2[[#This Row],[Rank 1Y]]+Table2[[#This Row],[Rank 6M]]+Table2[[#This Row],[Rank Sharpe]])/3</f>
        <v>545</v>
      </c>
    </row>
    <row r="596" spans="1:48" x14ac:dyDescent="0.3">
      <c r="A596" t="s">
        <v>880</v>
      </c>
      <c r="B596" t="s">
        <v>881</v>
      </c>
      <c r="C596" t="s">
        <v>3159</v>
      </c>
      <c r="D596" t="s">
        <v>122</v>
      </c>
      <c r="E596">
        <v>18246.78606618</v>
      </c>
      <c r="F596">
        <v>3045.15</v>
      </c>
      <c r="G596">
        <v>-18.6100535467368</v>
      </c>
      <c r="H596">
        <f>(Table2[[#This Row],[1Y Return vs Nifty]]-AVERAGE(Table2[1Y Return vs Nifty]))/_xlfn.STDEV.P(Table2[1Y Return vs Nifty])</f>
        <v>-0.74194898880809979</v>
      </c>
      <c r="I596">
        <v>-1.55929721832393</v>
      </c>
      <c r="J596">
        <f>(Table2[[#This Row],[1M Return vs Nifty]]-AVERAGE(Table2[1M Return vs Nifty]))/_xlfn.STDEV.P(Table2[1M Return vs Nifty])</f>
        <v>-0.19353169004216111</v>
      </c>
      <c r="K596">
        <v>5.46211480058337</v>
      </c>
      <c r="L596">
        <f>(Table2[[#This Row],[6M Return vs Nifty]]-AVERAGE(Table2[6M Return vs Nifty]))/_xlfn.STDEV.P(Table2[6M Return vs Nifty])</f>
        <v>-0.15370153807275577</v>
      </c>
      <c r="M596">
        <v>1.88313185123411</v>
      </c>
      <c r="N596">
        <f>(Table2[[#This Row],[1W Return vs Nifty]]-AVERAGE(Table2[1W Return vs Nifty]))/_xlfn.STDEV.P(Table2[1W Return vs Nifty])</f>
        <v>3.3125331802085482E-2</v>
      </c>
      <c r="O596">
        <v>2983.12</v>
      </c>
      <c r="P596">
        <v>2945.4006264305799</v>
      </c>
      <c r="Q596">
        <v>2797.4571045569401</v>
      </c>
      <c r="R596">
        <v>61.892546821133003</v>
      </c>
      <c r="S596" s="1">
        <f>(Table2[[#This Row],[Close Price]]-Table2[[#This Row],[20D EMA]])/Table2[[#This Row],[20D EMA]]</f>
        <v>2.0793665692295384E-2</v>
      </c>
      <c r="T596" s="1">
        <f>(Table2[[#This Row],[Close Price]]-Table2[[#This Row],[50D EMA]])/Table2[[#This Row],[50D EMA]]</f>
        <v>3.3866148012028738E-2</v>
      </c>
      <c r="U596" s="1">
        <f>(Table2[[#This Row],[Close Price]]-Table2[[#This Row],[200D EMA]])/Table2[[#This Row],[200D EMA]]</f>
        <v>8.8542160321092578E-2</v>
      </c>
      <c r="V596">
        <v>0.91382102377041097</v>
      </c>
      <c r="W596">
        <v>3007.05</v>
      </c>
      <c r="X596">
        <v>3101</v>
      </c>
      <c r="Y596">
        <v>2960.65</v>
      </c>
      <c r="Z596">
        <v>3127.6</v>
      </c>
      <c r="AA596">
        <v>2758</v>
      </c>
      <c r="AB596">
        <v>3127.6</v>
      </c>
      <c r="AC596" s="1">
        <f>(Table2[[#This Row],[Close Price]]/Table2[[#This Row],[Day Low]])-1</f>
        <v>1.2670224971317312E-2</v>
      </c>
      <c r="AD596" s="1">
        <f>(Table2[[#This Row],[Day High]]/Table2[[#This Row],[Close Price]])-1</f>
        <v>1.8340640034152589E-2</v>
      </c>
      <c r="AE596" s="1">
        <f>(Table2[[#This Row],[Close Price]]/Table2[[#This Row],[Current Week Low]])-1</f>
        <v>2.8541029841419929E-2</v>
      </c>
      <c r="AF596" s="1">
        <f>(Table2[[#This Row],[Current Week High]]/Table2[[#This Row],[Close Price]])-1</f>
        <v>2.7075841912549414E-2</v>
      </c>
      <c r="AG596" s="1">
        <f>(Table2[[#This Row],[Close Price]]/Table2[[#This Row],[Current Month Low]])-1</f>
        <v>0.10411530094271204</v>
      </c>
      <c r="AH596" s="1">
        <f>(Table2[[#This Row],[Current Month High]]/Table2[[#This Row],[Close Price]])-1</f>
        <v>2.7075841912549414E-2</v>
      </c>
      <c r="AI596">
        <v>5.0325928115199501</v>
      </c>
      <c r="AJ596">
        <v>36.553811659192803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-0.03</v>
      </c>
      <c r="AM596" t="s">
        <v>3192</v>
      </c>
      <c r="AN596">
        <v>4.3499999999999996</v>
      </c>
      <c r="AO596" t="s">
        <v>3193</v>
      </c>
      <c r="AP596">
        <v>-7.0738207820179005E-2</v>
      </c>
      <c r="AQ596">
        <f>(Table2[[#This Row],[Sharpe Ratio]]-AVERAGE(Table2[Sharpe Ratio]))/_xlfn.STDEV.P(Table2[Sharpe Ratio])</f>
        <v>-1.6154160203048544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-2.6714729054257855</v>
      </c>
      <c r="AS596">
        <f>_xlfn.RANK.AVG(Table2[[#This Row],[1Y Return vs Nifty Z-Score]],Table2[1Y Return vs Nifty Z-Score])</f>
        <v>570</v>
      </c>
      <c r="AT596">
        <f>_xlfn.RANK.AVG(Table2[[#This Row],[6M Return vs Nifty Z-Score]],Table2[6M Return vs Nifty Z-Score])</f>
        <v>374</v>
      </c>
      <c r="AU596">
        <f>_xlfn.RANK.AVG(Table2[[#This Row],[Sharpe Ratio Z-Score]],Table2[Sharpe Ratio Z-Score])</f>
        <v>694</v>
      </c>
      <c r="AV596">
        <f>(Table2[[#This Row],[Rank 1Y]]+Table2[[#This Row],[Rank 6M]]+Table2[[#This Row],[Rank Sharpe]])/3</f>
        <v>546</v>
      </c>
    </row>
    <row r="597" spans="1:48" x14ac:dyDescent="0.3">
      <c r="A597" t="s">
        <v>19</v>
      </c>
      <c r="B597" t="s">
        <v>20</v>
      </c>
      <c r="C597" t="s">
        <v>3146</v>
      </c>
      <c r="D597" t="s">
        <v>21</v>
      </c>
      <c r="E597">
        <v>1481588.7481834099</v>
      </c>
      <c r="F597">
        <v>4094.95</v>
      </c>
      <c r="G597">
        <v>-10.353793572503999</v>
      </c>
      <c r="H597">
        <f>(Table2[[#This Row],[1Y Return vs Nifty]]-AVERAGE(Table2[1Y Return vs Nifty]))/_xlfn.STDEV.P(Table2[1Y Return vs Nifty])</f>
        <v>-0.60597131713759844</v>
      </c>
      <c r="I597">
        <v>-7.4584215396945197</v>
      </c>
      <c r="J597">
        <f>(Table2[[#This Row],[1M Return vs Nifty]]-AVERAGE(Table2[1M Return vs Nifty]))/_xlfn.STDEV.P(Table2[1M Return vs Nifty])</f>
        <v>-0.82576814824363687</v>
      </c>
      <c r="K597">
        <v>-7.0117755858585902</v>
      </c>
      <c r="L597">
        <f>(Table2[[#This Row],[6M Return vs Nifty]]-AVERAGE(Table2[6M Return vs Nifty]))/_xlfn.STDEV.P(Table2[6M Return vs Nifty])</f>
        <v>-0.53950757238186631</v>
      </c>
      <c r="M597">
        <v>-3.32794475339105</v>
      </c>
      <c r="N597">
        <f>(Table2[[#This Row],[1W Return vs Nifty]]-AVERAGE(Table2[1W Return vs Nifty]))/_xlfn.STDEV.P(Table2[1W Return vs Nifty])</f>
        <v>-1.0478912572617241</v>
      </c>
      <c r="O597">
        <v>4245.9799999999996</v>
      </c>
      <c r="P597">
        <v>4282.99705025613</v>
      </c>
      <c r="Q597">
        <v>4054.7427787458801</v>
      </c>
      <c r="R597">
        <v>15.2599470401942</v>
      </c>
      <c r="S597" s="1">
        <f>(Table2[[#This Row],[Close Price]]-Table2[[#This Row],[20D EMA]])/Table2[[#This Row],[20D EMA]]</f>
        <v>-3.5570115732999154E-2</v>
      </c>
      <c r="T597" s="1">
        <f>(Table2[[#This Row],[Close Price]]-Table2[[#This Row],[50D EMA]])/Table2[[#This Row],[50D EMA]]</f>
        <v>-4.3905482084066506E-2</v>
      </c>
      <c r="U597" s="1">
        <f>(Table2[[#This Row],[Close Price]]-Table2[[#This Row],[200D EMA]])/Table2[[#This Row],[200D EMA]]</f>
        <v>9.9160966424005157E-3</v>
      </c>
      <c r="V597">
        <v>1.0824076426624401</v>
      </c>
      <c r="W597">
        <v>4067.2</v>
      </c>
      <c r="X597">
        <v>4115</v>
      </c>
      <c r="Y597">
        <v>4067.2</v>
      </c>
      <c r="Z597">
        <v>4169.95</v>
      </c>
      <c r="AA597">
        <v>4067.2</v>
      </c>
      <c r="AB597">
        <v>4298</v>
      </c>
      <c r="AC597" s="1">
        <f>(Table2[[#This Row],[Close Price]]/Table2[[#This Row],[Day Low]])-1</f>
        <v>6.8228756884343156E-3</v>
      </c>
      <c r="AD597" s="1">
        <f>(Table2[[#This Row],[Day High]]/Table2[[#This Row],[Close Price]])-1</f>
        <v>4.8962746797884815E-3</v>
      </c>
      <c r="AE597" s="1">
        <f>(Table2[[#This Row],[Close Price]]/Table2[[#This Row],[Current Week Low]])-1</f>
        <v>6.8228756884343156E-3</v>
      </c>
      <c r="AF597" s="1">
        <f>(Table2[[#This Row],[Current Week High]]/Table2[[#This Row],[Close Price]])-1</f>
        <v>1.8315241944346194E-2</v>
      </c>
      <c r="AG597" s="1">
        <f>(Table2[[#This Row],[Close Price]]/Table2[[#This Row],[Current Month Low]])-1</f>
        <v>6.8228756884343156E-3</v>
      </c>
      <c r="AH597" s="1">
        <f>(Table2[[#This Row],[Current Month High]]/Table2[[#This Row],[Close Price]])-1</f>
        <v>4.9585465023993081E-2</v>
      </c>
      <c r="AI597">
        <v>12.144226425231</v>
      </c>
      <c r="AJ597">
        <v>23.677136816671599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-0.1</v>
      </c>
      <c r="AM597" t="s">
        <v>3192</v>
      </c>
      <c r="AN597">
        <v>-4.96</v>
      </c>
      <c r="AO597" t="s">
        <v>3192</v>
      </c>
      <c r="AP597">
        <v>-2.0640910085148002E-2</v>
      </c>
      <c r="AQ597">
        <f>(Table2[[#This Row],[Sharpe Ratio]]-AVERAGE(Table2[Sharpe Ratio]))/_xlfn.STDEV.P(Table2[Sharpe Ratio])</f>
        <v>-1.0296901743855187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525</v>
      </c>
      <c r="AT597">
        <f>_xlfn.RANK.AVG(Table2[[#This Row],[6M Return vs Nifty Z-Score]],Table2[6M Return vs Nifty Z-Score])</f>
        <v>500</v>
      </c>
      <c r="AU597">
        <f>_xlfn.RANK.AVG(Table2[[#This Row],[Sharpe Ratio Z-Score]],Table2[Sharpe Ratio Z-Score])</f>
        <v>622</v>
      </c>
      <c r="AV597">
        <f>(Table2[[#This Row],[Rank 1Y]]+Table2[[#This Row],[Rank 6M]]+Table2[[#This Row],[Rank Sharpe]])/3</f>
        <v>549</v>
      </c>
    </row>
    <row r="598" spans="1:48" x14ac:dyDescent="0.3">
      <c r="A598" t="s">
        <v>449</v>
      </c>
      <c r="B598" t="s">
        <v>450</v>
      </c>
      <c r="C598" t="s">
        <v>3147</v>
      </c>
      <c r="D598" t="s">
        <v>54</v>
      </c>
      <c r="E598">
        <v>51783.654562049996</v>
      </c>
      <c r="F598">
        <v>696.45</v>
      </c>
      <c r="G598">
        <v>-28.372470533712601</v>
      </c>
      <c r="H598">
        <f>(Table2[[#This Row],[1Y Return vs Nifty]]-AVERAGE(Table2[1Y Return vs Nifty]))/_xlfn.STDEV.P(Table2[1Y Return vs Nifty])</f>
        <v>-0.90273253195093461</v>
      </c>
      <c r="I598">
        <v>-2.4027277836927299</v>
      </c>
      <c r="J598">
        <f>(Table2[[#This Row],[1M Return vs Nifty]]-AVERAGE(Table2[1M Return vs Nifty]))/_xlfn.STDEV.P(Table2[1M Return vs Nifty])</f>
        <v>-0.2839260476345003</v>
      </c>
      <c r="K598">
        <v>0.79135373751482296</v>
      </c>
      <c r="L598">
        <f>(Table2[[#This Row],[6M Return vs Nifty]]-AVERAGE(Table2[6M Return vs Nifty]))/_xlfn.STDEV.P(Table2[6M Return vs Nifty])</f>
        <v>-0.29816391084673077</v>
      </c>
      <c r="M598">
        <v>-4.5115530340203298</v>
      </c>
      <c r="N598">
        <f>(Table2[[#This Row],[1W Return vs Nifty]]-AVERAGE(Table2[1W Return vs Nifty]))/_xlfn.STDEV.P(Table2[1W Return vs Nifty])</f>
        <v>-1.2934259679159308</v>
      </c>
      <c r="O598">
        <v>710.69</v>
      </c>
      <c r="P598">
        <v>694.99254073335999</v>
      </c>
      <c r="Q598">
        <v>669.62832298864396</v>
      </c>
      <c r="R598">
        <v>36.437320398183097</v>
      </c>
      <c r="S598" s="1">
        <f>(Table2[[#This Row],[Close Price]]-Table2[[#This Row],[20D EMA]])/Table2[[#This Row],[20D EMA]]</f>
        <v>-2.0036865581336459E-2</v>
      </c>
      <c r="T598" s="1">
        <f>(Table2[[#This Row],[Close Price]]-Table2[[#This Row],[50D EMA]])/Table2[[#This Row],[50D EMA]]</f>
        <v>2.0970862005254597E-3</v>
      </c>
      <c r="U598" s="1">
        <f>(Table2[[#This Row],[Close Price]]-Table2[[#This Row],[200D EMA]])/Table2[[#This Row],[200D EMA]]</f>
        <v>4.0054573694922622E-2</v>
      </c>
      <c r="V598">
        <v>0.63635323150920298</v>
      </c>
      <c r="W598">
        <v>684.4</v>
      </c>
      <c r="X598">
        <v>698.35</v>
      </c>
      <c r="Y598">
        <v>682.9</v>
      </c>
      <c r="Z598">
        <v>708.1</v>
      </c>
      <c r="AA598">
        <v>682.9</v>
      </c>
      <c r="AB598">
        <v>748.15</v>
      </c>
      <c r="AC598" s="1">
        <f>(Table2[[#This Row],[Close Price]]/Table2[[#This Row],[Day Low]])-1</f>
        <v>1.7606662770309756E-2</v>
      </c>
      <c r="AD598" s="1">
        <f>(Table2[[#This Row],[Day High]]/Table2[[#This Row],[Close Price]])-1</f>
        <v>2.7281211860148424E-3</v>
      </c>
      <c r="AE598" s="1">
        <f>(Table2[[#This Row],[Close Price]]/Table2[[#This Row],[Current Week Low]])-1</f>
        <v>1.9841850929858129E-2</v>
      </c>
      <c r="AF598" s="1">
        <f>(Table2[[#This Row],[Current Week High]]/Table2[[#This Row],[Close Price]])-1</f>
        <v>1.6727690430037967E-2</v>
      </c>
      <c r="AG598" s="1">
        <f>(Table2[[#This Row],[Close Price]]/Table2[[#This Row],[Current Month Low]])-1</f>
        <v>1.9841850929858129E-2</v>
      </c>
      <c r="AH598" s="1">
        <f>(Table2[[#This Row],[Current Month High]]/Table2[[#This Row],[Close Price]])-1</f>
        <v>7.4233613324718117E-2</v>
      </c>
      <c r="AI598">
        <v>16.792303826548899</v>
      </c>
      <c r="AJ598">
        <v>25.781108903738399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0.06</v>
      </c>
      <c r="AM598" t="s">
        <v>3193</v>
      </c>
      <c r="AN598">
        <v>-4.74</v>
      </c>
      <c r="AO598" t="s">
        <v>3192</v>
      </c>
      <c r="AP598">
        <v>-8.0808799064889993E-3</v>
      </c>
      <c r="AQ598">
        <f>(Table2[[#This Row],[Sharpe Ratio]]-AVERAGE(Table2[Sharpe Ratio]))/_xlfn.STDEV.P(Table2[Sharpe Ratio])</f>
        <v>-0.88284124971740907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-3.6610897080655054</v>
      </c>
      <c r="AS598">
        <f>_xlfn.RANK.AVG(Table2[[#This Row],[1Y Return vs Nifty Z-Score]],Table2[1Y Return vs Nifty Z-Score])</f>
        <v>633</v>
      </c>
      <c r="AT598">
        <f>_xlfn.RANK.AVG(Table2[[#This Row],[6M Return vs Nifty Z-Score]],Table2[6M Return vs Nifty Z-Score])</f>
        <v>421</v>
      </c>
      <c r="AU598">
        <f>_xlfn.RANK.AVG(Table2[[#This Row],[Sharpe Ratio Z-Score]],Table2[Sharpe Ratio Z-Score])</f>
        <v>595</v>
      </c>
      <c r="AV598">
        <f>(Table2[[#This Row],[Rank 1Y]]+Table2[[#This Row],[Rank 6M]]+Table2[[#This Row],[Rank Sharpe]])/3</f>
        <v>549.66666666666663</v>
      </c>
    </row>
    <row r="599" spans="1:48" x14ac:dyDescent="0.3">
      <c r="A599" t="s">
        <v>439</v>
      </c>
      <c r="B599" t="s">
        <v>440</v>
      </c>
      <c r="C599" t="s">
        <v>3159</v>
      </c>
      <c r="D599" t="s">
        <v>441</v>
      </c>
      <c r="E599">
        <v>53100.502232273997</v>
      </c>
      <c r="F599">
        <v>185.78</v>
      </c>
      <c r="G599">
        <v>-0.21592396181068799</v>
      </c>
      <c r="H599">
        <f>(Table2[[#This Row],[1Y Return vs Nifty]]-AVERAGE(Table2[1Y Return vs Nifty]))/_xlfn.STDEV.P(Table2[1Y Return vs Nifty])</f>
        <v>-0.43900420252838268</v>
      </c>
      <c r="I599">
        <v>-7.0179537590457199</v>
      </c>
      <c r="J599">
        <f>(Table2[[#This Row],[1M Return vs Nifty]]-AVERAGE(Table2[1M Return vs Nifty]))/_xlfn.STDEV.P(Table2[1M Return vs Nifty])</f>
        <v>-0.7785611774428316</v>
      </c>
      <c r="K599">
        <v>-5.85495503289577</v>
      </c>
      <c r="L599">
        <f>(Table2[[#This Row],[6M Return vs Nifty]]-AVERAGE(Table2[6M Return vs Nifty]))/_xlfn.STDEV.P(Table2[6M Return vs Nifty])</f>
        <v>-0.50372816947553989</v>
      </c>
      <c r="M599">
        <v>-2.27668999092307</v>
      </c>
      <c r="N599">
        <f>(Table2[[#This Row],[1W Return vs Nifty]]-AVERAGE(Table2[1W Return vs Nifty]))/_xlfn.STDEV.P(Table2[1W Return vs Nifty])</f>
        <v>-0.82981274416683437</v>
      </c>
      <c r="O599">
        <v>195.57</v>
      </c>
      <c r="P599">
        <v>196.65145720381301</v>
      </c>
      <c r="Q599">
        <v>181.23305844471699</v>
      </c>
      <c r="R599">
        <v>26.6401828997877</v>
      </c>
      <c r="S599" s="1">
        <f>(Table2[[#This Row],[Close Price]]-Table2[[#This Row],[20D EMA]])/Table2[[#This Row],[20D EMA]]</f>
        <v>-5.0058802474817164E-2</v>
      </c>
      <c r="T599" s="1">
        <f>(Table2[[#This Row],[Close Price]]-Table2[[#This Row],[50D EMA]])/Table2[[#This Row],[50D EMA]]</f>
        <v>-5.5282871321648233E-2</v>
      </c>
      <c r="U599" s="1">
        <f>(Table2[[#This Row],[Close Price]]-Table2[[#This Row],[200D EMA]])/Table2[[#This Row],[200D EMA]]</f>
        <v>2.5088919175692243E-2</v>
      </c>
      <c r="V599">
        <v>0.47645132074671498</v>
      </c>
      <c r="W599">
        <v>184.15</v>
      </c>
      <c r="X599">
        <v>189.64</v>
      </c>
      <c r="Y599">
        <v>184.15</v>
      </c>
      <c r="Z599">
        <v>195.77</v>
      </c>
      <c r="AA599">
        <v>184.15</v>
      </c>
      <c r="AB599">
        <v>200.15</v>
      </c>
      <c r="AC599" s="1">
        <f>(Table2[[#This Row],[Close Price]]/Table2[[#This Row],[Day Low]])-1</f>
        <v>8.8514797719250193E-3</v>
      </c>
      <c r="AD599" s="1">
        <f>(Table2[[#This Row],[Day High]]/Table2[[#This Row],[Close Price]])-1</f>
        <v>2.0777263429863302E-2</v>
      </c>
      <c r="AE599" s="1">
        <f>(Table2[[#This Row],[Close Price]]/Table2[[#This Row],[Current Week Low]])-1</f>
        <v>8.8514797719250193E-3</v>
      </c>
      <c r="AF599" s="1">
        <f>(Table2[[#This Row],[Current Week High]]/Table2[[#This Row],[Close Price]])-1</f>
        <v>5.3773280223920805E-2</v>
      </c>
      <c r="AG599" s="1">
        <f>(Table2[[#This Row],[Close Price]]/Table2[[#This Row],[Current Month Low]])-1</f>
        <v>8.8514797719250193E-3</v>
      </c>
      <c r="AH599" s="1">
        <f>(Table2[[#This Row],[Current Month High]]/Table2[[#This Row],[Close Price]])-1</f>
        <v>7.734955323500925E-2</v>
      </c>
      <c r="AI599">
        <v>23.694692647217099</v>
      </c>
      <c r="AJ599">
        <v>36.102564102564003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-0.02</v>
      </c>
      <c r="AM599" t="s">
        <v>3192</v>
      </c>
      <c r="AN599">
        <v>-7.12</v>
      </c>
      <c r="AO599" t="s">
        <v>3192</v>
      </c>
      <c r="AP599">
        <v>-7.9908771193726996E-2</v>
      </c>
      <c r="AQ599">
        <f>(Table2[[#This Row],[Sharpe Ratio]]-AVERAGE(Table2[Sharpe Ratio]))/_xlfn.STDEV.P(Table2[Sharpe Ratio])</f>
        <v>-1.7226360946876738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459</v>
      </c>
      <c r="AT599">
        <f>_xlfn.RANK.AVG(Table2[[#This Row],[6M Return vs Nifty Z-Score]],Table2[6M Return vs Nifty Z-Score])</f>
        <v>489</v>
      </c>
      <c r="AU599">
        <f>_xlfn.RANK.AVG(Table2[[#This Row],[Sharpe Ratio Z-Score]],Table2[Sharpe Ratio Z-Score])</f>
        <v>702</v>
      </c>
      <c r="AV599">
        <f>(Table2[[#This Row],[Rank 1Y]]+Table2[[#This Row],[Rank 6M]]+Table2[[#This Row],[Rank Sharpe]])/3</f>
        <v>550</v>
      </c>
    </row>
    <row r="600" spans="1:48" x14ac:dyDescent="0.3">
      <c r="A600" t="s">
        <v>1177</v>
      </c>
      <c r="B600" t="s">
        <v>1178</v>
      </c>
      <c r="C600" t="s">
        <v>3147</v>
      </c>
      <c r="D600" t="s">
        <v>24</v>
      </c>
      <c r="E600">
        <v>10694.684080655999</v>
      </c>
      <c r="F600">
        <v>97.12</v>
      </c>
      <c r="G600">
        <v>-42.028229741062503</v>
      </c>
      <c r="H600">
        <f>(Table2[[#This Row],[1Y Return vs Nifty]]-AVERAGE(Table2[1Y Return vs Nifty]))/_xlfn.STDEV.P(Table2[1Y Return vs Nifty])</f>
        <v>-1.1276380397357713</v>
      </c>
      <c r="I600">
        <v>-7.3968500628407101</v>
      </c>
      <c r="J600">
        <f>(Table2[[#This Row],[1M Return vs Nifty]]-AVERAGE(Table2[1M Return vs Nifty]))/_xlfn.STDEV.P(Table2[1M Return vs Nifty])</f>
        <v>-0.81916924807954572</v>
      </c>
      <c r="K600">
        <v>-38.212248593741002</v>
      </c>
      <c r="L600">
        <f>(Table2[[#This Row],[6M Return vs Nifty]]-AVERAGE(Table2[6M Return vs Nifty]))/_xlfn.STDEV.P(Table2[6M Return vs Nifty])</f>
        <v>-1.5045096997713372</v>
      </c>
      <c r="M600">
        <v>-5.3978849463049201</v>
      </c>
      <c r="N600">
        <f>(Table2[[#This Row],[1W Return vs Nifty]]-AVERAGE(Table2[1W Return vs Nifty]))/_xlfn.STDEV.P(Table2[1W Return vs Nifty])</f>
        <v>-1.4772919083524774</v>
      </c>
      <c r="O600">
        <v>101.94</v>
      </c>
      <c r="P600">
        <v>106.076697952065</v>
      </c>
      <c r="Q600">
        <v>112.532070455989</v>
      </c>
      <c r="R600">
        <v>24.850167110785701</v>
      </c>
      <c r="S600" s="1">
        <f>(Table2[[#This Row],[Close Price]]-Table2[[#This Row],[20D EMA]])/Table2[[#This Row],[20D EMA]]</f>
        <v>-4.7282715322738797E-2</v>
      </c>
      <c r="T600" s="1">
        <f>(Table2[[#This Row],[Close Price]]-Table2[[#This Row],[50D EMA]])/Table2[[#This Row],[50D EMA]]</f>
        <v>-8.4436055467266166E-2</v>
      </c>
      <c r="U600" s="1">
        <f>(Table2[[#This Row],[Close Price]]-Table2[[#This Row],[200D EMA]])/Table2[[#This Row],[200D EMA]]</f>
        <v>-0.1369571393607</v>
      </c>
      <c r="V600">
        <v>0.54700838654225503</v>
      </c>
      <c r="W600">
        <v>96.57</v>
      </c>
      <c r="X600">
        <v>97.77</v>
      </c>
      <c r="Y600">
        <v>96.57</v>
      </c>
      <c r="Z600">
        <v>100.73</v>
      </c>
      <c r="AA600">
        <v>96.1</v>
      </c>
      <c r="AB600">
        <v>108</v>
      </c>
      <c r="AC600" s="1">
        <f>(Table2[[#This Row],[Close Price]]/Table2[[#This Row],[Day Low]])-1</f>
        <v>5.6953505229369039E-3</v>
      </c>
      <c r="AD600" s="1">
        <f>(Table2[[#This Row],[Day High]]/Table2[[#This Row],[Close Price]])-1</f>
        <v>6.6927512355847707E-3</v>
      </c>
      <c r="AE600" s="1">
        <f>(Table2[[#This Row],[Close Price]]/Table2[[#This Row],[Current Week Low]])-1</f>
        <v>5.6953505229369039E-3</v>
      </c>
      <c r="AF600" s="1">
        <f>(Table2[[#This Row],[Current Week High]]/Table2[[#This Row],[Close Price]])-1</f>
        <v>3.7170510708401938E-2</v>
      </c>
      <c r="AG600" s="1">
        <f>(Table2[[#This Row],[Close Price]]/Table2[[#This Row],[Current Month Low]])-1</f>
        <v>1.0613943808532866E-2</v>
      </c>
      <c r="AH600" s="1">
        <f>(Table2[[#This Row],[Current Month High]]/Table2[[#This Row],[Close Price]])-1</f>
        <v>0.1120263591433277</v>
      </c>
      <c r="AI600">
        <v>57.022240527182802</v>
      </c>
      <c r="AJ600">
        <v>2.6638477801268698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-0.14000000000000001</v>
      </c>
      <c r="AM600" t="s">
        <v>3192</v>
      </c>
      <c r="AN600">
        <v>-9.4700000000000006</v>
      </c>
      <c r="AO600" t="s">
        <v>3192</v>
      </c>
      <c r="AP600">
        <v>9.8685658324859996E-2</v>
      </c>
      <c r="AQ600">
        <f>(Table2[[#This Row],[Sharpe Ratio]]-AVERAGE(Table2[Sharpe Ratio]))/_xlfn.STDEV.P(Table2[Sharpe Ratio])</f>
        <v>0.36544805427247773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687</v>
      </c>
      <c r="AT600">
        <f>_xlfn.RANK.AVG(Table2[[#This Row],[6M Return vs Nifty Z-Score]],Table2[6M Return vs Nifty Z-Score])</f>
        <v>720</v>
      </c>
      <c r="AU600">
        <f>_xlfn.RANK.AVG(Table2[[#This Row],[Sharpe Ratio Z-Score]],Table2[Sharpe Ratio Z-Score])</f>
        <v>245</v>
      </c>
      <c r="AV600">
        <f>(Table2[[#This Row],[Rank 1Y]]+Table2[[#This Row],[Rank 6M]]+Table2[[#This Row],[Rank Sharpe]])/3</f>
        <v>550.66666666666663</v>
      </c>
    </row>
    <row r="601" spans="1:48" x14ac:dyDescent="0.3">
      <c r="A601" t="s">
        <v>1446</v>
      </c>
      <c r="B601" t="s">
        <v>1447</v>
      </c>
      <c r="C601" t="s">
        <v>3157</v>
      </c>
      <c r="D601" t="s">
        <v>100</v>
      </c>
      <c r="E601">
        <v>7493.4157581700001</v>
      </c>
      <c r="F601">
        <v>1573.1</v>
      </c>
      <c r="G601">
        <v>-19.0392953488528</v>
      </c>
      <c r="H601">
        <f>(Table2[[#This Row],[1Y Return vs Nifty]]-AVERAGE(Table2[1Y Return vs Nifty]))/_xlfn.STDEV.P(Table2[1Y Return vs Nifty])</f>
        <v>-0.74901844895319503</v>
      </c>
      <c r="I601">
        <v>1.06640227357724</v>
      </c>
      <c r="J601">
        <f>(Table2[[#This Row],[1M Return vs Nifty]]-AVERAGE(Table2[1M Return vs Nifty]))/_xlfn.STDEV.P(Table2[1M Return vs Nifty])</f>
        <v>8.7876677814598139E-2</v>
      </c>
      <c r="K601">
        <v>6.3180651353301203</v>
      </c>
      <c r="L601">
        <f>(Table2[[#This Row],[6M Return vs Nifty]]-AVERAGE(Table2[6M Return vs Nifty]))/_xlfn.STDEV.P(Table2[6M Return vs Nifty])</f>
        <v>-0.12722777616018263</v>
      </c>
      <c r="M601">
        <v>2.2641736307424298</v>
      </c>
      <c r="N601">
        <f>(Table2[[#This Row],[1W Return vs Nifty]]-AVERAGE(Table2[1W Return vs Nifty]))/_xlfn.STDEV.P(Table2[1W Return vs Nifty])</f>
        <v>0.11217089494143556</v>
      </c>
      <c r="O601">
        <v>1485.56</v>
      </c>
      <c r="P601">
        <v>1472.6489748853901</v>
      </c>
      <c r="Q601">
        <v>1438.20893496038</v>
      </c>
      <c r="R601">
        <v>76.448674852365798</v>
      </c>
      <c r="S601" s="1">
        <f>(Table2[[#This Row],[Close Price]]-Table2[[#This Row],[20D EMA]])/Table2[[#This Row],[20D EMA]]</f>
        <v>5.8927273216834032E-2</v>
      </c>
      <c r="T601" s="1">
        <f>(Table2[[#This Row],[Close Price]]-Table2[[#This Row],[50D EMA]])/Table2[[#This Row],[50D EMA]]</f>
        <v>6.8211112646465857E-2</v>
      </c>
      <c r="U601" s="1">
        <f>(Table2[[#This Row],[Close Price]]-Table2[[#This Row],[200D EMA]])/Table2[[#This Row],[200D EMA]]</f>
        <v>9.3791007523768358E-2</v>
      </c>
      <c r="V601">
        <v>0.399785098066397</v>
      </c>
      <c r="W601">
        <v>1520</v>
      </c>
      <c r="X601">
        <v>1593.9</v>
      </c>
      <c r="Y601">
        <v>1457.05</v>
      </c>
      <c r="Z601">
        <v>1593.9</v>
      </c>
      <c r="AA601">
        <v>1406.2</v>
      </c>
      <c r="AB601">
        <v>1593.9</v>
      </c>
      <c r="AC601" s="1">
        <f>(Table2[[#This Row],[Close Price]]/Table2[[#This Row],[Day Low]])-1</f>
        <v>3.4934210526315734E-2</v>
      </c>
      <c r="AD601" s="1">
        <f>(Table2[[#This Row],[Day High]]/Table2[[#This Row],[Close Price]])-1</f>
        <v>1.3222299917360791E-2</v>
      </c>
      <c r="AE601" s="1">
        <f>(Table2[[#This Row],[Close Price]]/Table2[[#This Row],[Current Week Low]])-1</f>
        <v>7.964723242167393E-2</v>
      </c>
      <c r="AF601" s="1">
        <f>(Table2[[#This Row],[Current Week High]]/Table2[[#This Row],[Close Price]])-1</f>
        <v>1.3222299917360791E-2</v>
      </c>
      <c r="AG601" s="1">
        <f>(Table2[[#This Row],[Close Price]]/Table2[[#This Row],[Current Month Low]])-1</f>
        <v>0.11868866448584825</v>
      </c>
      <c r="AH601" s="1">
        <f>(Table2[[#This Row],[Current Month High]]/Table2[[#This Row],[Close Price]])-1</f>
        <v>1.3222299917360791E-2</v>
      </c>
      <c r="AI601">
        <v>1.32222999173607</v>
      </c>
      <c r="AJ601">
        <v>25.8479999999999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0.08</v>
      </c>
      <c r="AM601" t="s">
        <v>3193</v>
      </c>
      <c r="AN601">
        <v>6.9</v>
      </c>
      <c r="AO601" t="s">
        <v>3193</v>
      </c>
      <c r="AP601">
        <v>-0.104798539097647</v>
      </c>
      <c r="AQ601">
        <f>(Table2[[#This Row],[Sharpe Ratio]]-AVERAGE(Table2[Sharpe Ratio]))/_xlfn.STDEV.P(Table2[Sharpe Ratio])</f>
        <v>-2.0136414187146676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-2.6898400710720116</v>
      </c>
      <c r="AS601">
        <f>_xlfn.RANK.AVG(Table2[[#This Row],[1Y Return vs Nifty Z-Score]],Table2[1Y Return vs Nifty Z-Score])</f>
        <v>574</v>
      </c>
      <c r="AT601">
        <f>_xlfn.RANK.AVG(Table2[[#This Row],[6M Return vs Nifty Z-Score]],Table2[6M Return vs Nifty Z-Score])</f>
        <v>362</v>
      </c>
      <c r="AU601">
        <f>_xlfn.RANK.AVG(Table2[[#This Row],[Sharpe Ratio Z-Score]],Table2[Sharpe Ratio Z-Score])</f>
        <v>720</v>
      </c>
      <c r="AV601">
        <f>(Table2[[#This Row],[Rank 1Y]]+Table2[[#This Row],[Rank 6M]]+Table2[[#This Row],[Rank Sharpe]])/3</f>
        <v>552</v>
      </c>
    </row>
    <row r="602" spans="1:48" x14ac:dyDescent="0.3">
      <c r="A602" t="s">
        <v>1246</v>
      </c>
      <c r="B602" t="s">
        <v>1247</v>
      </c>
      <c r="C602" t="s">
        <v>3147</v>
      </c>
      <c r="D602" t="s">
        <v>144</v>
      </c>
      <c r="E602">
        <v>9701.3470503399894</v>
      </c>
      <c r="F602">
        <v>90.2</v>
      </c>
      <c r="G602">
        <v>-19.364361756967199</v>
      </c>
      <c r="H602">
        <f>(Table2[[#This Row],[1Y Return vs Nifty]]-AVERAGE(Table2[1Y Return vs Nifty]))/_xlfn.STDEV.P(Table2[1Y Return vs Nifty])</f>
        <v>-0.75437217733040685</v>
      </c>
      <c r="I602">
        <v>6.8967260354969699</v>
      </c>
      <c r="J602">
        <f>(Table2[[#This Row],[1M Return vs Nifty]]-AVERAGE(Table2[1M Return vs Nifty]))/_xlfn.STDEV.P(Table2[1M Return vs Nifty])</f>
        <v>0.71273946160953328</v>
      </c>
      <c r="K602">
        <v>-9.6032813821296905</v>
      </c>
      <c r="L602">
        <f>(Table2[[#This Row],[6M Return vs Nifty]]-AVERAGE(Table2[6M Return vs Nifty]))/_xlfn.STDEV.P(Table2[6M Return vs Nifty])</f>
        <v>-0.61966047922760403</v>
      </c>
      <c r="M602">
        <v>-2.1966666958791001</v>
      </c>
      <c r="N602">
        <f>(Table2[[#This Row],[1W Return vs Nifty]]-AVERAGE(Table2[1W Return vs Nifty]))/_xlfn.STDEV.P(Table2[1W Return vs Nifty])</f>
        <v>-0.81321223797252906</v>
      </c>
      <c r="O602">
        <v>89.72</v>
      </c>
      <c r="P602">
        <v>87.818945538794495</v>
      </c>
      <c r="Q602">
        <v>85.981686849633206</v>
      </c>
      <c r="R602">
        <v>51.110635872344098</v>
      </c>
      <c r="S602" s="1">
        <f>(Table2[[#This Row],[Close Price]]-Table2[[#This Row],[20D EMA]])/Table2[[#This Row],[20D EMA]]</f>
        <v>5.3499777084262592E-3</v>
      </c>
      <c r="T602" s="1">
        <f>(Table2[[#This Row],[Close Price]]-Table2[[#This Row],[50D EMA]])/Table2[[#This Row],[50D EMA]]</f>
        <v>2.7113220804429548E-2</v>
      </c>
      <c r="U602" s="1">
        <f>(Table2[[#This Row],[Close Price]]-Table2[[#This Row],[200D EMA]])/Table2[[#This Row],[200D EMA]]</f>
        <v>4.9060600052472592E-2</v>
      </c>
      <c r="V602">
        <v>0.64343218903994703</v>
      </c>
      <c r="W602">
        <v>88.35</v>
      </c>
      <c r="X602">
        <v>91.5</v>
      </c>
      <c r="Y602">
        <v>87.71</v>
      </c>
      <c r="Z602">
        <v>91.5</v>
      </c>
      <c r="AA602">
        <v>85.1</v>
      </c>
      <c r="AB602">
        <v>96</v>
      </c>
      <c r="AC602" s="1">
        <f>(Table2[[#This Row],[Close Price]]/Table2[[#This Row],[Day Low]])-1</f>
        <v>2.0939445387662792E-2</v>
      </c>
      <c r="AD602" s="1">
        <f>(Table2[[#This Row],[Day High]]/Table2[[#This Row],[Close Price]])-1</f>
        <v>1.4412416851441234E-2</v>
      </c>
      <c r="AE602" s="1">
        <f>(Table2[[#This Row],[Close Price]]/Table2[[#This Row],[Current Week Low]])-1</f>
        <v>2.8389009234979001E-2</v>
      </c>
      <c r="AF602" s="1">
        <f>(Table2[[#This Row],[Current Week High]]/Table2[[#This Row],[Close Price]])-1</f>
        <v>1.4412416851441234E-2</v>
      </c>
      <c r="AG602" s="1">
        <f>(Table2[[#This Row],[Close Price]]/Table2[[#This Row],[Current Month Low]])-1</f>
        <v>5.9929494712103404E-2</v>
      </c>
      <c r="AH602" s="1">
        <f>(Table2[[#This Row],[Current Month High]]/Table2[[#This Row],[Close Price]])-1</f>
        <v>6.4301552106430071E-2</v>
      </c>
      <c r="AI602">
        <v>17.305986696230601</v>
      </c>
      <c r="AJ602">
        <v>24.585635359116001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0.05</v>
      </c>
      <c r="AM602" t="s">
        <v>3193</v>
      </c>
      <c r="AN602">
        <v>-3.77</v>
      </c>
      <c r="AO602" t="s">
        <v>3192</v>
      </c>
      <c r="AQ602">
        <f>(Table2[[#This Row],[Sharpe Ratio]]-AVERAGE(Table2[Sharpe Ratio]))/_xlfn.STDEV.P(Table2[Sharpe Ratio])</f>
        <v>-0.78836149865308947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-2.2628669315740959</v>
      </c>
      <c r="AS602">
        <f>_xlfn.RANK.AVG(Table2[[#This Row],[1Y Return vs Nifty Z-Score]],Table2[1Y Return vs Nifty Z-Score])</f>
        <v>580</v>
      </c>
      <c r="AT602">
        <f>_xlfn.RANK.AVG(Table2[[#This Row],[6M Return vs Nifty Z-Score]],Table2[6M Return vs Nifty Z-Score])</f>
        <v>525</v>
      </c>
      <c r="AU602">
        <f>_xlfn.RANK.AVG(Table2[[#This Row],[Sharpe Ratio Z-Score]],Table2[Sharpe Ratio Z-Score])</f>
        <v>551.5</v>
      </c>
      <c r="AV602">
        <f>(Table2[[#This Row],[Rank 1Y]]+Table2[[#This Row],[Rank 6M]]+Table2[[#This Row],[Rank Sharpe]])/3</f>
        <v>552.16666666666663</v>
      </c>
    </row>
    <row r="603" spans="1:48" x14ac:dyDescent="0.3">
      <c r="A603" t="s">
        <v>84</v>
      </c>
      <c r="B603" t="s">
        <v>85</v>
      </c>
      <c r="C603" t="s">
        <v>3157</v>
      </c>
      <c r="D603" t="s">
        <v>86</v>
      </c>
      <c r="E603">
        <v>307899.067476</v>
      </c>
      <c r="F603">
        <v>3471</v>
      </c>
      <c r="G603">
        <v>-21.4166897255731</v>
      </c>
      <c r="H603">
        <f>(Table2[[#This Row],[1Y Return vs Nifty]]-AVERAGE(Table2[1Y Return vs Nifty]))/_xlfn.STDEV.P(Table2[1Y Return vs Nifty])</f>
        <v>-0.78817329061247898</v>
      </c>
      <c r="I603">
        <v>-5.2756736116637004</v>
      </c>
      <c r="J603">
        <f>(Table2[[#This Row],[1M Return vs Nifty]]-AVERAGE(Table2[1M Return vs Nifty]))/_xlfn.STDEV.P(Table2[1M Return vs Nifty])</f>
        <v>-0.59183294973197276</v>
      </c>
      <c r="K603">
        <v>-17.545104893367601</v>
      </c>
      <c r="L603">
        <f>(Table2[[#This Row],[6M Return vs Nifty]]-AVERAGE(Table2[6M Return vs Nifty]))/_xlfn.STDEV.P(Table2[6M Return vs Nifty])</f>
        <v>-0.86529382529130383</v>
      </c>
      <c r="M603">
        <v>-0.425454326960229</v>
      </c>
      <c r="N603">
        <f>(Table2[[#This Row],[1W Return vs Nifty]]-AVERAGE(Table2[1W Return vs Nifty]))/_xlfn.STDEV.P(Table2[1W Return vs Nifty])</f>
        <v>-0.44578145565455635</v>
      </c>
      <c r="O603">
        <v>3596.38</v>
      </c>
      <c r="P603">
        <v>3588.8020998135898</v>
      </c>
      <c r="Q603">
        <v>3476.5036442703499</v>
      </c>
      <c r="R603">
        <v>28.675988464518799</v>
      </c>
      <c r="S603" s="1">
        <f>(Table2[[#This Row],[Close Price]]-Table2[[#This Row],[20D EMA]])/Table2[[#This Row],[20D EMA]]</f>
        <v>-3.4862834294485036E-2</v>
      </c>
      <c r="T603" s="1">
        <f>(Table2[[#This Row],[Close Price]]-Table2[[#This Row],[50D EMA]])/Table2[[#This Row],[50D EMA]]</f>
        <v>-3.2824908294527791E-2</v>
      </c>
      <c r="U603" s="1">
        <f>(Table2[[#This Row],[Close Price]]-Table2[[#This Row],[200D EMA]])/Table2[[#This Row],[200D EMA]]</f>
        <v>-1.5830975121859912E-3</v>
      </c>
      <c r="V603">
        <v>0.88497361816181497</v>
      </c>
      <c r="W603">
        <v>3440</v>
      </c>
      <c r="X603">
        <v>3510</v>
      </c>
      <c r="Y603">
        <v>3440</v>
      </c>
      <c r="Z603">
        <v>3529.45</v>
      </c>
      <c r="AA603">
        <v>3415.1</v>
      </c>
      <c r="AB603">
        <v>3837.95</v>
      </c>
      <c r="AC603" s="1">
        <f>(Table2[[#This Row],[Close Price]]/Table2[[#This Row],[Day Low]])-1</f>
        <v>9.011627906976738E-3</v>
      </c>
      <c r="AD603" s="1">
        <f>(Table2[[#This Row],[Day High]]/Table2[[#This Row],[Close Price]])-1</f>
        <v>1.1235955056179803E-2</v>
      </c>
      <c r="AE603" s="1">
        <f>(Table2[[#This Row],[Close Price]]/Table2[[#This Row],[Current Week Low]])-1</f>
        <v>9.011627906976738E-3</v>
      </c>
      <c r="AF603" s="1">
        <f>(Table2[[#This Row],[Current Week High]]/Table2[[#This Row],[Close Price]])-1</f>
        <v>1.6839527513684782E-2</v>
      </c>
      <c r="AG603" s="1">
        <f>(Table2[[#This Row],[Close Price]]/Table2[[#This Row],[Current Month Low]])-1</f>
        <v>1.6368481157213566E-2</v>
      </c>
      <c r="AH603" s="1">
        <f>(Table2[[#This Row],[Current Month High]]/Table2[[#This Row],[Close Price]])-1</f>
        <v>0.10571881302218378</v>
      </c>
      <c r="AI603">
        <v>11.9835782195332</v>
      </c>
      <c r="AJ603">
        <v>13.5928525845564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-0.03</v>
      </c>
      <c r="AM603" t="s">
        <v>3192</v>
      </c>
      <c r="AN603">
        <v>-9.06</v>
      </c>
      <c r="AO603" t="s">
        <v>3192</v>
      </c>
      <c r="AP603">
        <v>3.1396861360523998E-2</v>
      </c>
      <c r="AQ603">
        <f>(Table2[[#This Row],[Sharpe Ratio]]-AVERAGE(Table2[Sharpe Ratio]))/_xlfn.STDEV.P(Table2[Sharpe Ratio])</f>
        <v>-0.42127676532333796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-3.1123582866136501</v>
      </c>
      <c r="AS603">
        <f>_xlfn.RANK.AVG(Table2[[#This Row],[1Y Return vs Nifty Z-Score]],Table2[1Y Return vs Nifty Z-Score])</f>
        <v>592</v>
      </c>
      <c r="AT603">
        <f>_xlfn.RANK.AVG(Table2[[#This Row],[6M Return vs Nifty Z-Score]],Table2[6M Return vs Nifty Z-Score])</f>
        <v>616</v>
      </c>
      <c r="AU603">
        <f>_xlfn.RANK.AVG(Table2[[#This Row],[Sharpe Ratio Z-Score]],Table2[Sharpe Ratio Z-Score])</f>
        <v>449</v>
      </c>
      <c r="AV603">
        <f>(Table2[[#This Row],[Rank 1Y]]+Table2[[#This Row],[Rank 6M]]+Table2[[#This Row],[Rank Sharpe]])/3</f>
        <v>552.33333333333337</v>
      </c>
    </row>
    <row r="604" spans="1:48" x14ac:dyDescent="0.3">
      <c r="A604" t="s">
        <v>1737</v>
      </c>
      <c r="B604" t="s">
        <v>1738</v>
      </c>
      <c r="C604" t="s">
        <v>3161</v>
      </c>
      <c r="D604" t="s">
        <v>453</v>
      </c>
      <c r="E604">
        <v>4831.4525094099999</v>
      </c>
      <c r="F604">
        <v>873.85</v>
      </c>
      <c r="G604">
        <v>-18.5178036039209</v>
      </c>
      <c r="H604">
        <f>(Table2[[#This Row],[1Y Return vs Nifty]]-AVERAGE(Table2[1Y Return vs Nifty]))/_xlfn.STDEV.P(Table2[1Y Return vs Nifty])</f>
        <v>-0.74042966498896234</v>
      </c>
      <c r="I604">
        <v>-2.7937462279589602</v>
      </c>
      <c r="J604">
        <f>(Table2[[#This Row],[1M Return vs Nifty]]-AVERAGE(Table2[1M Return vs Nifty]))/_xlfn.STDEV.P(Table2[1M Return vs Nifty])</f>
        <v>-0.32583330417404294</v>
      </c>
      <c r="K604">
        <v>5.8930257680251499</v>
      </c>
      <c r="L604">
        <f>(Table2[[#This Row],[6M Return vs Nifty]]-AVERAGE(Table2[6M Return vs Nifty]))/_xlfn.STDEV.P(Table2[6M Return vs Nifty])</f>
        <v>-0.14037385550231146</v>
      </c>
      <c r="M604">
        <v>1.3395030287039</v>
      </c>
      <c r="N604">
        <f>(Table2[[#This Row],[1W Return vs Nifty]]-AVERAGE(Table2[1W Return vs Nifty]))/_xlfn.STDEV.P(Table2[1W Return vs Nifty])</f>
        <v>-7.9648250326180808E-2</v>
      </c>
      <c r="O604">
        <v>880.18</v>
      </c>
      <c r="P604">
        <v>879.19732937082495</v>
      </c>
      <c r="Q604">
        <v>820.28680342760299</v>
      </c>
      <c r="R604">
        <v>49.444956670082</v>
      </c>
      <c r="S604" s="1">
        <f>(Table2[[#This Row],[Close Price]]-Table2[[#This Row],[20D EMA]])/Table2[[#This Row],[20D EMA]]</f>
        <v>-7.1917107864299659E-3</v>
      </c>
      <c r="T604" s="1">
        <f>(Table2[[#This Row],[Close Price]]-Table2[[#This Row],[50D EMA]])/Table2[[#This Row],[50D EMA]]</f>
        <v>-6.082058250394826E-3</v>
      </c>
      <c r="U604" s="1">
        <f>(Table2[[#This Row],[Close Price]]-Table2[[#This Row],[200D EMA]])/Table2[[#This Row],[200D EMA]]</f>
        <v>6.5298132736722025E-2</v>
      </c>
      <c r="V604">
        <v>0.32153134639020398</v>
      </c>
      <c r="W604">
        <v>860.7</v>
      </c>
      <c r="X604">
        <v>882</v>
      </c>
      <c r="Y604">
        <v>850</v>
      </c>
      <c r="Z604">
        <v>882</v>
      </c>
      <c r="AA604">
        <v>821</v>
      </c>
      <c r="AB604">
        <v>916.2</v>
      </c>
      <c r="AC604" s="1">
        <f>(Table2[[#This Row],[Close Price]]/Table2[[#This Row],[Day Low]])-1</f>
        <v>1.5278261879865251E-2</v>
      </c>
      <c r="AD604" s="1">
        <f>(Table2[[#This Row],[Day High]]/Table2[[#This Row],[Close Price]])-1</f>
        <v>9.326543457115033E-3</v>
      </c>
      <c r="AE604" s="1">
        <f>(Table2[[#This Row],[Close Price]]/Table2[[#This Row],[Current Week Low]])-1</f>
        <v>2.8058823529411692E-2</v>
      </c>
      <c r="AF604" s="1">
        <f>(Table2[[#This Row],[Current Week High]]/Table2[[#This Row],[Close Price]])-1</f>
        <v>9.326543457115033E-3</v>
      </c>
      <c r="AG604" s="1">
        <f>(Table2[[#This Row],[Close Price]]/Table2[[#This Row],[Current Month Low]])-1</f>
        <v>6.4372716199756486E-2</v>
      </c>
      <c r="AH604" s="1">
        <f>(Table2[[#This Row],[Current Month High]]/Table2[[#This Row],[Close Price]])-1</f>
        <v>4.8463695142186847E-2</v>
      </c>
      <c r="AI604">
        <v>11.3120100703782</v>
      </c>
      <c r="AJ604">
        <v>33.016211279397197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0.06</v>
      </c>
      <c r="AM604" t="s">
        <v>3193</v>
      </c>
      <c r="AN604">
        <v>-4.51</v>
      </c>
      <c r="AO604" t="s">
        <v>3192</v>
      </c>
      <c r="AP604">
        <v>-0.12950135292595</v>
      </c>
      <c r="AQ604">
        <f>(Table2[[#This Row],[Sharpe Ratio]]-AVERAGE(Table2[Sharpe Ratio]))/_xlfn.STDEV.P(Table2[Sharpe Ratio])</f>
        <v>-2.3024609195727548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-3.5887459945642526</v>
      </c>
      <c r="AS604">
        <f>_xlfn.RANK.AVG(Table2[[#This Row],[1Y Return vs Nifty Z-Score]],Table2[1Y Return vs Nifty Z-Score])</f>
        <v>569</v>
      </c>
      <c r="AT604">
        <f>_xlfn.RANK.AVG(Table2[[#This Row],[6M Return vs Nifty Z-Score]],Table2[6M Return vs Nifty Z-Score])</f>
        <v>369</v>
      </c>
      <c r="AU604">
        <f>_xlfn.RANK.AVG(Table2[[#This Row],[Sharpe Ratio Z-Score]],Table2[Sharpe Ratio Z-Score])</f>
        <v>729</v>
      </c>
      <c r="AV604">
        <f>(Table2[[#This Row],[Rank 1Y]]+Table2[[#This Row],[Rank 6M]]+Table2[[#This Row],[Rank Sharpe]])/3</f>
        <v>555.66666666666663</v>
      </c>
    </row>
    <row r="605" spans="1:48" x14ac:dyDescent="0.3">
      <c r="A605" t="s">
        <v>1996</v>
      </c>
      <c r="B605" t="s">
        <v>1997</v>
      </c>
      <c r="C605" t="s">
        <v>3156</v>
      </c>
      <c r="D605" t="s">
        <v>545</v>
      </c>
      <c r="E605">
        <v>3537.075989385</v>
      </c>
      <c r="F605">
        <v>317.55</v>
      </c>
      <c r="G605">
        <v>-19.1828137926138</v>
      </c>
      <c r="H605">
        <f>(Table2[[#This Row],[1Y Return vs Nifty]]-AVERAGE(Table2[1Y Return vs Nifty]))/_xlfn.STDEV.P(Table2[1Y Return vs Nifty])</f>
        <v>-0.75138214678796522</v>
      </c>
      <c r="I605">
        <v>-5.0605016712471897</v>
      </c>
      <c r="J605">
        <f>(Table2[[#This Row],[1M Return vs Nifty]]-AVERAGE(Table2[1M Return vs Nifty]))/_xlfn.STDEV.P(Table2[1M Return vs Nifty])</f>
        <v>-0.56877197693293424</v>
      </c>
      <c r="K605">
        <v>-11.0994079413707</v>
      </c>
      <c r="L605">
        <f>(Table2[[#This Row],[6M Return vs Nifty]]-AVERAGE(Table2[6M Return vs Nifty]))/_xlfn.STDEV.P(Table2[6M Return vs Nifty])</f>
        <v>-0.66593430693998257</v>
      </c>
      <c r="M605">
        <v>-2.9788416132152902</v>
      </c>
      <c r="N605">
        <f>(Table2[[#This Row],[1W Return vs Nifty]]-AVERAGE(Table2[1W Return vs Nifty]))/_xlfn.STDEV.P(Table2[1W Return vs Nifty])</f>
        <v>-0.97547123459513907</v>
      </c>
      <c r="O605">
        <v>326.49</v>
      </c>
      <c r="P605">
        <v>336.76388299656998</v>
      </c>
      <c r="Q605">
        <v>332.25912256732698</v>
      </c>
      <c r="R605">
        <v>39.417991424239098</v>
      </c>
      <c r="S605" s="1">
        <f>(Table2[[#This Row],[Close Price]]-Table2[[#This Row],[20D EMA]])/Table2[[#This Row],[20D EMA]]</f>
        <v>-2.7382155655609659E-2</v>
      </c>
      <c r="T605" s="1">
        <f>(Table2[[#This Row],[Close Price]]-Table2[[#This Row],[50D EMA]])/Table2[[#This Row],[50D EMA]]</f>
        <v>-5.7054464468108246E-2</v>
      </c>
      <c r="U605" s="1">
        <f>(Table2[[#This Row],[Close Price]]-Table2[[#This Row],[200D EMA]])/Table2[[#This Row],[200D EMA]]</f>
        <v>-4.427003374255406E-2</v>
      </c>
      <c r="V605">
        <v>0.469910485634431</v>
      </c>
      <c r="W605">
        <v>315.7</v>
      </c>
      <c r="X605">
        <v>326.14999999999998</v>
      </c>
      <c r="Y605">
        <v>312.64999999999998</v>
      </c>
      <c r="Z605">
        <v>326.39999999999998</v>
      </c>
      <c r="AA605">
        <v>298.3</v>
      </c>
      <c r="AB605">
        <v>333.9</v>
      </c>
      <c r="AC605" s="1">
        <f>(Table2[[#This Row],[Close Price]]/Table2[[#This Row],[Day Low]])-1</f>
        <v>5.8599936648717765E-3</v>
      </c>
      <c r="AD605" s="1">
        <f>(Table2[[#This Row],[Day High]]/Table2[[#This Row],[Close Price]])-1</f>
        <v>2.7082349236340564E-2</v>
      </c>
      <c r="AE605" s="1">
        <f>(Table2[[#This Row],[Close Price]]/Table2[[#This Row],[Current Week Low]])-1</f>
        <v>1.5672477210938895E-2</v>
      </c>
      <c r="AF605" s="1">
        <f>(Table2[[#This Row],[Current Week High]]/Table2[[#This Row],[Close Price]])-1</f>
        <v>2.786962683042038E-2</v>
      </c>
      <c r="AG605" s="1">
        <f>(Table2[[#This Row],[Close Price]]/Table2[[#This Row],[Current Month Low]])-1</f>
        <v>6.4532349983238424E-2</v>
      </c>
      <c r="AH605" s="1">
        <f>(Table2[[#This Row],[Current Month High]]/Table2[[#This Row],[Close Price]])-1</f>
        <v>5.1487954652810419E-2</v>
      </c>
      <c r="AI605">
        <v>42.308297905841499</v>
      </c>
      <c r="AJ605">
        <v>34.955376115597097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-0.22</v>
      </c>
      <c r="AM605" t="s">
        <v>3192</v>
      </c>
      <c r="AN605">
        <v>-4.22</v>
      </c>
      <c r="AO605" t="s">
        <v>3192</v>
      </c>
      <c r="AQ605">
        <f>(Table2[[#This Row],[Sharpe Ratio]]-AVERAGE(Table2[Sharpe Ratio]))/_xlfn.STDEV.P(Table2[Sharpe Ratio])</f>
        <v>-0.78836149865308947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577</v>
      </c>
      <c r="AT605">
        <f>_xlfn.RANK.AVG(Table2[[#This Row],[6M Return vs Nifty Z-Score]],Table2[6M Return vs Nifty Z-Score])</f>
        <v>541</v>
      </c>
      <c r="AU605">
        <f>_xlfn.RANK.AVG(Table2[[#This Row],[Sharpe Ratio Z-Score]],Table2[Sharpe Ratio Z-Score])</f>
        <v>551.5</v>
      </c>
      <c r="AV605">
        <f>(Table2[[#This Row],[Rank 1Y]]+Table2[[#This Row],[Rank 6M]]+Table2[[#This Row],[Rank Sharpe]])/3</f>
        <v>556.5</v>
      </c>
    </row>
    <row r="606" spans="1:48" x14ac:dyDescent="0.3">
      <c r="A606" t="s">
        <v>950</v>
      </c>
      <c r="B606" t="s">
        <v>951</v>
      </c>
      <c r="C606" t="s">
        <v>3164</v>
      </c>
      <c r="D606" t="s">
        <v>952</v>
      </c>
      <c r="E606">
        <v>15965.205703760001</v>
      </c>
      <c r="F606">
        <v>1626.85</v>
      </c>
      <c r="G606">
        <v>-33.257846892957097</v>
      </c>
      <c r="H606">
        <f>(Table2[[#This Row],[1Y Return vs Nifty]]-AVERAGE(Table2[1Y Return vs Nifty]))/_xlfn.STDEV.P(Table2[1Y Return vs Nifty])</f>
        <v>-0.9831929467922087</v>
      </c>
      <c r="I606">
        <v>-1.32133757068821</v>
      </c>
      <c r="J606">
        <f>(Table2[[#This Row],[1M Return vs Nifty]]-AVERAGE(Table2[1M Return vs Nifty]))/_xlfn.STDEV.P(Table2[1M Return vs Nifty])</f>
        <v>-0.16802845318528398</v>
      </c>
      <c r="K606">
        <v>4.7099180369136002</v>
      </c>
      <c r="L606">
        <f>(Table2[[#This Row],[6M Return vs Nifty]]-AVERAGE(Table2[6M Return vs Nifty]))/_xlfn.STDEV.P(Table2[6M Return vs Nifty])</f>
        <v>-0.17696629681450371</v>
      </c>
      <c r="M606">
        <v>0.16618290297487201</v>
      </c>
      <c r="N606">
        <f>(Table2[[#This Row],[1W Return vs Nifty]]-AVERAGE(Table2[1W Return vs Nifty]))/_xlfn.STDEV.P(Table2[1W Return vs Nifty])</f>
        <v>-0.3230487252049703</v>
      </c>
      <c r="O606">
        <v>1620.37</v>
      </c>
      <c r="P606">
        <v>1582.4495631167999</v>
      </c>
      <c r="Q606">
        <v>1510.7456049427601</v>
      </c>
      <c r="R606">
        <v>52.006054350649599</v>
      </c>
      <c r="S606" s="1">
        <f>(Table2[[#This Row],[Close Price]]-Table2[[#This Row],[20D EMA]])/Table2[[#This Row],[20D EMA]]</f>
        <v>3.999086628362669E-3</v>
      </c>
      <c r="T606" s="1">
        <f>(Table2[[#This Row],[Close Price]]-Table2[[#This Row],[50D EMA]])/Table2[[#This Row],[50D EMA]]</f>
        <v>2.8058042365501159E-2</v>
      </c>
      <c r="U606" s="1">
        <f>(Table2[[#This Row],[Close Price]]-Table2[[#This Row],[200D EMA]])/Table2[[#This Row],[200D EMA]]</f>
        <v>7.6852379829785322E-2</v>
      </c>
      <c r="V606">
        <v>1.1238228663376</v>
      </c>
      <c r="W606">
        <v>1572.7</v>
      </c>
      <c r="X606">
        <v>1635</v>
      </c>
      <c r="Y606">
        <v>1572.7</v>
      </c>
      <c r="Z606">
        <v>1644.8</v>
      </c>
      <c r="AA606">
        <v>1545</v>
      </c>
      <c r="AB606">
        <v>1675.05</v>
      </c>
      <c r="AC606" s="1">
        <f>(Table2[[#This Row],[Close Price]]/Table2[[#This Row],[Day Low]])-1</f>
        <v>3.4431232911553256E-2</v>
      </c>
      <c r="AD606" s="1">
        <f>(Table2[[#This Row],[Day High]]/Table2[[#This Row],[Close Price]])-1</f>
        <v>5.0096812859206086E-3</v>
      </c>
      <c r="AE606" s="1">
        <f>(Table2[[#This Row],[Close Price]]/Table2[[#This Row],[Current Week Low]])-1</f>
        <v>3.4431232911553256E-2</v>
      </c>
      <c r="AF606" s="1">
        <f>(Table2[[#This Row],[Current Week High]]/Table2[[#This Row],[Close Price]])-1</f>
        <v>1.1033592525432567E-2</v>
      </c>
      <c r="AG606" s="1">
        <f>(Table2[[#This Row],[Close Price]]/Table2[[#This Row],[Current Month Low]])-1</f>
        <v>5.2977346278317183E-2</v>
      </c>
      <c r="AH606" s="1">
        <f>(Table2[[#This Row],[Current Month High]]/Table2[[#This Row],[Close Price]])-1</f>
        <v>2.9627808341273099E-2</v>
      </c>
      <c r="AI606">
        <v>12.5119095183944</v>
      </c>
      <c r="AJ606">
        <v>35.097990367048602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0.1</v>
      </c>
      <c r="AM606" t="s">
        <v>3193</v>
      </c>
      <c r="AN606">
        <v>-3.43</v>
      </c>
      <c r="AO606" t="s">
        <v>3192</v>
      </c>
      <c r="AP606">
        <v>-3.0174551123889001E-2</v>
      </c>
      <c r="AQ606">
        <f>(Table2[[#This Row],[Sharpe Ratio]]-AVERAGE(Table2[Sharpe Ratio]))/_xlfn.STDEV.P(Table2[Sharpe Ratio])</f>
        <v>-1.1411552676055696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-2.7923916896025363</v>
      </c>
      <c r="AS606">
        <f>_xlfn.RANK.AVG(Table2[[#This Row],[1Y Return vs Nifty Z-Score]],Table2[1Y Return vs Nifty Z-Score])</f>
        <v>658</v>
      </c>
      <c r="AT606">
        <f>_xlfn.RANK.AVG(Table2[[#This Row],[6M Return vs Nifty Z-Score]],Table2[6M Return vs Nifty Z-Score])</f>
        <v>379</v>
      </c>
      <c r="AU606">
        <f>_xlfn.RANK.AVG(Table2[[#This Row],[Sharpe Ratio Z-Score]],Table2[Sharpe Ratio Z-Score])</f>
        <v>635</v>
      </c>
      <c r="AV606">
        <f>(Table2[[#This Row],[Rank 1Y]]+Table2[[#This Row],[Rank 6M]]+Table2[[#This Row],[Rank Sharpe]])/3</f>
        <v>557.33333333333337</v>
      </c>
    </row>
    <row r="607" spans="1:48" x14ac:dyDescent="0.3">
      <c r="A607" t="s">
        <v>266</v>
      </c>
      <c r="B607" t="s">
        <v>267</v>
      </c>
      <c r="C607" t="s">
        <v>3149</v>
      </c>
      <c r="D607" t="s">
        <v>195</v>
      </c>
      <c r="E607">
        <v>102492.76716323</v>
      </c>
      <c r="F607">
        <v>578.29999999999995</v>
      </c>
      <c r="G607">
        <v>-18.853000990790299</v>
      </c>
      <c r="H607">
        <f>(Table2[[#This Row],[1Y Return vs Nifty]]-AVERAGE(Table2[1Y Return vs Nifty]))/_xlfn.STDEV.P(Table2[1Y Return vs Nifty])</f>
        <v>-0.74595024699083579</v>
      </c>
      <c r="I607">
        <v>-11.866543743298701</v>
      </c>
      <c r="J607">
        <f>(Table2[[#This Row],[1M Return vs Nifty]]-AVERAGE(Table2[1M Return vs Nifty]))/_xlfn.STDEV.P(Table2[1M Return vs Nifty])</f>
        <v>-1.2982070082333637</v>
      </c>
      <c r="K607">
        <v>2.0168988223383399</v>
      </c>
      <c r="L607">
        <f>(Table2[[#This Row],[6M Return vs Nifty]]-AVERAGE(Table2[6M Return vs Nifty]))/_xlfn.STDEV.P(Table2[6M Return vs Nifty])</f>
        <v>-0.26025892095226283</v>
      </c>
      <c r="M607">
        <v>0.22685746597419201</v>
      </c>
      <c r="N607">
        <f>(Table2[[#This Row],[1W Return vs Nifty]]-AVERAGE(Table2[1W Return vs Nifty]))/_xlfn.STDEV.P(Table2[1W Return vs Nifty])</f>
        <v>-0.31046203456253252</v>
      </c>
      <c r="O607">
        <v>597.74</v>
      </c>
      <c r="P607">
        <v>615.23605325771405</v>
      </c>
      <c r="Q607">
        <v>590.09426614289202</v>
      </c>
      <c r="R607">
        <v>37.823801762789103</v>
      </c>
      <c r="S607" s="1">
        <f>(Table2[[#This Row],[Close Price]]-Table2[[#This Row],[20D EMA]])/Table2[[#This Row],[20D EMA]]</f>
        <v>-3.2522501422023044E-2</v>
      </c>
      <c r="T607" s="1">
        <f>(Table2[[#This Row],[Close Price]]-Table2[[#This Row],[50D EMA]])/Table2[[#This Row],[50D EMA]]</f>
        <v>-6.0035579940634722E-2</v>
      </c>
      <c r="U607" s="1">
        <f>(Table2[[#This Row],[Close Price]]-Table2[[#This Row],[200D EMA]])/Table2[[#This Row],[200D EMA]]</f>
        <v>-1.9987088198610076E-2</v>
      </c>
      <c r="V607">
        <v>1.3966273944408001</v>
      </c>
      <c r="W607">
        <v>570.5</v>
      </c>
      <c r="X607">
        <v>579.35</v>
      </c>
      <c r="Y607">
        <v>566</v>
      </c>
      <c r="Z607">
        <v>579.35</v>
      </c>
      <c r="AA607">
        <v>562</v>
      </c>
      <c r="AB607">
        <v>629.75</v>
      </c>
      <c r="AC607" s="1">
        <f>(Table2[[#This Row],[Close Price]]/Table2[[#This Row],[Day Low]])-1</f>
        <v>1.3672217353198901E-2</v>
      </c>
      <c r="AD607" s="1">
        <f>(Table2[[#This Row],[Day High]]/Table2[[#This Row],[Close Price]])-1</f>
        <v>1.815666609026545E-3</v>
      </c>
      <c r="AE607" s="1">
        <f>(Table2[[#This Row],[Close Price]]/Table2[[#This Row],[Current Week Low]])-1</f>
        <v>2.1731448763250727E-2</v>
      </c>
      <c r="AF607" s="1">
        <f>(Table2[[#This Row],[Current Week High]]/Table2[[#This Row],[Close Price]])-1</f>
        <v>1.815666609026545E-3</v>
      </c>
      <c r="AG607" s="1">
        <f>(Table2[[#This Row],[Close Price]]/Table2[[#This Row],[Current Month Low]])-1</f>
        <v>2.9003558718861067E-2</v>
      </c>
      <c r="AH607" s="1">
        <f>(Table2[[#This Row],[Current Month High]]/Table2[[#This Row],[Close Price]])-1</f>
        <v>8.8967663842296485E-2</v>
      </c>
      <c r="AI607">
        <v>16.202662977693201</v>
      </c>
      <c r="AJ607">
        <v>18.213409648405499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-0.1</v>
      </c>
      <c r="AM607" t="s">
        <v>3192</v>
      </c>
      <c r="AN607">
        <v>-8.64</v>
      </c>
      <c r="AO607" t="s">
        <v>3192</v>
      </c>
      <c r="AP607">
        <v>-7.1286457439911993E-2</v>
      </c>
      <c r="AQ607">
        <f>(Table2[[#This Row],[Sharpe Ratio]]-AVERAGE(Table2[Sharpe Ratio]))/_xlfn.STDEV.P(Table2[Sharpe Ratio])</f>
        <v>-1.6218260261696718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573</v>
      </c>
      <c r="AT607">
        <f>_xlfn.RANK.AVG(Table2[[#This Row],[6M Return vs Nifty Z-Score]],Table2[6M Return vs Nifty Z-Score])</f>
        <v>403</v>
      </c>
      <c r="AU607">
        <f>_xlfn.RANK.AVG(Table2[[#This Row],[Sharpe Ratio Z-Score]],Table2[Sharpe Ratio Z-Score])</f>
        <v>697</v>
      </c>
      <c r="AV607">
        <f>(Table2[[#This Row],[Rank 1Y]]+Table2[[#This Row],[Rank 6M]]+Table2[[#This Row],[Rank Sharpe]])/3</f>
        <v>557.66666666666663</v>
      </c>
    </row>
    <row r="608" spans="1:48" x14ac:dyDescent="0.3">
      <c r="A608" t="s">
        <v>415</v>
      </c>
      <c r="B608" t="s">
        <v>416</v>
      </c>
      <c r="C608" t="s">
        <v>3146</v>
      </c>
      <c r="D608" t="s">
        <v>279</v>
      </c>
      <c r="E608">
        <v>56696.108052769901</v>
      </c>
      <c r="F608">
        <v>5356.9</v>
      </c>
      <c r="G608">
        <v>-12.3415937274406</v>
      </c>
      <c r="H608">
        <f>(Table2[[#This Row],[1Y Return vs Nifty]]-AVERAGE(Table2[1Y Return vs Nifty]))/_xlfn.STDEV.P(Table2[1Y Return vs Nifty])</f>
        <v>-0.63870968022913344</v>
      </c>
      <c r="I608">
        <v>-6.6403456197089996</v>
      </c>
      <c r="J608">
        <f>(Table2[[#This Row],[1M Return vs Nifty]]-AVERAGE(Table2[1M Return vs Nifty]))/_xlfn.STDEV.P(Table2[1M Return vs Nifty])</f>
        <v>-0.73809116535350683</v>
      </c>
      <c r="K608">
        <v>-11.995617390095701</v>
      </c>
      <c r="L608">
        <f>(Table2[[#This Row],[6M Return vs Nifty]]-AVERAGE(Table2[6M Return vs Nifty]))/_xlfn.STDEV.P(Table2[6M Return vs Nifty])</f>
        <v>-0.69365324646976723</v>
      </c>
      <c r="M608">
        <v>3.0144996686988499</v>
      </c>
      <c r="N608">
        <f>(Table2[[#This Row],[1W Return vs Nifty]]-AVERAGE(Table2[1W Return vs Nifty]))/_xlfn.STDEV.P(Table2[1W Return vs Nifty])</f>
        <v>0.26782297142741468</v>
      </c>
      <c r="O608">
        <v>5324.27</v>
      </c>
      <c r="P608">
        <v>5329.2434927333497</v>
      </c>
      <c r="Q608">
        <v>5081.3706995151597</v>
      </c>
      <c r="R608">
        <v>59.650239245612603</v>
      </c>
      <c r="S608" s="1">
        <f>(Table2[[#This Row],[Close Price]]-Table2[[#This Row],[20D EMA]])/Table2[[#This Row],[20D EMA]]</f>
        <v>6.1285396871306672E-3</v>
      </c>
      <c r="T608" s="1">
        <f>(Table2[[#This Row],[Close Price]]-Table2[[#This Row],[50D EMA]])/Table2[[#This Row],[50D EMA]]</f>
        <v>5.1895747125010744E-3</v>
      </c>
      <c r="U608" s="1">
        <f>(Table2[[#This Row],[Close Price]]-Table2[[#This Row],[200D EMA]])/Table2[[#This Row],[200D EMA]]</f>
        <v>5.4223420564677487E-2</v>
      </c>
      <c r="V608">
        <v>1.0070136041949</v>
      </c>
      <c r="W608">
        <v>5262</v>
      </c>
      <c r="X608">
        <v>5385</v>
      </c>
      <c r="Y608">
        <v>5196.3999999999996</v>
      </c>
      <c r="Z608">
        <v>5385</v>
      </c>
      <c r="AA608">
        <v>5007.8500000000004</v>
      </c>
      <c r="AB608">
        <v>5400</v>
      </c>
      <c r="AC608" s="1">
        <f>(Table2[[#This Row],[Close Price]]/Table2[[#This Row],[Day Low]])-1</f>
        <v>1.8034967692892367E-2</v>
      </c>
      <c r="AD608" s="1">
        <f>(Table2[[#This Row],[Day High]]/Table2[[#This Row],[Close Price]])-1</f>
        <v>5.2455711325580801E-3</v>
      </c>
      <c r="AE608" s="1">
        <f>(Table2[[#This Row],[Close Price]]/Table2[[#This Row],[Current Week Low]])-1</f>
        <v>3.088676776229704E-2</v>
      </c>
      <c r="AF608" s="1">
        <f>(Table2[[#This Row],[Current Week High]]/Table2[[#This Row],[Close Price]])-1</f>
        <v>5.2455711325580801E-3</v>
      </c>
      <c r="AG608" s="1">
        <f>(Table2[[#This Row],[Close Price]]/Table2[[#This Row],[Current Month Low]])-1</f>
        <v>6.9700570104935133E-2</v>
      </c>
      <c r="AH608" s="1">
        <f>(Table2[[#This Row],[Current Month High]]/Table2[[#This Row],[Close Price]])-1</f>
        <v>8.0456980716459015E-3</v>
      </c>
      <c r="AI608">
        <v>12.005077563516201</v>
      </c>
      <c r="AJ608">
        <v>30.3064947701289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0</v>
      </c>
      <c r="AM608" t="s">
        <v>3194</v>
      </c>
      <c r="AN608">
        <v>0.01</v>
      </c>
      <c r="AO608" t="s">
        <v>3193</v>
      </c>
      <c r="AP608">
        <v>-3.9652709682900002E-3</v>
      </c>
      <c r="AQ608">
        <f>(Table2[[#This Row],[Sharpe Ratio]]-AVERAGE(Table2[Sharpe Ratio]))/_xlfn.STDEV.P(Table2[Sharpe Ratio])</f>
        <v>-0.83472251605736691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539</v>
      </c>
      <c r="AT608">
        <f>_xlfn.RANK.AVG(Table2[[#This Row],[6M Return vs Nifty Z-Score]],Table2[6M Return vs Nifty Z-Score])</f>
        <v>554</v>
      </c>
      <c r="AU608">
        <f>_xlfn.RANK.AVG(Table2[[#This Row],[Sharpe Ratio Z-Score]],Table2[Sharpe Ratio Z-Score])</f>
        <v>587</v>
      </c>
      <c r="AV608">
        <f>(Table2[[#This Row],[Rank 1Y]]+Table2[[#This Row],[Rank 6M]]+Table2[[#This Row],[Rank Sharpe]])/3</f>
        <v>560</v>
      </c>
    </row>
    <row r="609" spans="1:48" x14ac:dyDescent="0.3">
      <c r="A609" t="s">
        <v>1495</v>
      </c>
      <c r="B609" t="s">
        <v>1496</v>
      </c>
      <c r="C609" t="s">
        <v>3156</v>
      </c>
      <c r="D609" t="s">
        <v>149</v>
      </c>
      <c r="E609">
        <v>7014.0096000000003</v>
      </c>
      <c r="F609">
        <v>374.4</v>
      </c>
      <c r="G609">
        <v>-42.701720590011497</v>
      </c>
      <c r="H609">
        <f>(Table2[[#This Row],[1Y Return vs Nifty]]-AVERAGE(Table2[1Y Return vs Nifty]))/_xlfn.STDEV.P(Table2[1Y Return vs Nifty])</f>
        <v>-1.1387301949994486</v>
      </c>
      <c r="I609">
        <v>-5.5509233134350202</v>
      </c>
      <c r="J609">
        <f>(Table2[[#This Row],[1M Return vs Nifty]]-AVERAGE(Table2[1M Return vs Nifty]))/_xlfn.STDEV.P(Table2[1M Return vs Nifty])</f>
        <v>-0.62133273429126468</v>
      </c>
      <c r="K609">
        <v>-23.296257056609299</v>
      </c>
      <c r="L609">
        <f>(Table2[[#This Row],[6M Return vs Nifty]]-AVERAGE(Table2[6M Return vs Nifty]))/_xlfn.STDEV.P(Table2[6M Return vs Nifty])</f>
        <v>-1.0431717078178504</v>
      </c>
      <c r="M609">
        <v>-2.20087486214114</v>
      </c>
      <c r="N609">
        <f>(Table2[[#This Row],[1W Return vs Nifty]]-AVERAGE(Table2[1W Return vs Nifty]))/_xlfn.STDEV.P(Table2[1W Return vs Nifty])</f>
        <v>-0.81408520490123748</v>
      </c>
      <c r="O609">
        <v>385.04</v>
      </c>
      <c r="P609">
        <v>403.91624925312499</v>
      </c>
      <c r="Q609">
        <v>414.99545905053202</v>
      </c>
      <c r="R609">
        <v>39.123048531690102</v>
      </c>
      <c r="S609" s="1">
        <f>(Table2[[#This Row],[Close Price]]-Table2[[#This Row],[20D EMA]])/Table2[[#This Row],[20D EMA]]</f>
        <v>-2.7633492624143056E-2</v>
      </c>
      <c r="T609" s="1">
        <f>(Table2[[#This Row],[Close Price]]-Table2[[#This Row],[50D EMA]])/Table2[[#This Row],[50D EMA]]</f>
        <v>-7.3075171666658695E-2</v>
      </c>
      <c r="U609" s="1">
        <f>(Table2[[#This Row],[Close Price]]-Table2[[#This Row],[200D EMA]])/Table2[[#This Row],[200D EMA]]</f>
        <v>-9.7821453621228488E-2</v>
      </c>
      <c r="V609">
        <v>0.62796474328375296</v>
      </c>
      <c r="W609">
        <v>370.15</v>
      </c>
      <c r="X609">
        <v>376.85</v>
      </c>
      <c r="Y609">
        <v>370.15</v>
      </c>
      <c r="Z609">
        <v>381.9</v>
      </c>
      <c r="AA609">
        <v>360.6</v>
      </c>
      <c r="AB609">
        <v>407.35</v>
      </c>
      <c r="AC609" s="1">
        <f>(Table2[[#This Row],[Close Price]]/Table2[[#This Row],[Day Low]])-1</f>
        <v>1.1481831689855504E-2</v>
      </c>
      <c r="AD609" s="1">
        <f>(Table2[[#This Row],[Day High]]/Table2[[#This Row],[Close Price]])-1</f>
        <v>6.5438034188034511E-3</v>
      </c>
      <c r="AE609" s="1">
        <f>(Table2[[#This Row],[Close Price]]/Table2[[#This Row],[Current Week Low]])-1</f>
        <v>1.1481831689855504E-2</v>
      </c>
      <c r="AF609" s="1">
        <f>(Table2[[#This Row],[Current Week High]]/Table2[[#This Row],[Close Price]])-1</f>
        <v>2.0032051282051322E-2</v>
      </c>
      <c r="AG609" s="1">
        <f>(Table2[[#This Row],[Close Price]]/Table2[[#This Row],[Current Month Low]])-1</f>
        <v>3.8269550748752046E-2</v>
      </c>
      <c r="AH609" s="1">
        <f>(Table2[[#This Row],[Current Month High]]/Table2[[#This Row],[Close Price]])-1</f>
        <v>8.8007478632478708E-2</v>
      </c>
      <c r="AI609">
        <v>46.233974358974301</v>
      </c>
      <c r="AJ609">
        <v>8.5217391304347601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-0.27</v>
      </c>
      <c r="AM609" t="s">
        <v>3192</v>
      </c>
      <c r="AN609">
        <v>-3.33</v>
      </c>
      <c r="AO609" t="s">
        <v>3192</v>
      </c>
      <c r="AP609">
        <v>7.0019239278230005E-2</v>
      </c>
      <c r="AQ609">
        <f>(Table2[[#This Row],[Sharpe Ratio]]-AVERAGE(Table2[Sharpe Ratio]))/_xlfn.STDEV.P(Table2[Sharpe Ratio])</f>
        <v>3.0287011567683677E-2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691</v>
      </c>
      <c r="AT609">
        <f>_xlfn.RANK.AVG(Table2[[#This Row],[6M Return vs Nifty Z-Score]],Table2[6M Return vs Nifty Z-Score])</f>
        <v>663</v>
      </c>
      <c r="AU609">
        <f>_xlfn.RANK.AVG(Table2[[#This Row],[Sharpe Ratio Z-Score]],Table2[Sharpe Ratio Z-Score])</f>
        <v>330</v>
      </c>
      <c r="AV609">
        <f>(Table2[[#This Row],[Rank 1Y]]+Table2[[#This Row],[Rank 6M]]+Table2[[#This Row],[Rank Sharpe]])/3</f>
        <v>561.33333333333337</v>
      </c>
    </row>
    <row r="610" spans="1:48" x14ac:dyDescent="0.3">
      <c r="A610" t="s">
        <v>1650</v>
      </c>
      <c r="B610" t="s">
        <v>1651</v>
      </c>
      <c r="C610" t="s">
        <v>3156</v>
      </c>
      <c r="D610" t="s">
        <v>252</v>
      </c>
      <c r="E610">
        <v>5587.5129664199903</v>
      </c>
      <c r="F610">
        <v>704.55</v>
      </c>
      <c r="G610">
        <v>-24.259893351335201</v>
      </c>
      <c r="H610">
        <f>(Table2[[#This Row],[1Y Return vs Nifty]]-AVERAGE(Table2[1Y Return vs Nifty]))/_xlfn.STDEV.P(Table2[1Y Return vs Nifty])</f>
        <v>-0.83499984529012328</v>
      </c>
      <c r="I610">
        <v>2.7446316336928298</v>
      </c>
      <c r="J610">
        <f>(Table2[[#This Row],[1M Return vs Nifty]]-AVERAGE(Table2[1M Return vs Nifty]))/_xlfn.STDEV.P(Table2[1M Return vs Nifty])</f>
        <v>0.26774028618871193</v>
      </c>
      <c r="K610">
        <v>-9.7586064247188204</v>
      </c>
      <c r="L610">
        <f>(Table2[[#This Row],[6M Return vs Nifty]]-AVERAGE(Table2[6M Return vs Nifty]))/_xlfn.STDEV.P(Table2[6M Return vs Nifty])</f>
        <v>-0.62446454089992254</v>
      </c>
      <c r="M610">
        <v>3.8854255392480699</v>
      </c>
      <c r="N610">
        <f>(Table2[[#This Row],[1W Return vs Nifty]]-AVERAGE(Table2[1W Return vs Nifty]))/_xlfn.STDEV.P(Table2[1W Return vs Nifty])</f>
        <v>0.44849299133710446</v>
      </c>
      <c r="O610">
        <v>698.8</v>
      </c>
      <c r="P610">
        <v>714.40252185230702</v>
      </c>
      <c r="Q610">
        <v>702.36097719848203</v>
      </c>
      <c r="R610">
        <v>55.787560370879</v>
      </c>
      <c r="S610" s="1">
        <f>(Table2[[#This Row],[Close Price]]-Table2[[#This Row],[20D EMA]])/Table2[[#This Row],[20D EMA]]</f>
        <v>8.2283915283342876E-3</v>
      </c>
      <c r="T610" s="1">
        <f>(Table2[[#This Row],[Close Price]]-Table2[[#This Row],[50D EMA]])/Table2[[#This Row],[50D EMA]]</f>
        <v>-1.3791275297799045E-2</v>
      </c>
      <c r="U610" s="1">
        <f>(Table2[[#This Row],[Close Price]]-Table2[[#This Row],[200D EMA]])/Table2[[#This Row],[200D EMA]]</f>
        <v>3.1166634716087312E-3</v>
      </c>
      <c r="V610">
        <v>0.80126357563044104</v>
      </c>
      <c r="W610">
        <v>699.1</v>
      </c>
      <c r="X610">
        <v>713</v>
      </c>
      <c r="Y610">
        <v>692.95</v>
      </c>
      <c r="Z610">
        <v>716</v>
      </c>
      <c r="AA610">
        <v>669.5</v>
      </c>
      <c r="AB610">
        <v>716</v>
      </c>
      <c r="AC610" s="1">
        <f>(Table2[[#This Row],[Close Price]]/Table2[[#This Row],[Day Low]])-1</f>
        <v>7.7957373766270877E-3</v>
      </c>
      <c r="AD610" s="1">
        <f>(Table2[[#This Row],[Day High]]/Table2[[#This Row],[Close Price]])-1</f>
        <v>1.1993471009864587E-2</v>
      </c>
      <c r="AE610" s="1">
        <f>(Table2[[#This Row],[Close Price]]/Table2[[#This Row],[Current Week Low]])-1</f>
        <v>1.674002453279444E-2</v>
      </c>
      <c r="AF610" s="1">
        <f>(Table2[[#This Row],[Current Week High]]/Table2[[#This Row],[Close Price]])-1</f>
        <v>1.6251508054786701E-2</v>
      </c>
      <c r="AG610" s="1">
        <f>(Table2[[#This Row],[Close Price]]/Table2[[#This Row],[Current Month Low]])-1</f>
        <v>5.2352501867064971E-2</v>
      </c>
      <c r="AH610" s="1">
        <f>(Table2[[#This Row],[Current Month High]]/Table2[[#This Row],[Close Price]])-1</f>
        <v>1.6251508054786701E-2</v>
      </c>
      <c r="AI610">
        <v>25.441771343410601</v>
      </c>
      <c r="AJ610">
        <v>21.348604891491501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-0.12</v>
      </c>
      <c r="AM610" t="s">
        <v>3192</v>
      </c>
      <c r="AN610">
        <v>4.78</v>
      </c>
      <c r="AO610" t="s">
        <v>3193</v>
      </c>
      <c r="AQ610">
        <f>(Table2[[#This Row],[Sharpe Ratio]]-AVERAGE(Table2[Sharpe Ratio]))/_xlfn.STDEV.P(Table2[Sharpe Ratio])</f>
        <v>-0.78836149865308947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608</v>
      </c>
      <c r="AT610">
        <f>_xlfn.RANK.AVG(Table2[[#This Row],[6M Return vs Nifty Z-Score]],Table2[6M Return vs Nifty Z-Score])</f>
        <v>527</v>
      </c>
      <c r="AU610">
        <f>_xlfn.RANK.AVG(Table2[[#This Row],[Sharpe Ratio Z-Score]],Table2[Sharpe Ratio Z-Score])</f>
        <v>551.5</v>
      </c>
      <c r="AV610">
        <f>(Table2[[#This Row],[Rank 1Y]]+Table2[[#This Row],[Rank 6M]]+Table2[[#This Row],[Rank Sharpe]])/3</f>
        <v>562.16666666666663</v>
      </c>
    </row>
    <row r="611" spans="1:48" x14ac:dyDescent="0.3">
      <c r="A611" t="s">
        <v>1272</v>
      </c>
      <c r="B611" t="s">
        <v>1273</v>
      </c>
      <c r="C611" t="s">
        <v>3161</v>
      </c>
      <c r="D611" t="s">
        <v>400</v>
      </c>
      <c r="E611">
        <v>9460.7758749549994</v>
      </c>
      <c r="F611">
        <v>643.85</v>
      </c>
      <c r="G611">
        <v>-30.313246542570599</v>
      </c>
      <c r="H611">
        <f>(Table2[[#This Row],[1Y Return vs Nifty]]-AVERAGE(Table2[1Y Return vs Nifty]))/_xlfn.STDEV.P(Table2[1Y Return vs Nifty])</f>
        <v>-0.93469642404518782</v>
      </c>
      <c r="I611">
        <v>-0.85966053163684097</v>
      </c>
      <c r="J611">
        <f>(Table2[[#This Row],[1M Return vs Nifty]]-AVERAGE(Table2[1M Return vs Nifty]))/_xlfn.STDEV.P(Table2[1M Return vs Nifty])</f>
        <v>-0.11854838799232581</v>
      </c>
      <c r="K611">
        <v>-18.6109371515894</v>
      </c>
      <c r="L611">
        <f>(Table2[[#This Row],[6M Return vs Nifty]]-AVERAGE(Table2[6M Return vs Nifty]))/_xlfn.STDEV.P(Table2[6M Return vs Nifty])</f>
        <v>-0.89825904336234108</v>
      </c>
      <c r="M611">
        <v>0.76805979658343104</v>
      </c>
      <c r="N611">
        <f>(Table2[[#This Row],[1W Return vs Nifty]]-AVERAGE(Table2[1W Return vs Nifty]))/_xlfn.STDEV.P(Table2[1W Return vs Nifty])</f>
        <v>-0.19819181828720162</v>
      </c>
      <c r="O611">
        <v>655.20000000000005</v>
      </c>
      <c r="P611">
        <v>663.85022959640901</v>
      </c>
      <c r="Q611">
        <v>668.87460495947005</v>
      </c>
      <c r="R611">
        <v>39.738325928533499</v>
      </c>
      <c r="S611" s="1">
        <f>(Table2[[#This Row],[Close Price]]-Table2[[#This Row],[20D EMA]])/Table2[[#This Row],[20D EMA]]</f>
        <v>-1.7322954822954855E-2</v>
      </c>
      <c r="T611" s="1">
        <f>(Table2[[#This Row],[Close Price]]-Table2[[#This Row],[50D EMA]])/Table2[[#This Row],[50D EMA]]</f>
        <v>-3.012762322695621E-2</v>
      </c>
      <c r="U611" s="1">
        <f>(Table2[[#This Row],[Close Price]]-Table2[[#This Row],[200D EMA]])/Table2[[#This Row],[200D EMA]]</f>
        <v>-3.7412999049330591E-2</v>
      </c>
      <c r="V611">
        <v>0.69321663482764095</v>
      </c>
      <c r="W611">
        <v>641.20000000000005</v>
      </c>
      <c r="X611">
        <v>649.35</v>
      </c>
      <c r="Y611">
        <v>640.25</v>
      </c>
      <c r="Z611">
        <v>653.35</v>
      </c>
      <c r="AA611">
        <v>621.1</v>
      </c>
      <c r="AB611">
        <v>701.95</v>
      </c>
      <c r="AC611" s="1">
        <f>(Table2[[#This Row],[Close Price]]/Table2[[#This Row],[Day Low]])-1</f>
        <v>4.1328758577665603E-3</v>
      </c>
      <c r="AD611" s="1">
        <f>(Table2[[#This Row],[Day High]]/Table2[[#This Row],[Close Price]])-1</f>
        <v>8.5423623514793157E-3</v>
      </c>
      <c r="AE611" s="1">
        <f>(Table2[[#This Row],[Close Price]]/Table2[[#This Row],[Current Week Low]])-1</f>
        <v>5.6228035923466813E-3</v>
      </c>
      <c r="AF611" s="1">
        <f>(Table2[[#This Row],[Current Week High]]/Table2[[#This Row],[Close Price]])-1</f>
        <v>1.4754989516191586E-2</v>
      </c>
      <c r="AG611" s="1">
        <f>(Table2[[#This Row],[Close Price]]/Table2[[#This Row],[Current Month Low]])-1</f>
        <v>3.6628562228304684E-2</v>
      </c>
      <c r="AH611" s="1">
        <f>(Table2[[#This Row],[Current Month High]]/Table2[[#This Row],[Close Price]])-1</f>
        <v>9.0238409567445776E-2</v>
      </c>
      <c r="AI611">
        <v>26.5667469131008</v>
      </c>
      <c r="AJ611">
        <v>9.0808979246082195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-0.05</v>
      </c>
      <c r="AM611" t="s">
        <v>3192</v>
      </c>
      <c r="AN611">
        <v>-4.6500000000000004</v>
      </c>
      <c r="AO611" t="s">
        <v>3192</v>
      </c>
      <c r="AP611">
        <v>3.8909712887034001E-2</v>
      </c>
      <c r="AQ611">
        <f>(Table2[[#This Row],[Sharpe Ratio]]-AVERAGE(Table2[Sharpe Ratio]))/_xlfn.STDEV.P(Table2[Sharpe Ratio])</f>
        <v>-0.33343826874601912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640</v>
      </c>
      <c r="AT611">
        <f>_xlfn.RANK.AVG(Table2[[#This Row],[6M Return vs Nifty Z-Score]],Table2[6M Return vs Nifty Z-Score])</f>
        <v>624</v>
      </c>
      <c r="AU611">
        <f>_xlfn.RANK.AVG(Table2[[#This Row],[Sharpe Ratio Z-Score]],Table2[Sharpe Ratio Z-Score])</f>
        <v>424</v>
      </c>
      <c r="AV611">
        <f>(Table2[[#This Row],[Rank 1Y]]+Table2[[#This Row],[Rank 6M]]+Table2[[#This Row],[Rank Sharpe]])/3</f>
        <v>562.66666666666663</v>
      </c>
    </row>
    <row r="612" spans="1:48" x14ac:dyDescent="0.3">
      <c r="A612" t="s">
        <v>1423</v>
      </c>
      <c r="B612" t="s">
        <v>1424</v>
      </c>
      <c r="C612" t="s">
        <v>3159</v>
      </c>
      <c r="D612" t="s">
        <v>282</v>
      </c>
      <c r="E612">
        <v>7804.3302511049997</v>
      </c>
      <c r="F612">
        <v>387.15</v>
      </c>
      <c r="G612">
        <v>-42.225871132372099</v>
      </c>
      <c r="H612">
        <f>(Table2[[#This Row],[1Y Return vs Nifty]]-AVERAGE(Table2[1Y Return vs Nifty]))/_xlfn.STDEV.P(Table2[1Y Return vs Nifty])</f>
        <v>-1.1308931233087054</v>
      </c>
      <c r="I612">
        <v>-7.0219359936402697</v>
      </c>
      <c r="J612">
        <f>(Table2[[#This Row],[1M Return vs Nifty]]-AVERAGE(Table2[1M Return vs Nifty]))/_xlfn.STDEV.P(Table2[1M Return vs Nifty])</f>
        <v>-0.77898797195649605</v>
      </c>
      <c r="K612">
        <v>-14.5363677380643</v>
      </c>
      <c r="L612">
        <f>(Table2[[#This Row],[6M Return vs Nifty]]-AVERAGE(Table2[6M Return vs Nifty]))/_xlfn.STDEV.P(Table2[6M Return vs Nifty])</f>
        <v>-0.77223633366642008</v>
      </c>
      <c r="M612">
        <v>-1.18514770887499</v>
      </c>
      <c r="N612">
        <f>(Table2[[#This Row],[1W Return vs Nifty]]-AVERAGE(Table2[1W Return vs Nifty]))/_xlfn.STDEV.P(Table2[1W Return vs Nifty])</f>
        <v>-0.60337674944143738</v>
      </c>
      <c r="O612">
        <v>395.42</v>
      </c>
      <c r="P612">
        <v>407.33500243064299</v>
      </c>
      <c r="Q612">
        <v>407.63744335580202</v>
      </c>
      <c r="R612">
        <v>37.622216493578001</v>
      </c>
      <c r="S612" s="1">
        <f>(Table2[[#This Row],[Close Price]]-Table2[[#This Row],[20D EMA]])/Table2[[#This Row],[20D EMA]]</f>
        <v>-2.0914470689393654E-2</v>
      </c>
      <c r="T612" s="1">
        <f>(Table2[[#This Row],[Close Price]]-Table2[[#This Row],[50D EMA]])/Table2[[#This Row],[50D EMA]]</f>
        <v>-4.9553812734470112E-2</v>
      </c>
      <c r="U612" s="1">
        <f>(Table2[[#This Row],[Close Price]]-Table2[[#This Row],[200D EMA]])/Table2[[#This Row],[200D EMA]]</f>
        <v>-5.0258983049110618E-2</v>
      </c>
      <c r="V612">
        <v>0.54255918179864904</v>
      </c>
      <c r="W612">
        <v>384.05</v>
      </c>
      <c r="X612">
        <v>391.45</v>
      </c>
      <c r="Y612">
        <v>379.5</v>
      </c>
      <c r="Z612">
        <v>397.7</v>
      </c>
      <c r="AA612">
        <v>375</v>
      </c>
      <c r="AB612">
        <v>399.9</v>
      </c>
      <c r="AC612" s="1">
        <f>(Table2[[#This Row],[Close Price]]/Table2[[#This Row],[Day Low]])-1</f>
        <v>8.0718656424942914E-3</v>
      </c>
      <c r="AD612" s="1">
        <f>(Table2[[#This Row],[Day High]]/Table2[[#This Row],[Close Price]])-1</f>
        <v>1.1106806147488157E-2</v>
      </c>
      <c r="AE612" s="1">
        <f>(Table2[[#This Row],[Close Price]]/Table2[[#This Row],[Current Week Low]])-1</f>
        <v>2.0158102766798303E-2</v>
      </c>
      <c r="AF612" s="1">
        <f>(Table2[[#This Row],[Current Week High]]/Table2[[#This Row],[Close Price]])-1</f>
        <v>2.7250419733953368E-2</v>
      </c>
      <c r="AG612" s="1">
        <f>(Table2[[#This Row],[Close Price]]/Table2[[#This Row],[Current Month Low]])-1</f>
        <v>3.2399999999999984E-2</v>
      </c>
      <c r="AH612" s="1">
        <f>(Table2[[#This Row],[Current Month High]]/Table2[[#This Row],[Close Price]])-1</f>
        <v>3.2932971716389092E-2</v>
      </c>
      <c r="AI612">
        <v>30.440397778638701</v>
      </c>
      <c r="AJ612">
        <v>11.3299784327821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-0.19</v>
      </c>
      <c r="AM612" t="s">
        <v>3192</v>
      </c>
      <c r="AN612">
        <v>-0.23</v>
      </c>
      <c r="AO612" t="s">
        <v>3192</v>
      </c>
      <c r="AP612">
        <v>4.1275097300355001E-2</v>
      </c>
      <c r="AQ612">
        <f>(Table2[[#This Row],[Sharpe Ratio]]-AVERAGE(Table2[Sharpe Ratio]))/_xlfn.STDEV.P(Table2[Sharpe Ratio])</f>
        <v>-0.30578274940554068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688</v>
      </c>
      <c r="AT612">
        <f>_xlfn.RANK.AVG(Table2[[#This Row],[6M Return vs Nifty Z-Score]],Table2[6M Return vs Nifty Z-Score])</f>
        <v>584</v>
      </c>
      <c r="AU612">
        <f>_xlfn.RANK.AVG(Table2[[#This Row],[Sharpe Ratio Z-Score]],Table2[Sharpe Ratio Z-Score])</f>
        <v>418</v>
      </c>
      <c r="AV612">
        <f>(Table2[[#This Row],[Rank 1Y]]+Table2[[#This Row],[Rank 6M]]+Table2[[#This Row],[Rank Sharpe]])/3</f>
        <v>563.33333333333337</v>
      </c>
    </row>
    <row r="613" spans="1:48" x14ac:dyDescent="0.3">
      <c r="A613" t="s">
        <v>22</v>
      </c>
      <c r="B613" t="s">
        <v>23</v>
      </c>
      <c r="C613" t="s">
        <v>3147</v>
      </c>
      <c r="D613" t="s">
        <v>24</v>
      </c>
      <c r="E613">
        <v>1297077.6495547199</v>
      </c>
      <c r="F613">
        <v>1699.8</v>
      </c>
      <c r="G613">
        <v>-15.4268121904182</v>
      </c>
      <c r="H613">
        <f>(Table2[[#This Row],[1Y Return vs Nifty]]-AVERAGE(Table2[1Y Return vs Nifty]))/_xlfn.STDEV.P(Table2[1Y Return vs Nifty])</f>
        <v>-0.68952213338586921</v>
      </c>
      <c r="I613">
        <v>2.65065326423561</v>
      </c>
      <c r="J613">
        <f>(Table2[[#This Row],[1M Return vs Nifty]]-AVERAGE(Table2[1M Return vs Nifty]))/_xlfn.STDEV.P(Table2[1M Return vs Nifty])</f>
        <v>0.25766818934580665</v>
      </c>
      <c r="K613">
        <v>-0.122459240264486</v>
      </c>
      <c r="L613">
        <f>(Table2[[#This Row],[6M Return vs Nifty]]-AVERAGE(Table2[6M Return vs Nifty]))/_xlfn.STDEV.P(Table2[6M Return vs Nifty])</f>
        <v>-0.32642731144871384</v>
      </c>
      <c r="M613">
        <v>2.22076450105846</v>
      </c>
      <c r="N613">
        <f>(Table2[[#This Row],[1W Return vs Nifty]]-AVERAGE(Table2[1W Return vs Nifty]))/_xlfn.STDEV.P(Table2[1W Return vs Nifty])</f>
        <v>0.10316584802588191</v>
      </c>
      <c r="O613">
        <v>1682.8</v>
      </c>
      <c r="P613">
        <v>1667.98628429172</v>
      </c>
      <c r="Q613">
        <v>1603.1804223260599</v>
      </c>
      <c r="R613">
        <v>56.685289420116902</v>
      </c>
      <c r="S613" s="1">
        <f>(Table2[[#This Row],[Close Price]]-Table2[[#This Row],[20D EMA]])/Table2[[#This Row],[20D EMA]]</f>
        <v>1.0102210601378656E-2</v>
      </c>
      <c r="T613" s="1">
        <f>(Table2[[#This Row],[Close Price]]-Table2[[#This Row],[50D EMA]])/Table2[[#This Row],[50D EMA]]</f>
        <v>1.9073127883535941E-2</v>
      </c>
      <c r="U613" s="1">
        <f>(Table2[[#This Row],[Close Price]]-Table2[[#This Row],[200D EMA]])/Table2[[#This Row],[200D EMA]]</f>
        <v>6.0267438604168076E-2</v>
      </c>
      <c r="V613">
        <v>0.86859922827962199</v>
      </c>
      <c r="W613">
        <v>1680.1</v>
      </c>
      <c r="X613">
        <v>1707.95</v>
      </c>
      <c r="Y613">
        <v>1654</v>
      </c>
      <c r="Z613">
        <v>1707.95</v>
      </c>
      <c r="AA613">
        <v>1613</v>
      </c>
      <c r="AB613">
        <v>1742</v>
      </c>
      <c r="AC613" s="1">
        <f>(Table2[[#This Row],[Close Price]]/Table2[[#This Row],[Day Low]])-1</f>
        <v>1.1725492530206605E-2</v>
      </c>
      <c r="AD613" s="1">
        <f>(Table2[[#This Row],[Day High]]/Table2[[#This Row],[Close Price]])-1</f>
        <v>4.7946817272621622E-3</v>
      </c>
      <c r="AE613" s="1">
        <f>(Table2[[#This Row],[Close Price]]/Table2[[#This Row],[Current Week Low]])-1</f>
        <v>2.7690447400241736E-2</v>
      </c>
      <c r="AF613" s="1">
        <f>(Table2[[#This Row],[Current Week High]]/Table2[[#This Row],[Close Price]])-1</f>
        <v>4.7946817272621622E-3</v>
      </c>
      <c r="AG613" s="1">
        <f>(Table2[[#This Row],[Close Price]]/Table2[[#This Row],[Current Month Low]])-1</f>
        <v>5.3812771233725964E-2</v>
      </c>
      <c r="AH613" s="1">
        <f>(Table2[[#This Row],[Current Month High]]/Table2[[#This Row],[Close Price]])-1</f>
        <v>2.4826450170608361E-2</v>
      </c>
      <c r="AI613">
        <v>5.5418284504059301</v>
      </c>
      <c r="AJ613">
        <v>24.6598951266913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0.05</v>
      </c>
      <c r="AM613" t="s">
        <v>3193</v>
      </c>
      <c r="AN613">
        <v>-3.02</v>
      </c>
      <c r="AO613" t="s">
        <v>3192</v>
      </c>
      <c r="AP613">
        <v>-8.0365811567486997E-2</v>
      </c>
      <c r="AQ613">
        <f>(Table2[[#This Row],[Sharpe Ratio]]-AVERAGE(Table2[Sharpe Ratio]))/_xlfn.STDEV.P(Table2[Sharpe Ratio])</f>
        <v>-1.7279797034578666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-2.3830951109207605</v>
      </c>
      <c r="AS613">
        <f>_xlfn.RANK.AVG(Table2[[#This Row],[1Y Return vs Nifty Z-Score]],Table2[1Y Return vs Nifty Z-Score])</f>
        <v>557</v>
      </c>
      <c r="AT613">
        <f>_xlfn.RANK.AVG(Table2[[#This Row],[6M Return vs Nifty Z-Score]],Table2[6M Return vs Nifty Z-Score])</f>
        <v>431</v>
      </c>
      <c r="AU613">
        <f>_xlfn.RANK.AVG(Table2[[#This Row],[Sharpe Ratio Z-Score]],Table2[Sharpe Ratio Z-Score])</f>
        <v>703</v>
      </c>
      <c r="AV613">
        <f>(Table2[[#This Row],[Rank 1Y]]+Table2[[#This Row],[Rank 6M]]+Table2[[#This Row],[Rank Sharpe]])/3</f>
        <v>563.66666666666663</v>
      </c>
    </row>
    <row r="614" spans="1:48" x14ac:dyDescent="0.3">
      <c r="A614" t="s">
        <v>930</v>
      </c>
      <c r="B614" t="s">
        <v>931</v>
      </c>
      <c r="C614" t="s">
        <v>3146</v>
      </c>
      <c r="D614" t="s">
        <v>21</v>
      </c>
      <c r="E614">
        <v>16582.214482899999</v>
      </c>
      <c r="F614">
        <v>599.5</v>
      </c>
      <c r="G614">
        <v>-16.371952393540401</v>
      </c>
      <c r="H614">
        <f>(Table2[[#This Row],[1Y Return vs Nifty]]-AVERAGE(Table2[1Y Return vs Nifty]))/_xlfn.STDEV.P(Table2[1Y Return vs Nifty])</f>
        <v>-0.70508825710579048</v>
      </c>
      <c r="I614">
        <v>-8.4554811250756892</v>
      </c>
      <c r="J614">
        <f>(Table2[[#This Row],[1M Return vs Nifty]]-AVERAGE(Table2[1M Return vs Nifty]))/_xlfn.STDEV.P(Table2[1M Return vs Nifty])</f>
        <v>-0.93262763899781076</v>
      </c>
      <c r="K614">
        <v>-28.084752303960499</v>
      </c>
      <c r="L614">
        <f>(Table2[[#This Row],[6M Return vs Nifty]]-AVERAGE(Table2[6M Return vs Nifty]))/_xlfn.STDEV.P(Table2[6M Return vs Nifty])</f>
        <v>-1.1912754913573136</v>
      </c>
      <c r="M614">
        <v>2.9662015263647099</v>
      </c>
      <c r="N614">
        <f>(Table2[[#This Row],[1W Return vs Nifty]]-AVERAGE(Table2[1W Return vs Nifty]))/_xlfn.STDEV.P(Table2[1W Return vs Nifty])</f>
        <v>0.25780371877666114</v>
      </c>
      <c r="O614">
        <v>602.49</v>
      </c>
      <c r="P614">
        <v>621.78627237621004</v>
      </c>
      <c r="Q614">
        <v>638.80194866319505</v>
      </c>
      <c r="R614">
        <v>51.993114518105997</v>
      </c>
      <c r="S614" s="1">
        <f>(Table2[[#This Row],[Close Price]]-Table2[[#This Row],[20D EMA]])/Table2[[#This Row],[20D EMA]]</f>
        <v>-4.9627379707547162E-3</v>
      </c>
      <c r="T614" s="1">
        <f>(Table2[[#This Row],[Close Price]]-Table2[[#This Row],[50D EMA]])/Table2[[#This Row],[50D EMA]]</f>
        <v>-3.5842335809443203E-2</v>
      </c>
      <c r="U614" s="1">
        <f>(Table2[[#This Row],[Close Price]]-Table2[[#This Row],[200D EMA]])/Table2[[#This Row],[200D EMA]]</f>
        <v>-6.1524465830827942E-2</v>
      </c>
      <c r="V614">
        <v>0.59893555826396405</v>
      </c>
      <c r="W614">
        <v>583.20000000000005</v>
      </c>
      <c r="X614">
        <v>600.9</v>
      </c>
      <c r="Y614">
        <v>580.54999999999995</v>
      </c>
      <c r="Z614">
        <v>606</v>
      </c>
      <c r="AA614">
        <v>561.85</v>
      </c>
      <c r="AB614">
        <v>608.75</v>
      </c>
      <c r="AC614" s="1">
        <f>(Table2[[#This Row],[Close Price]]/Table2[[#This Row],[Day Low]])-1</f>
        <v>2.7949245541837975E-2</v>
      </c>
      <c r="AD614" s="1">
        <f>(Table2[[#This Row],[Day High]]/Table2[[#This Row],[Close Price]])-1</f>
        <v>2.3352793994995125E-3</v>
      </c>
      <c r="AE614" s="1">
        <f>(Table2[[#This Row],[Close Price]]/Table2[[#This Row],[Current Week Low]])-1</f>
        <v>3.2641460683834334E-2</v>
      </c>
      <c r="AF614" s="1">
        <f>(Table2[[#This Row],[Current Week High]]/Table2[[#This Row],[Close Price]])-1</f>
        <v>1.0842368640533673E-2</v>
      </c>
      <c r="AG614" s="1">
        <f>(Table2[[#This Row],[Close Price]]/Table2[[#This Row],[Current Month Low]])-1</f>
        <v>6.7010767998576082E-2</v>
      </c>
      <c r="AH614" s="1">
        <f>(Table2[[#This Row],[Current Month High]]/Table2[[#This Row],[Close Price]])-1</f>
        <v>1.5429524603836509E-2</v>
      </c>
      <c r="AI614">
        <v>43.761467889908197</v>
      </c>
      <c r="AJ614">
        <v>17.652830929251198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-0.19</v>
      </c>
      <c r="AM614" t="s">
        <v>3192</v>
      </c>
      <c r="AN614">
        <v>-0.75</v>
      </c>
      <c r="AO614" t="s">
        <v>3192</v>
      </c>
      <c r="AP614">
        <v>3.4792308685870001E-2</v>
      </c>
      <c r="AQ614">
        <f>(Table2[[#This Row],[Sharpe Ratio]]-AVERAGE(Table2[Sharpe Ratio]))/_xlfn.STDEV.P(Table2[Sharpe Ratio])</f>
        <v>-0.38157799219925093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558</v>
      </c>
      <c r="AT614">
        <f>_xlfn.RANK.AVG(Table2[[#This Row],[6M Return vs Nifty Z-Score]],Table2[6M Return vs Nifty Z-Score])</f>
        <v>693</v>
      </c>
      <c r="AU614">
        <f>_xlfn.RANK.AVG(Table2[[#This Row],[Sharpe Ratio Z-Score]],Table2[Sharpe Ratio Z-Score])</f>
        <v>440</v>
      </c>
      <c r="AV614">
        <f>(Table2[[#This Row],[Rank 1Y]]+Table2[[#This Row],[Rank 6M]]+Table2[[#This Row],[Rank Sharpe]])/3</f>
        <v>563.66666666666663</v>
      </c>
    </row>
    <row r="615" spans="1:48" x14ac:dyDescent="0.3">
      <c r="A615" t="s">
        <v>1179</v>
      </c>
      <c r="B615" t="s">
        <v>1180</v>
      </c>
      <c r="C615" t="s">
        <v>3156</v>
      </c>
      <c r="D615" t="s">
        <v>1181</v>
      </c>
      <c r="E615">
        <v>10634.759295</v>
      </c>
      <c r="F615">
        <v>1171.7</v>
      </c>
      <c r="G615">
        <v>-1.89833745516009</v>
      </c>
      <c r="H615">
        <f>(Table2[[#This Row],[1Y Return vs Nifty]]-AVERAGE(Table2[1Y Return vs Nifty]))/_xlfn.STDEV.P(Table2[1Y Return vs Nifty])</f>
        <v>-0.46671295568376575</v>
      </c>
      <c r="I615">
        <v>1.27768030389308</v>
      </c>
      <c r="J615">
        <f>(Table2[[#This Row],[1M Return vs Nifty]]-AVERAGE(Table2[1M Return vs Nifty]))/_xlfn.STDEV.P(Table2[1M Return vs Nifty])</f>
        <v>0.11052032224479988</v>
      </c>
      <c r="K615">
        <v>-24.2074888763083</v>
      </c>
      <c r="L615">
        <f>(Table2[[#This Row],[6M Return vs Nifty]]-AVERAGE(Table2[6M Return vs Nifty]))/_xlfn.STDEV.P(Table2[6M Return vs Nifty])</f>
        <v>-1.0713552755583895</v>
      </c>
      <c r="M615">
        <v>3.4792381184690999</v>
      </c>
      <c r="N615">
        <f>(Table2[[#This Row],[1W Return vs Nifty]]-AVERAGE(Table2[1W Return vs Nifty]))/_xlfn.STDEV.P(Table2[1W Return vs Nifty])</f>
        <v>0.36423106746874617</v>
      </c>
      <c r="O615">
        <v>1160.47</v>
      </c>
      <c r="P615">
        <v>1184.02565054616</v>
      </c>
      <c r="Q615">
        <v>1186.4700483291899</v>
      </c>
      <c r="R615">
        <v>56.681278904675402</v>
      </c>
      <c r="S615" s="1">
        <f>(Table2[[#This Row],[Close Price]]-Table2[[#This Row],[20D EMA]])/Table2[[#This Row],[20D EMA]]</f>
        <v>9.6771135832895445E-3</v>
      </c>
      <c r="T615" s="1">
        <f>(Table2[[#This Row],[Close Price]]-Table2[[#This Row],[50D EMA]])/Table2[[#This Row],[50D EMA]]</f>
        <v>-1.0409952301687449E-2</v>
      </c>
      <c r="U615" s="1">
        <f>(Table2[[#This Row],[Close Price]]-Table2[[#This Row],[200D EMA]])/Table2[[#This Row],[200D EMA]]</f>
        <v>-1.2448732565975302E-2</v>
      </c>
      <c r="V615">
        <v>0.76884675868246</v>
      </c>
      <c r="W615">
        <v>1165.5</v>
      </c>
      <c r="X615">
        <v>1193.05</v>
      </c>
      <c r="Y615">
        <v>1165.5</v>
      </c>
      <c r="Z615">
        <v>1200</v>
      </c>
      <c r="AA615">
        <v>1085</v>
      </c>
      <c r="AB615">
        <v>1200</v>
      </c>
      <c r="AC615" s="1">
        <f>(Table2[[#This Row],[Close Price]]/Table2[[#This Row],[Day Low]])-1</f>
        <v>5.3196053196054027E-3</v>
      </c>
      <c r="AD615" s="1">
        <f>(Table2[[#This Row],[Day High]]/Table2[[#This Row],[Close Price]])-1</f>
        <v>1.8221387727233918E-2</v>
      </c>
      <c r="AE615" s="1">
        <f>(Table2[[#This Row],[Close Price]]/Table2[[#This Row],[Current Week Low]])-1</f>
        <v>5.3196053196054027E-3</v>
      </c>
      <c r="AF615" s="1">
        <f>(Table2[[#This Row],[Current Week High]]/Table2[[#This Row],[Close Price]])-1</f>
        <v>2.4152940172398996E-2</v>
      </c>
      <c r="AG615" s="1">
        <f>(Table2[[#This Row],[Close Price]]/Table2[[#This Row],[Current Month Low]])-1</f>
        <v>7.990783410138258E-2</v>
      </c>
      <c r="AH615" s="1">
        <f>(Table2[[#This Row],[Current Month High]]/Table2[[#This Row],[Close Price]])-1</f>
        <v>2.4152940172398996E-2</v>
      </c>
      <c r="AI615">
        <v>28.608005462148999</v>
      </c>
      <c r="AJ615">
        <v>46.179277649554002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-0.08</v>
      </c>
      <c r="AM615" t="s">
        <v>3192</v>
      </c>
      <c r="AN615">
        <v>0.52</v>
      </c>
      <c r="AO615" t="s">
        <v>3193</v>
      </c>
      <c r="AQ615">
        <f>(Table2[[#This Row],[Sharpe Ratio]]-AVERAGE(Table2[Sharpe Ratio]))/_xlfn.STDEV.P(Table2[Sharpe Ratio])</f>
        <v>-0.78836149865308947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470</v>
      </c>
      <c r="AT615">
        <f>_xlfn.RANK.AVG(Table2[[#This Row],[6M Return vs Nifty Z-Score]],Table2[6M Return vs Nifty Z-Score])</f>
        <v>670</v>
      </c>
      <c r="AU615">
        <f>_xlfn.RANK.AVG(Table2[[#This Row],[Sharpe Ratio Z-Score]],Table2[Sharpe Ratio Z-Score])</f>
        <v>551.5</v>
      </c>
      <c r="AV615">
        <f>(Table2[[#This Row],[Rank 1Y]]+Table2[[#This Row],[Rank 6M]]+Table2[[#This Row],[Rank Sharpe]])/3</f>
        <v>563.83333333333337</v>
      </c>
    </row>
    <row r="616" spans="1:48" x14ac:dyDescent="0.3">
      <c r="A616" t="s">
        <v>1108</v>
      </c>
      <c r="B616" t="s">
        <v>1109</v>
      </c>
      <c r="C616" t="s">
        <v>603</v>
      </c>
      <c r="D616" t="s">
        <v>603</v>
      </c>
      <c r="E616">
        <v>11822.237394780999</v>
      </c>
      <c r="F616">
        <v>23.81</v>
      </c>
      <c r="G616">
        <v>-7.2055333133091102</v>
      </c>
      <c r="H616">
        <f>(Table2[[#This Row],[1Y Return vs Nifty]]-AVERAGE(Table2[1Y Return vs Nifty]))/_xlfn.STDEV.P(Table2[1Y Return vs Nifty])</f>
        <v>-0.55412058797038</v>
      </c>
      <c r="I616">
        <v>-7.3281006056277302</v>
      </c>
      <c r="J616">
        <f>(Table2[[#This Row],[1M Return vs Nifty]]-AVERAGE(Table2[1M Return vs Nifty]))/_xlfn.STDEV.P(Table2[1M Return vs Nifty])</f>
        <v>-0.81180105053637042</v>
      </c>
      <c r="K616">
        <v>-25.691262709668099</v>
      </c>
      <c r="L616">
        <f>(Table2[[#This Row],[6M Return vs Nifty]]-AVERAGE(Table2[6M Return vs Nifty]))/_xlfn.STDEV.P(Table2[6M Return vs Nifty])</f>
        <v>-1.1172470447439173</v>
      </c>
      <c r="M616">
        <v>-4.7192739824820098</v>
      </c>
      <c r="N616">
        <f>(Table2[[#This Row],[1W Return vs Nifty]]-AVERAGE(Table2[1W Return vs Nifty]))/_xlfn.STDEV.P(Table2[1W Return vs Nifty])</f>
        <v>-1.3365168315167157</v>
      </c>
      <c r="O616">
        <v>25.25</v>
      </c>
      <c r="P616">
        <v>25.911285023431699</v>
      </c>
      <c r="Q616">
        <v>25.708341508967901</v>
      </c>
      <c r="R616">
        <v>30.7693118228865</v>
      </c>
      <c r="S616" s="1">
        <f>(Table2[[#This Row],[Close Price]]-Table2[[#This Row],[20D EMA]])/Table2[[#This Row],[20D EMA]]</f>
        <v>-5.702970297029708E-2</v>
      </c>
      <c r="T616" s="1">
        <f>(Table2[[#This Row],[Close Price]]-Table2[[#This Row],[50D EMA]])/Table2[[#This Row],[50D EMA]]</f>
        <v>-8.1095361404557822E-2</v>
      </c>
      <c r="U616" s="1">
        <f>(Table2[[#This Row],[Close Price]]-Table2[[#This Row],[200D EMA]])/Table2[[#This Row],[200D EMA]]</f>
        <v>-7.3841461469060538E-2</v>
      </c>
      <c r="V616">
        <v>0.73480918247653704</v>
      </c>
      <c r="W616">
        <v>23.6</v>
      </c>
      <c r="X616">
        <v>24.14</v>
      </c>
      <c r="Y616">
        <v>23.6</v>
      </c>
      <c r="Z616">
        <v>25.66</v>
      </c>
      <c r="AA616">
        <v>23.6</v>
      </c>
      <c r="AB616">
        <v>28</v>
      </c>
      <c r="AC616" s="1">
        <f>(Table2[[#This Row],[Close Price]]/Table2[[#This Row],[Day Low]])-1</f>
        <v>8.8983050847455392E-3</v>
      </c>
      <c r="AD616" s="1">
        <f>(Table2[[#This Row],[Day High]]/Table2[[#This Row],[Close Price]])-1</f>
        <v>1.3859722805543928E-2</v>
      </c>
      <c r="AE616" s="1">
        <f>(Table2[[#This Row],[Close Price]]/Table2[[#This Row],[Current Week Low]])-1</f>
        <v>8.8983050847455392E-3</v>
      </c>
      <c r="AF616" s="1">
        <f>(Table2[[#This Row],[Current Week High]]/Table2[[#This Row],[Close Price]])-1</f>
        <v>7.7698446031079449E-2</v>
      </c>
      <c r="AG616" s="1">
        <f>(Table2[[#This Row],[Close Price]]/Table2[[#This Row],[Current Month Low]])-1</f>
        <v>8.8983050847455392E-3</v>
      </c>
      <c r="AH616" s="1">
        <f>(Table2[[#This Row],[Current Month High]]/Table2[[#This Row],[Close Price]])-1</f>
        <v>0.17597648047039072</v>
      </c>
      <c r="AI616">
        <v>64.006719865602605</v>
      </c>
      <c r="AJ616">
        <v>47.888198757763902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-0.16</v>
      </c>
      <c r="AM616" t="s">
        <v>3192</v>
      </c>
      <c r="AN616">
        <v>-6.07</v>
      </c>
      <c r="AO616" t="s">
        <v>3192</v>
      </c>
      <c r="AP616">
        <v>5.0411098655599998E-3</v>
      </c>
      <c r="AQ616">
        <f>(Table2[[#This Row],[Sharpe Ratio]]-AVERAGE(Table2[Sharpe Ratio]))/_xlfn.STDEV.P(Table2[Sharpe Ratio])</f>
        <v>-0.72942202539058798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505</v>
      </c>
      <c r="AT616">
        <f>_xlfn.RANK.AVG(Table2[[#This Row],[6M Return vs Nifty Z-Score]],Table2[6M Return vs Nifty Z-Score])</f>
        <v>679</v>
      </c>
      <c r="AU616">
        <f>_xlfn.RANK.AVG(Table2[[#This Row],[Sharpe Ratio Z-Score]],Table2[Sharpe Ratio Z-Score])</f>
        <v>513</v>
      </c>
      <c r="AV616">
        <f>(Table2[[#This Row],[Rank 1Y]]+Table2[[#This Row],[Rank 6M]]+Table2[[#This Row],[Rank Sharpe]])/3</f>
        <v>565.66666666666663</v>
      </c>
    </row>
    <row r="617" spans="1:48" x14ac:dyDescent="0.3">
      <c r="A617" t="s">
        <v>471</v>
      </c>
      <c r="B617" t="s">
        <v>472</v>
      </c>
      <c r="C617" t="s">
        <v>3147</v>
      </c>
      <c r="D617" t="s">
        <v>34</v>
      </c>
      <c r="E617">
        <v>47725.617239277999</v>
      </c>
      <c r="F617">
        <v>104.83</v>
      </c>
      <c r="G617">
        <v>-26.905615267243299</v>
      </c>
      <c r="H617">
        <f>(Table2[[#This Row],[1Y Return vs Nifty]]-AVERAGE(Table2[1Y Return vs Nifty]))/_xlfn.STDEV.P(Table2[1Y Return vs Nifty])</f>
        <v>-0.87857394629173702</v>
      </c>
      <c r="I617">
        <v>-5.81169653302572</v>
      </c>
      <c r="J617">
        <f>(Table2[[#This Row],[1M Return vs Nifty]]-AVERAGE(Table2[1M Return vs Nifty]))/_xlfn.STDEV.P(Table2[1M Return vs Nifty])</f>
        <v>-0.6492810072494305</v>
      </c>
      <c r="K617">
        <v>-37.031070175849898</v>
      </c>
      <c r="L617">
        <f>(Table2[[#This Row],[6M Return vs Nifty]]-AVERAGE(Table2[6M Return vs Nifty]))/_xlfn.STDEV.P(Table2[6M Return vs Nifty])</f>
        <v>-1.4679769303545569</v>
      </c>
      <c r="M617">
        <v>-2.3081154892339599</v>
      </c>
      <c r="N617">
        <f>(Table2[[#This Row],[1W Return vs Nifty]]-AVERAGE(Table2[1W Return vs Nifty]))/_xlfn.STDEV.P(Table2[1W Return vs Nifty])</f>
        <v>-0.83633183562741986</v>
      </c>
      <c r="O617">
        <v>108.17</v>
      </c>
      <c r="P617">
        <v>112.652029869964</v>
      </c>
      <c r="Q617">
        <v>117.93851223665899</v>
      </c>
      <c r="R617">
        <v>21.229330587474401</v>
      </c>
      <c r="S617" s="1">
        <f>(Table2[[#This Row],[Close Price]]-Table2[[#This Row],[20D EMA]])/Table2[[#This Row],[20D EMA]]</f>
        <v>-3.0877322732735541E-2</v>
      </c>
      <c r="T617" s="1">
        <f>(Table2[[#This Row],[Close Price]]-Table2[[#This Row],[50D EMA]])/Table2[[#This Row],[50D EMA]]</f>
        <v>-6.9435321129970667E-2</v>
      </c>
      <c r="U617" s="1">
        <f>(Table2[[#This Row],[Close Price]]-Table2[[#This Row],[200D EMA]])/Table2[[#This Row],[200D EMA]]</f>
        <v>-0.1111470035365128</v>
      </c>
      <c r="V617">
        <v>0.59060949901708604</v>
      </c>
      <c r="W617">
        <v>104.35</v>
      </c>
      <c r="X617">
        <v>105.25</v>
      </c>
      <c r="Y617">
        <v>104.33</v>
      </c>
      <c r="Z617">
        <v>106.3</v>
      </c>
      <c r="AA617">
        <v>101.07</v>
      </c>
      <c r="AB617">
        <v>111.69</v>
      </c>
      <c r="AC617" s="1">
        <f>(Table2[[#This Row],[Close Price]]/Table2[[#This Row],[Day Low]])-1</f>
        <v>4.5999041686632935E-3</v>
      </c>
      <c r="AD617" s="1">
        <f>(Table2[[#This Row],[Day High]]/Table2[[#This Row],[Close Price]])-1</f>
        <v>4.0064866927407294E-3</v>
      </c>
      <c r="AE617" s="1">
        <f>(Table2[[#This Row],[Close Price]]/Table2[[#This Row],[Current Week Low]])-1</f>
        <v>4.7924853829195424E-3</v>
      </c>
      <c r="AF617" s="1">
        <f>(Table2[[#This Row],[Current Week High]]/Table2[[#This Row],[Close Price]])-1</f>
        <v>1.4022703424592109E-2</v>
      </c>
      <c r="AG617" s="1">
        <f>(Table2[[#This Row],[Close Price]]/Table2[[#This Row],[Current Month Low]])-1</f>
        <v>3.7201939250024685E-2</v>
      </c>
      <c r="AH617" s="1">
        <f>(Table2[[#This Row],[Current Month High]]/Table2[[#This Row],[Close Price]])-1</f>
        <v>6.5439282648096952E-2</v>
      </c>
      <c r="AI617">
        <v>50.672517409138599</v>
      </c>
      <c r="AJ617">
        <v>21.331018518518501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-0.17</v>
      </c>
      <c r="AM617" t="s">
        <v>3192</v>
      </c>
      <c r="AN617">
        <v>-5.36</v>
      </c>
      <c r="AO617" t="s">
        <v>3192</v>
      </c>
      <c r="AP617">
        <v>5.8675685841593002E-2</v>
      </c>
      <c r="AQ617">
        <f>(Table2[[#This Row],[Sharpe Ratio]]-AVERAGE(Table2[Sharpe Ratio]))/_xlfn.STDEV.P(Table2[Sharpe Ratio])</f>
        <v>-0.1023391525728897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626</v>
      </c>
      <c r="AT617">
        <f>_xlfn.RANK.AVG(Table2[[#This Row],[6M Return vs Nifty Z-Score]],Table2[6M Return vs Nifty Z-Score])</f>
        <v>717</v>
      </c>
      <c r="AU617">
        <f>_xlfn.RANK.AVG(Table2[[#This Row],[Sharpe Ratio Z-Score]],Table2[Sharpe Ratio Z-Score])</f>
        <v>365</v>
      </c>
      <c r="AV617">
        <f>(Table2[[#This Row],[Rank 1Y]]+Table2[[#This Row],[Rank 6M]]+Table2[[#This Row],[Rank Sharpe]])/3</f>
        <v>569.33333333333337</v>
      </c>
    </row>
    <row r="618" spans="1:48" x14ac:dyDescent="0.3">
      <c r="A618" t="s">
        <v>1092</v>
      </c>
      <c r="B618" t="s">
        <v>1093</v>
      </c>
      <c r="C618" t="s">
        <v>3161</v>
      </c>
      <c r="D618" t="s">
        <v>453</v>
      </c>
      <c r="E618">
        <v>12206.561255069901</v>
      </c>
      <c r="F618">
        <v>920.85</v>
      </c>
      <c r="G618">
        <v>-27.5004970443707</v>
      </c>
      <c r="H618">
        <f>(Table2[[#This Row],[1Y Return vs Nifty]]-AVERAGE(Table2[1Y Return vs Nifty]))/_xlfn.STDEV.P(Table2[1Y Return vs Nifty])</f>
        <v>-0.88837143804047647</v>
      </c>
      <c r="I618">
        <v>-4.4246604220247203</v>
      </c>
      <c r="J618">
        <f>(Table2[[#This Row],[1M Return vs Nifty]]-AVERAGE(Table2[1M Return vs Nifty]))/_xlfn.STDEV.P(Table2[1M Return vs Nifty])</f>
        <v>-0.50062592719967225</v>
      </c>
      <c r="K618">
        <v>-2.8219476463767301</v>
      </c>
      <c r="L618">
        <f>(Table2[[#This Row],[6M Return vs Nifty]]-AVERAGE(Table2[6M Return vs Nifty]))/_xlfn.STDEV.P(Table2[6M Return vs Nifty])</f>
        <v>-0.40992002177087472</v>
      </c>
      <c r="M618">
        <v>0.22969651966860599</v>
      </c>
      <c r="N618">
        <f>(Table2[[#This Row],[1W Return vs Nifty]]-AVERAGE(Table2[1W Return vs Nifty]))/_xlfn.STDEV.P(Table2[1W Return vs Nifty])</f>
        <v>-0.30987308445226536</v>
      </c>
      <c r="O618">
        <v>943.54</v>
      </c>
      <c r="P618">
        <v>932.79448903497803</v>
      </c>
      <c r="Q618">
        <v>897.76775842239294</v>
      </c>
      <c r="R618">
        <v>37.260137157178598</v>
      </c>
      <c r="S618" s="1">
        <f>(Table2[[#This Row],[Close Price]]-Table2[[#This Row],[20D EMA]])/Table2[[#This Row],[20D EMA]]</f>
        <v>-2.4047735125166864E-2</v>
      </c>
      <c r="T618" s="1">
        <f>(Table2[[#This Row],[Close Price]]-Table2[[#This Row],[50D EMA]])/Table2[[#This Row],[50D EMA]]</f>
        <v>-1.2805059608933978E-2</v>
      </c>
      <c r="U618" s="1">
        <f>(Table2[[#This Row],[Close Price]]-Table2[[#This Row],[200D EMA]])/Table2[[#This Row],[200D EMA]]</f>
        <v>2.5710704534732308E-2</v>
      </c>
      <c r="V618">
        <v>2.1947756059835899</v>
      </c>
      <c r="W618">
        <v>915.4</v>
      </c>
      <c r="X618">
        <v>937</v>
      </c>
      <c r="Y618">
        <v>915.4</v>
      </c>
      <c r="Z618">
        <v>960.3</v>
      </c>
      <c r="AA618">
        <v>908.1</v>
      </c>
      <c r="AB618">
        <v>977.7</v>
      </c>
      <c r="AC618" s="1">
        <f>(Table2[[#This Row],[Close Price]]/Table2[[#This Row],[Day Low]])-1</f>
        <v>5.9536814507319402E-3</v>
      </c>
      <c r="AD618" s="1">
        <f>(Table2[[#This Row],[Day High]]/Table2[[#This Row],[Close Price]])-1</f>
        <v>1.7538144105988973E-2</v>
      </c>
      <c r="AE618" s="1">
        <f>(Table2[[#This Row],[Close Price]]/Table2[[#This Row],[Current Week Low]])-1</f>
        <v>5.9536814507319402E-3</v>
      </c>
      <c r="AF618" s="1">
        <f>(Table2[[#This Row],[Current Week High]]/Table2[[#This Row],[Close Price]])-1</f>
        <v>4.2840853559211522E-2</v>
      </c>
      <c r="AG618" s="1">
        <f>(Table2[[#This Row],[Close Price]]/Table2[[#This Row],[Current Month Low]])-1</f>
        <v>1.4040303931285081E-2</v>
      </c>
      <c r="AH618" s="1">
        <f>(Table2[[#This Row],[Current Month High]]/Table2[[#This Row],[Close Price]])-1</f>
        <v>6.1736439159472356E-2</v>
      </c>
      <c r="AI618">
        <v>16.305587229190401</v>
      </c>
      <c r="AJ618">
        <v>20.917864880835101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0.03</v>
      </c>
      <c r="AM618" t="s">
        <v>3193</v>
      </c>
      <c r="AN618">
        <v>-0.26</v>
      </c>
      <c r="AO618" t="s">
        <v>3192</v>
      </c>
      <c r="AP618">
        <v>-2.0647936579992001E-2</v>
      </c>
      <c r="AQ618">
        <f>(Table2[[#This Row],[Sharpe Ratio]]-AVERAGE(Table2[Sharpe Ratio]))/_xlfn.STDEV.P(Table2[Sharpe Ratio])</f>
        <v>-1.0297723265139254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-3.1385627979772135</v>
      </c>
      <c r="AS618">
        <f>_xlfn.RANK.AVG(Table2[[#This Row],[1Y Return vs Nifty Z-Score]],Table2[1Y Return vs Nifty Z-Score])</f>
        <v>628</v>
      </c>
      <c r="AT618">
        <f>_xlfn.RANK.AVG(Table2[[#This Row],[6M Return vs Nifty Z-Score]],Table2[6M Return vs Nifty Z-Score])</f>
        <v>459</v>
      </c>
      <c r="AU618">
        <f>_xlfn.RANK.AVG(Table2[[#This Row],[Sharpe Ratio Z-Score]],Table2[Sharpe Ratio Z-Score])</f>
        <v>623</v>
      </c>
      <c r="AV618">
        <f>(Table2[[#This Row],[Rank 1Y]]+Table2[[#This Row],[Rank 6M]]+Table2[[#This Row],[Rank Sharpe]])/3</f>
        <v>570</v>
      </c>
    </row>
    <row r="619" spans="1:48" x14ac:dyDescent="0.3">
      <c r="A619" t="s">
        <v>940</v>
      </c>
      <c r="B619" t="s">
        <v>941</v>
      </c>
      <c r="C619" t="s">
        <v>3147</v>
      </c>
      <c r="D619" t="s">
        <v>54</v>
      </c>
      <c r="E619">
        <v>16229.869009128</v>
      </c>
      <c r="F619">
        <v>196.74</v>
      </c>
      <c r="G619">
        <v>-22.561832882847401</v>
      </c>
      <c r="H619">
        <f>(Table2[[#This Row],[1Y Return vs Nifty]]-AVERAGE(Table2[1Y Return vs Nifty]))/_xlfn.STDEV.P(Table2[1Y Return vs Nifty])</f>
        <v>-0.80703339200724344</v>
      </c>
      <c r="I619">
        <v>-7.19098020212303</v>
      </c>
      <c r="J619">
        <f>(Table2[[#This Row],[1M Return vs Nifty]]-AVERAGE(Table2[1M Return vs Nifty]))/_xlfn.STDEV.P(Table2[1M Return vs Nifty])</f>
        <v>-0.79710522221742652</v>
      </c>
      <c r="K619">
        <v>-30.515960548549899</v>
      </c>
      <c r="L619">
        <f>(Table2[[#This Row],[6M Return vs Nifty]]-AVERAGE(Table2[6M Return vs Nifty]))/_xlfn.STDEV.P(Table2[6M Return vs Nifty])</f>
        <v>-1.2664705413670641</v>
      </c>
      <c r="M619">
        <v>-3.5085125998433102</v>
      </c>
      <c r="N619">
        <f>(Table2[[#This Row],[1W Return vs Nifty]]-AVERAGE(Table2[1W Return vs Nifty]))/_xlfn.STDEV.P(Table2[1W Return vs Nifty])</f>
        <v>-1.0853493205903595</v>
      </c>
      <c r="O619">
        <v>202.52</v>
      </c>
      <c r="P619">
        <v>206.986531643978</v>
      </c>
      <c r="Q619">
        <v>210.48231611064901</v>
      </c>
      <c r="R619">
        <v>33.121590293370097</v>
      </c>
      <c r="S619" s="1">
        <f>(Table2[[#This Row],[Close Price]]-Table2[[#This Row],[20D EMA]])/Table2[[#This Row],[20D EMA]]</f>
        <v>-2.8540391072486671E-2</v>
      </c>
      <c r="T619" s="1">
        <f>(Table2[[#This Row],[Close Price]]-Table2[[#This Row],[50D EMA]])/Table2[[#This Row],[50D EMA]]</f>
        <v>-4.9503373782803797E-2</v>
      </c>
      <c r="U619" s="1">
        <f>(Table2[[#This Row],[Close Price]]-Table2[[#This Row],[200D EMA]])/Table2[[#This Row],[200D EMA]]</f>
        <v>-6.5289646962193082E-2</v>
      </c>
      <c r="V619">
        <v>0.37138896032095498</v>
      </c>
      <c r="W619">
        <v>194.57</v>
      </c>
      <c r="X619">
        <v>200.9</v>
      </c>
      <c r="Y619">
        <v>193.9</v>
      </c>
      <c r="Z619">
        <v>203.4</v>
      </c>
      <c r="AA619">
        <v>193.9</v>
      </c>
      <c r="AB619">
        <v>208</v>
      </c>
      <c r="AC619" s="1">
        <f>(Table2[[#This Row],[Close Price]]/Table2[[#This Row],[Day Low]])-1</f>
        <v>1.1152798478696768E-2</v>
      </c>
      <c r="AD619" s="1">
        <f>(Table2[[#This Row],[Day High]]/Table2[[#This Row],[Close Price]])-1</f>
        <v>2.1144657924163868E-2</v>
      </c>
      <c r="AE619" s="1">
        <f>(Table2[[#This Row],[Close Price]]/Table2[[#This Row],[Current Week Low]])-1</f>
        <v>1.464672511603915E-2</v>
      </c>
      <c r="AF619" s="1">
        <f>(Table2[[#This Row],[Current Week High]]/Table2[[#This Row],[Close Price]])-1</f>
        <v>3.385178408051237E-2</v>
      </c>
      <c r="AG619" s="1">
        <f>(Table2[[#This Row],[Close Price]]/Table2[[#This Row],[Current Month Low]])-1</f>
        <v>1.464672511603915E-2</v>
      </c>
      <c r="AH619" s="1">
        <f>(Table2[[#This Row],[Current Month High]]/Table2[[#This Row],[Close Price]])-1</f>
        <v>5.7232896208193607E-2</v>
      </c>
      <c r="AI619">
        <v>47.021449628951899</v>
      </c>
      <c r="AJ619">
        <v>7.49351181532578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-0.09</v>
      </c>
      <c r="AM619" t="s">
        <v>3192</v>
      </c>
      <c r="AN619">
        <v>-4.54</v>
      </c>
      <c r="AO619" t="s">
        <v>3192</v>
      </c>
      <c r="AP619">
        <v>4.3513503669465999E-2</v>
      </c>
      <c r="AQ619">
        <f>(Table2[[#This Row],[Sharpe Ratio]]-AVERAGE(Table2[Sharpe Ratio]))/_xlfn.STDEV.P(Table2[Sharpe Ratio])</f>
        <v>-0.27961182755276431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600</v>
      </c>
      <c r="AT619">
        <f>_xlfn.RANK.AVG(Table2[[#This Row],[6M Return vs Nifty Z-Score]],Table2[6M Return vs Nifty Z-Score])</f>
        <v>703</v>
      </c>
      <c r="AU619">
        <f>_xlfn.RANK.AVG(Table2[[#This Row],[Sharpe Ratio Z-Score]],Table2[Sharpe Ratio Z-Score])</f>
        <v>411</v>
      </c>
      <c r="AV619">
        <f>(Table2[[#This Row],[Rank 1Y]]+Table2[[#This Row],[Rank 6M]]+Table2[[#This Row],[Rank Sharpe]])/3</f>
        <v>571.33333333333337</v>
      </c>
    </row>
    <row r="620" spans="1:48" x14ac:dyDescent="0.3">
      <c r="A620" t="s">
        <v>529</v>
      </c>
      <c r="B620" t="s">
        <v>530</v>
      </c>
      <c r="C620" t="s">
        <v>3153</v>
      </c>
      <c r="D620" t="s">
        <v>188</v>
      </c>
      <c r="E620">
        <v>41161.255987949997</v>
      </c>
      <c r="F620">
        <v>662.55</v>
      </c>
      <c r="G620">
        <v>-8.1674126834041392</v>
      </c>
      <c r="H620">
        <f>(Table2[[#This Row],[1Y Return vs Nifty]]-AVERAGE(Table2[1Y Return vs Nifty]))/_xlfn.STDEV.P(Table2[1Y Return vs Nifty])</f>
        <v>-0.56996239982969765</v>
      </c>
      <c r="I620">
        <v>-8.5071796146972591</v>
      </c>
      <c r="J620">
        <f>(Table2[[#This Row],[1M Return vs Nifty]]-AVERAGE(Table2[1M Return vs Nifty]))/_xlfn.STDEV.P(Table2[1M Return vs Nifty])</f>
        <v>-0.93816840542212521</v>
      </c>
      <c r="K620">
        <v>-14.940140961765399</v>
      </c>
      <c r="L620">
        <f>(Table2[[#This Row],[6M Return vs Nifty]]-AVERAGE(Table2[6M Return vs Nifty]))/_xlfn.STDEV.P(Table2[6M Return vs Nifty])</f>
        <v>-0.78472467061426132</v>
      </c>
      <c r="M620">
        <v>-3.8496724105099398</v>
      </c>
      <c r="N620">
        <f>(Table2[[#This Row],[1W Return vs Nifty]]-AVERAGE(Table2[1W Return vs Nifty]))/_xlfn.STDEV.P(Table2[1W Return vs Nifty])</f>
        <v>-1.1561215319459097</v>
      </c>
      <c r="O620">
        <v>691.71</v>
      </c>
      <c r="P620">
        <v>696.82432895489603</v>
      </c>
      <c r="Q620">
        <v>657.87646538017998</v>
      </c>
      <c r="R620">
        <v>27.551003636741601</v>
      </c>
      <c r="S620" s="1">
        <f>(Table2[[#This Row],[Close Price]]-Table2[[#This Row],[20D EMA]])/Table2[[#This Row],[20D EMA]]</f>
        <v>-4.2156395021034944E-2</v>
      </c>
      <c r="T620" s="1">
        <f>(Table2[[#This Row],[Close Price]]-Table2[[#This Row],[50D EMA]])/Table2[[#This Row],[50D EMA]]</f>
        <v>-4.9186470005002626E-2</v>
      </c>
      <c r="U620" s="1">
        <f>(Table2[[#This Row],[Close Price]]-Table2[[#This Row],[200D EMA]])/Table2[[#This Row],[200D EMA]]</f>
        <v>7.1039699179984922E-3</v>
      </c>
      <c r="V620">
        <v>0.93802433192061696</v>
      </c>
      <c r="W620">
        <v>652.9</v>
      </c>
      <c r="X620">
        <v>666.55</v>
      </c>
      <c r="Y620">
        <v>652.9</v>
      </c>
      <c r="Z620">
        <v>669.95</v>
      </c>
      <c r="AA620">
        <v>652.9</v>
      </c>
      <c r="AB620">
        <v>745.7</v>
      </c>
      <c r="AC620" s="1">
        <f>(Table2[[#This Row],[Close Price]]/Table2[[#This Row],[Day Low]])-1</f>
        <v>1.4780211364680662E-2</v>
      </c>
      <c r="AD620" s="1">
        <f>(Table2[[#This Row],[Day High]]/Table2[[#This Row],[Close Price]])-1</f>
        <v>6.0372802052675034E-3</v>
      </c>
      <c r="AE620" s="1">
        <f>(Table2[[#This Row],[Close Price]]/Table2[[#This Row],[Current Week Low]])-1</f>
        <v>1.4780211364680662E-2</v>
      </c>
      <c r="AF620" s="1">
        <f>(Table2[[#This Row],[Current Week High]]/Table2[[#This Row],[Close Price]])-1</f>
        <v>1.1168968379745126E-2</v>
      </c>
      <c r="AG620" s="1">
        <f>(Table2[[#This Row],[Close Price]]/Table2[[#This Row],[Current Month Low]])-1</f>
        <v>1.4780211364680662E-2</v>
      </c>
      <c r="AH620" s="1">
        <f>(Table2[[#This Row],[Current Month High]]/Table2[[#This Row],[Close Price]])-1</f>
        <v>0.12549996226699878</v>
      </c>
      <c r="AI620">
        <v>16.013885744472098</v>
      </c>
      <c r="AJ620">
        <v>35.740626920712899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-0.01</v>
      </c>
      <c r="AM620" t="s">
        <v>3192</v>
      </c>
      <c r="AN620">
        <v>-9.91</v>
      </c>
      <c r="AO620" t="s">
        <v>3192</v>
      </c>
      <c r="AP620">
        <v>-1.7872767628548999E-2</v>
      </c>
      <c r="AQ620">
        <f>(Table2[[#This Row],[Sharpe Ratio]]-AVERAGE(Table2[Sharpe Ratio]))/_xlfn.STDEV.P(Table2[Sharpe Ratio])</f>
        <v>-0.99732570254130359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512</v>
      </c>
      <c r="AT620">
        <f>_xlfn.RANK.AVG(Table2[[#This Row],[6M Return vs Nifty Z-Score]],Table2[6M Return vs Nifty Z-Score])</f>
        <v>588</v>
      </c>
      <c r="AU620">
        <f>_xlfn.RANK.AVG(Table2[[#This Row],[Sharpe Ratio Z-Score]],Table2[Sharpe Ratio Z-Score])</f>
        <v>617</v>
      </c>
      <c r="AV620">
        <f>(Table2[[#This Row],[Rank 1Y]]+Table2[[#This Row],[Rank 6M]]+Table2[[#This Row],[Rank Sharpe]])/3</f>
        <v>572.33333333333337</v>
      </c>
    </row>
    <row r="621" spans="1:48" x14ac:dyDescent="0.3">
      <c r="A621" t="s">
        <v>973</v>
      </c>
      <c r="B621" t="s">
        <v>974</v>
      </c>
      <c r="C621" t="s">
        <v>3147</v>
      </c>
      <c r="D621" t="s">
        <v>54</v>
      </c>
      <c r="E621">
        <v>15245.135904019</v>
      </c>
      <c r="F621">
        <v>180.11</v>
      </c>
      <c r="G621">
        <v>-1.3905963879519301</v>
      </c>
      <c r="H621">
        <f>(Table2[[#This Row],[1Y Return vs Nifty]]-AVERAGE(Table2[1Y Return vs Nifty]))/_xlfn.STDEV.P(Table2[1Y Return vs Nifty])</f>
        <v>-0.4583506405015968</v>
      </c>
      <c r="I621">
        <v>-12.450466373944501</v>
      </c>
      <c r="J621">
        <f>(Table2[[#This Row],[1M Return vs Nifty]]-AVERAGE(Table2[1M Return vs Nifty]))/_xlfn.STDEV.P(Table2[1M Return vs Nifty])</f>
        <v>-1.3607886993033047</v>
      </c>
      <c r="K621">
        <v>-17.3759471196372</v>
      </c>
      <c r="L621">
        <f>(Table2[[#This Row],[6M Return vs Nifty]]-AVERAGE(Table2[6M Return vs Nifty]))/_xlfn.STDEV.P(Table2[6M Return vs Nifty])</f>
        <v>-0.86006192988147889</v>
      </c>
      <c r="M621">
        <v>-0.86606675411251999</v>
      </c>
      <c r="N621">
        <f>(Table2[[#This Row],[1W Return vs Nifty]]-AVERAGE(Table2[1W Return vs Nifty]))/_xlfn.STDEV.P(Table2[1W Return vs Nifty])</f>
        <v>-0.53718470669802432</v>
      </c>
      <c r="O621">
        <v>192.74</v>
      </c>
      <c r="P621">
        <v>199.30381614967101</v>
      </c>
      <c r="Q621">
        <v>188.31648093950901</v>
      </c>
      <c r="R621">
        <v>24.549497593698099</v>
      </c>
      <c r="S621" s="1">
        <f>(Table2[[#This Row],[Close Price]]-Table2[[#This Row],[20D EMA]])/Table2[[#This Row],[20D EMA]]</f>
        <v>-6.5528691501504588E-2</v>
      </c>
      <c r="T621" s="1">
        <f>(Table2[[#This Row],[Close Price]]-Table2[[#This Row],[50D EMA]])/Table2[[#This Row],[50D EMA]]</f>
        <v>-9.6304308269024974E-2</v>
      </c>
      <c r="U621" s="1">
        <f>(Table2[[#This Row],[Close Price]]-Table2[[#This Row],[200D EMA]])/Table2[[#This Row],[200D EMA]]</f>
        <v>-4.3578134524216584E-2</v>
      </c>
      <c r="V621">
        <v>0.87731838475167301</v>
      </c>
      <c r="W621">
        <v>178.81</v>
      </c>
      <c r="X621">
        <v>183.76</v>
      </c>
      <c r="Y621">
        <v>178.81</v>
      </c>
      <c r="Z621">
        <v>187.42</v>
      </c>
      <c r="AA621">
        <v>178.81</v>
      </c>
      <c r="AB621">
        <v>198.59</v>
      </c>
      <c r="AC621" s="1">
        <f>(Table2[[#This Row],[Close Price]]/Table2[[#This Row],[Day Low]])-1</f>
        <v>7.2702868967060574E-3</v>
      </c>
      <c r="AD621" s="1">
        <f>(Table2[[#This Row],[Day High]]/Table2[[#This Row],[Close Price]])-1</f>
        <v>2.0265393370717755E-2</v>
      </c>
      <c r="AE621" s="1">
        <f>(Table2[[#This Row],[Close Price]]/Table2[[#This Row],[Current Week Low]])-1</f>
        <v>7.2702868967060574E-3</v>
      </c>
      <c r="AF621" s="1">
        <f>(Table2[[#This Row],[Current Week High]]/Table2[[#This Row],[Close Price]])-1</f>
        <v>4.0586308367108748E-2</v>
      </c>
      <c r="AG621" s="1">
        <f>(Table2[[#This Row],[Close Price]]/Table2[[#This Row],[Current Month Low]])-1</f>
        <v>7.2702868967060574E-3</v>
      </c>
      <c r="AH621" s="1">
        <f>(Table2[[#This Row],[Current Month High]]/Table2[[#This Row],[Close Price]])-1</f>
        <v>0.10260396424407303</v>
      </c>
      <c r="AI621">
        <v>27.921825551052098</v>
      </c>
      <c r="AJ621">
        <v>43.685680095731897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-0.18</v>
      </c>
      <c r="AM621" t="s">
        <v>3192</v>
      </c>
      <c r="AN621">
        <v>-11.12</v>
      </c>
      <c r="AO621" t="s">
        <v>3192</v>
      </c>
      <c r="AP621">
        <v>-3.1199372652883001E-2</v>
      </c>
      <c r="AQ621">
        <f>(Table2[[#This Row],[Sharpe Ratio]]-AVERAGE(Table2[Sharpe Ratio]))/_xlfn.STDEV.P(Table2[Sharpe Ratio])</f>
        <v>-1.1531372403690747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467</v>
      </c>
      <c r="AT621">
        <f>_xlfn.RANK.AVG(Table2[[#This Row],[6M Return vs Nifty Z-Score]],Table2[6M Return vs Nifty Z-Score])</f>
        <v>613</v>
      </c>
      <c r="AU621">
        <f>_xlfn.RANK.AVG(Table2[[#This Row],[Sharpe Ratio Z-Score]],Table2[Sharpe Ratio Z-Score])</f>
        <v>637</v>
      </c>
      <c r="AV621">
        <f>(Table2[[#This Row],[Rank 1Y]]+Table2[[#This Row],[Rank 6M]]+Table2[[#This Row],[Rank Sharpe]])/3</f>
        <v>572.33333333333337</v>
      </c>
    </row>
    <row r="622" spans="1:48" x14ac:dyDescent="0.3">
      <c r="A622" t="s">
        <v>1037</v>
      </c>
      <c r="B622" t="s">
        <v>1038</v>
      </c>
      <c r="C622" t="s">
        <v>3147</v>
      </c>
      <c r="D622" t="s">
        <v>589</v>
      </c>
      <c r="E622">
        <v>13822.8683628</v>
      </c>
      <c r="F622">
        <v>1746.6</v>
      </c>
      <c r="G622">
        <v>-19.577729805642399</v>
      </c>
      <c r="H622">
        <f>(Table2[[#This Row],[1Y Return vs Nifty]]-AVERAGE(Table2[1Y Return vs Nifty]))/_xlfn.STDEV.P(Table2[1Y Return vs Nifty])</f>
        <v>-0.75788627336884085</v>
      </c>
      <c r="I622">
        <v>-3.31707982263553</v>
      </c>
      <c r="J622">
        <f>(Table2[[#This Row],[1M Return vs Nifty]]-AVERAGE(Table2[1M Return vs Nifty]))/_xlfn.STDEV.P(Table2[1M Return vs Nifty])</f>
        <v>-0.38192138781681784</v>
      </c>
      <c r="K622">
        <v>0.52421991747846797</v>
      </c>
      <c r="L622">
        <f>(Table2[[#This Row],[6M Return vs Nifty]]-AVERAGE(Table2[6M Return vs Nifty]))/_xlfn.STDEV.P(Table2[6M Return vs Nifty])</f>
        <v>-0.30642611586418778</v>
      </c>
      <c r="M622">
        <v>1.5483450651370201</v>
      </c>
      <c r="N622">
        <f>(Table2[[#This Row],[1W Return vs Nifty]]-AVERAGE(Table2[1W Return vs Nifty]))/_xlfn.STDEV.P(Table2[1W Return vs Nifty])</f>
        <v>-3.6324821597903539E-2</v>
      </c>
      <c r="O622">
        <v>1773.91</v>
      </c>
      <c r="P622">
        <v>1769.2729413935499</v>
      </c>
      <c r="Q622">
        <v>1682.8909824106399</v>
      </c>
      <c r="R622">
        <v>43.742439388261801</v>
      </c>
      <c r="S622" s="1">
        <f>(Table2[[#This Row],[Close Price]]-Table2[[#This Row],[20D EMA]])/Table2[[#This Row],[20D EMA]]</f>
        <v>-1.5395369550879228E-2</v>
      </c>
      <c r="T622" s="1">
        <f>(Table2[[#This Row],[Close Price]]-Table2[[#This Row],[50D EMA]])/Table2[[#This Row],[50D EMA]]</f>
        <v>-1.281483532760744E-2</v>
      </c>
      <c r="U622" s="1">
        <f>(Table2[[#This Row],[Close Price]]-Table2[[#This Row],[200D EMA]])/Table2[[#This Row],[200D EMA]]</f>
        <v>3.7856889278769942E-2</v>
      </c>
      <c r="V622">
        <v>0.68238477462199698</v>
      </c>
      <c r="W622">
        <v>1730</v>
      </c>
      <c r="X622">
        <v>1783</v>
      </c>
      <c r="Y622">
        <v>1725</v>
      </c>
      <c r="Z622">
        <v>1814.95</v>
      </c>
      <c r="AA622">
        <v>1690</v>
      </c>
      <c r="AB622">
        <v>1869.4</v>
      </c>
      <c r="AC622" s="1">
        <f>(Table2[[#This Row],[Close Price]]/Table2[[#This Row],[Day Low]])-1</f>
        <v>9.5953757225433201E-3</v>
      </c>
      <c r="AD622" s="1">
        <f>(Table2[[#This Row],[Day High]]/Table2[[#This Row],[Close Price]])-1</f>
        <v>2.0840490095041853E-2</v>
      </c>
      <c r="AE622" s="1">
        <f>(Table2[[#This Row],[Close Price]]/Table2[[#This Row],[Current Week Low]])-1</f>
        <v>1.2521739130434639E-2</v>
      </c>
      <c r="AF622" s="1">
        <f>(Table2[[#This Row],[Current Week High]]/Table2[[#This Row],[Close Price]])-1</f>
        <v>3.9133173021871137E-2</v>
      </c>
      <c r="AG622" s="1">
        <f>(Table2[[#This Row],[Close Price]]/Table2[[#This Row],[Current Month Low]])-1</f>
        <v>3.3491124260355054E-2</v>
      </c>
      <c r="AH622" s="1">
        <f>(Table2[[#This Row],[Current Month High]]/Table2[[#This Row],[Close Price]])-1</f>
        <v>7.030802702393224E-2</v>
      </c>
      <c r="AI622">
        <v>13.302988663689399</v>
      </c>
      <c r="AJ622">
        <v>33.634276970160599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-0.01</v>
      </c>
      <c r="AM622" t="s">
        <v>3192</v>
      </c>
      <c r="AN622">
        <v>-4.03</v>
      </c>
      <c r="AO622" t="s">
        <v>3192</v>
      </c>
      <c r="AP622">
        <v>-8.7999432382619994E-2</v>
      </c>
      <c r="AQ622">
        <f>(Table2[[#This Row],[Sharpe Ratio]]-AVERAGE(Table2[Sharpe Ratio]))/_xlfn.STDEV.P(Table2[Sharpe Ratio])</f>
        <v>-1.8172302062099279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-3.2997888048576778</v>
      </c>
      <c r="AS622">
        <f>_xlfn.RANK.AVG(Table2[[#This Row],[1Y Return vs Nifty Z-Score]],Table2[1Y Return vs Nifty Z-Score])</f>
        <v>583</v>
      </c>
      <c r="AT622">
        <f>_xlfn.RANK.AVG(Table2[[#This Row],[6M Return vs Nifty Z-Score]],Table2[6M Return vs Nifty Z-Score])</f>
        <v>425</v>
      </c>
      <c r="AU622">
        <f>_xlfn.RANK.AVG(Table2[[#This Row],[Sharpe Ratio Z-Score]],Table2[Sharpe Ratio Z-Score])</f>
        <v>711</v>
      </c>
      <c r="AV622">
        <f>(Table2[[#This Row],[Rank 1Y]]+Table2[[#This Row],[Rank 6M]]+Table2[[#This Row],[Rank Sharpe]])/3</f>
        <v>573</v>
      </c>
    </row>
    <row r="623" spans="1:48" x14ac:dyDescent="0.3">
      <c r="A623" t="s">
        <v>1032</v>
      </c>
      <c r="B623" t="s">
        <v>1033</v>
      </c>
      <c r="C623" t="s">
        <v>3158</v>
      </c>
      <c r="D623" t="s">
        <v>1034</v>
      </c>
      <c r="E623">
        <v>13995.325863762</v>
      </c>
      <c r="F623">
        <v>179.02</v>
      </c>
      <c r="G623">
        <v>-8.6612470131002297</v>
      </c>
      <c r="H623">
        <f>(Table2[[#This Row],[1Y Return vs Nifty]]-AVERAGE(Table2[1Y Return vs Nifty]))/_xlfn.STDEV.P(Table2[1Y Return vs Nifty])</f>
        <v>-0.57809567598047407</v>
      </c>
      <c r="I623">
        <v>-4.3241795383146302</v>
      </c>
      <c r="J623">
        <f>(Table2[[#This Row],[1M Return vs Nifty]]-AVERAGE(Table2[1M Return vs Nifty]))/_xlfn.STDEV.P(Table2[1M Return vs Nifty])</f>
        <v>-0.48985692580675666</v>
      </c>
      <c r="K623">
        <v>-32.071955298931698</v>
      </c>
      <c r="L623">
        <f>(Table2[[#This Row],[6M Return vs Nifty]]-AVERAGE(Table2[6M Return vs Nifty]))/_xlfn.STDEV.P(Table2[6M Return vs Nifty])</f>
        <v>-1.3145960375397003</v>
      </c>
      <c r="M623">
        <v>-2.6894333272783202</v>
      </c>
      <c r="N623">
        <f>(Table2[[#This Row],[1W Return vs Nifty]]-AVERAGE(Table2[1W Return vs Nifty]))/_xlfn.STDEV.P(Table2[1W Return vs Nifty])</f>
        <v>-0.91543466598420975</v>
      </c>
      <c r="O623">
        <v>185.64</v>
      </c>
      <c r="P623">
        <v>192.21265275618799</v>
      </c>
      <c r="Q623">
        <v>195.66073958638799</v>
      </c>
      <c r="R623">
        <v>26.412454035272201</v>
      </c>
      <c r="S623" s="1">
        <f>(Table2[[#This Row],[Close Price]]-Table2[[#This Row],[20D EMA]])/Table2[[#This Row],[20D EMA]]</f>
        <v>-3.5660418013359063E-2</v>
      </c>
      <c r="T623" s="1">
        <f>(Table2[[#This Row],[Close Price]]-Table2[[#This Row],[50D EMA]])/Table2[[#This Row],[50D EMA]]</f>
        <v>-6.8635714491294145E-2</v>
      </c>
      <c r="U623" s="1">
        <f>(Table2[[#This Row],[Close Price]]-Table2[[#This Row],[200D EMA]])/Table2[[#This Row],[200D EMA]]</f>
        <v>-8.5048945545055418E-2</v>
      </c>
      <c r="V623">
        <v>1.0455160901484599</v>
      </c>
      <c r="W623">
        <v>177.75</v>
      </c>
      <c r="X623">
        <v>182.39</v>
      </c>
      <c r="Y623">
        <v>177.75</v>
      </c>
      <c r="Z623">
        <v>185.3</v>
      </c>
      <c r="AA623">
        <v>177.75</v>
      </c>
      <c r="AB623">
        <v>192.65</v>
      </c>
      <c r="AC623" s="1">
        <f>(Table2[[#This Row],[Close Price]]/Table2[[#This Row],[Day Low]])-1</f>
        <v>7.1448663853728167E-3</v>
      </c>
      <c r="AD623" s="1">
        <f>(Table2[[#This Row],[Day High]]/Table2[[#This Row],[Close Price]])-1</f>
        <v>1.8824712322645487E-2</v>
      </c>
      <c r="AE623" s="1">
        <f>(Table2[[#This Row],[Close Price]]/Table2[[#This Row],[Current Week Low]])-1</f>
        <v>7.1448663853728167E-3</v>
      </c>
      <c r="AF623" s="1">
        <f>(Table2[[#This Row],[Current Week High]]/Table2[[#This Row],[Close Price]])-1</f>
        <v>3.5079879343090203E-2</v>
      </c>
      <c r="AG623" s="1">
        <f>(Table2[[#This Row],[Close Price]]/Table2[[#This Row],[Current Month Low]])-1</f>
        <v>7.1448663853728167E-3</v>
      </c>
      <c r="AH623" s="1">
        <f>(Table2[[#This Row],[Current Month High]]/Table2[[#This Row],[Close Price]])-1</f>
        <v>7.6136744497821374E-2</v>
      </c>
      <c r="AI623">
        <v>32.694670986481903</v>
      </c>
      <c r="AJ623">
        <v>31.439060205579999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-0.19</v>
      </c>
      <c r="AM623" t="s">
        <v>3192</v>
      </c>
      <c r="AN623">
        <v>-4.2300000000000004</v>
      </c>
      <c r="AO623" t="s">
        <v>3192</v>
      </c>
      <c r="AP623">
        <v>9.372408668173E-3</v>
      </c>
      <c r="AQ623">
        <f>(Table2[[#This Row],[Sharpe Ratio]]-AVERAGE(Table2[Sharpe Ratio]))/_xlfn.STDEV.P(Table2[Sharpe Ratio])</f>
        <v>-0.67878149646409625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516</v>
      </c>
      <c r="AT623">
        <f>_xlfn.RANK.AVG(Table2[[#This Row],[6M Return vs Nifty Z-Score]],Table2[6M Return vs Nifty Z-Score])</f>
        <v>708</v>
      </c>
      <c r="AU623">
        <f>_xlfn.RANK.AVG(Table2[[#This Row],[Sharpe Ratio Z-Score]],Table2[Sharpe Ratio Z-Score])</f>
        <v>504</v>
      </c>
      <c r="AV623">
        <f>(Table2[[#This Row],[Rank 1Y]]+Table2[[#This Row],[Rank 6M]]+Table2[[#This Row],[Rank Sharpe]])/3</f>
        <v>576</v>
      </c>
    </row>
    <row r="624" spans="1:48" x14ac:dyDescent="0.3">
      <c r="A624" t="s">
        <v>477</v>
      </c>
      <c r="B624" t="s">
        <v>478</v>
      </c>
      <c r="C624" t="s">
        <v>3146</v>
      </c>
      <c r="D624" t="s">
        <v>279</v>
      </c>
      <c r="E624">
        <v>46091.776338800002</v>
      </c>
      <c r="F624">
        <v>7400.5</v>
      </c>
      <c r="G624">
        <v>-27.577703733743</v>
      </c>
      <c r="H624">
        <f>(Table2[[#This Row],[1Y Return vs Nifty]]-AVERAGE(Table2[1Y Return vs Nifty]))/_xlfn.STDEV.P(Table2[1Y Return vs Nifty])</f>
        <v>-0.8896430048141728</v>
      </c>
      <c r="I624">
        <v>-1.99903592450163</v>
      </c>
      <c r="J624">
        <f>(Table2[[#This Row],[1M Return vs Nifty]]-AVERAGE(Table2[1M Return vs Nifty]))/_xlfn.STDEV.P(Table2[1M Return vs Nifty])</f>
        <v>-0.24066052255730536</v>
      </c>
      <c r="K624">
        <v>-14.467722986780201</v>
      </c>
      <c r="L624">
        <f>(Table2[[#This Row],[6M Return vs Nifty]]-AVERAGE(Table2[6M Return vs Nifty]))/_xlfn.STDEV.P(Table2[6M Return vs Nifty])</f>
        <v>-0.77011321421863022</v>
      </c>
      <c r="M624">
        <v>-1.6668046726104</v>
      </c>
      <c r="N624">
        <f>(Table2[[#This Row],[1W Return vs Nifty]]-AVERAGE(Table2[1W Return vs Nifty]))/_xlfn.STDEV.P(Table2[1W Return vs Nifty])</f>
        <v>-0.70329452220531274</v>
      </c>
      <c r="O624">
        <v>7619.91</v>
      </c>
      <c r="P624">
        <v>7542.2490638299596</v>
      </c>
      <c r="Q624">
        <v>7461.2419607421398</v>
      </c>
      <c r="R624">
        <v>33.660825992566899</v>
      </c>
      <c r="S624" s="1">
        <f>(Table2[[#This Row],[Close Price]]-Table2[[#This Row],[20D EMA]])/Table2[[#This Row],[20D EMA]]</f>
        <v>-2.8794303344790145E-2</v>
      </c>
      <c r="T624" s="1">
        <f>(Table2[[#This Row],[Close Price]]-Table2[[#This Row],[50D EMA]])/Table2[[#This Row],[50D EMA]]</f>
        <v>-1.8794004630494038E-2</v>
      </c>
      <c r="U624" s="1">
        <f>(Table2[[#This Row],[Close Price]]-Table2[[#This Row],[200D EMA]])/Table2[[#This Row],[200D EMA]]</f>
        <v>-8.1409986516638878E-3</v>
      </c>
      <c r="V624">
        <v>0.65177395365596102</v>
      </c>
      <c r="W624">
        <v>7370</v>
      </c>
      <c r="X624">
        <v>7548.9</v>
      </c>
      <c r="Y624">
        <v>7370</v>
      </c>
      <c r="Z624">
        <v>7749</v>
      </c>
      <c r="AA624">
        <v>7352</v>
      </c>
      <c r="AB624">
        <v>8027</v>
      </c>
      <c r="AC624" s="1">
        <f>(Table2[[#This Row],[Close Price]]/Table2[[#This Row],[Day Low]])-1</f>
        <v>4.138398914518282E-3</v>
      </c>
      <c r="AD624" s="1">
        <f>(Table2[[#This Row],[Day High]]/Table2[[#This Row],[Close Price]])-1</f>
        <v>2.0052699141949848E-2</v>
      </c>
      <c r="AE624" s="1">
        <f>(Table2[[#This Row],[Close Price]]/Table2[[#This Row],[Current Week Low]])-1</f>
        <v>4.138398914518282E-3</v>
      </c>
      <c r="AF624" s="1">
        <f>(Table2[[#This Row],[Current Week High]]/Table2[[#This Row],[Close Price]])-1</f>
        <v>4.7091412742382266E-2</v>
      </c>
      <c r="AG624" s="1">
        <f>(Table2[[#This Row],[Close Price]]/Table2[[#This Row],[Current Month Low]])-1</f>
        <v>6.5968443960826573E-3</v>
      </c>
      <c r="AH624" s="1">
        <f>(Table2[[#This Row],[Current Month High]]/Table2[[#This Row],[Close Price]])-1</f>
        <v>8.4656442132288401E-2</v>
      </c>
      <c r="AI624">
        <v>24.3159245996892</v>
      </c>
      <c r="AJ624">
        <v>15.4308085849762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0.03</v>
      </c>
      <c r="AM624" t="s">
        <v>3193</v>
      </c>
      <c r="AN624">
        <v>-5.26</v>
      </c>
      <c r="AO624" t="s">
        <v>3192</v>
      </c>
      <c r="AP624">
        <v>3.1680090824259999E-3</v>
      </c>
      <c r="AQ624">
        <f>(Table2[[#This Row],[Sharpe Ratio]]-AVERAGE(Table2[Sharpe Ratio]))/_xlfn.STDEV.P(Table2[Sharpe Ratio])</f>
        <v>-0.75132188007928025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-3.3550331438747016</v>
      </c>
      <c r="AS624">
        <f>_xlfn.RANK.AVG(Table2[[#This Row],[1Y Return vs Nifty Z-Score]],Table2[1Y Return vs Nifty Z-Score])</f>
        <v>630</v>
      </c>
      <c r="AT624">
        <f>_xlfn.RANK.AVG(Table2[[#This Row],[6M Return vs Nifty Z-Score]],Table2[6M Return vs Nifty Z-Score])</f>
        <v>582</v>
      </c>
      <c r="AU624">
        <f>_xlfn.RANK.AVG(Table2[[#This Row],[Sharpe Ratio Z-Score]],Table2[Sharpe Ratio Z-Score])</f>
        <v>517</v>
      </c>
      <c r="AV624">
        <f>(Table2[[#This Row],[Rank 1Y]]+Table2[[#This Row],[Rank 6M]]+Table2[[#This Row],[Rank Sharpe]])/3</f>
        <v>576.33333333333337</v>
      </c>
    </row>
    <row r="625" spans="1:48" x14ac:dyDescent="0.3">
      <c r="A625" t="s">
        <v>1063</v>
      </c>
      <c r="B625" t="s">
        <v>1064</v>
      </c>
      <c r="C625" t="s">
        <v>3155</v>
      </c>
      <c r="D625" t="s">
        <v>77</v>
      </c>
      <c r="E625">
        <v>12948.696327014901</v>
      </c>
      <c r="F625">
        <v>362.55</v>
      </c>
      <c r="G625">
        <v>-28.301871720302199</v>
      </c>
      <c r="H625">
        <f>(Table2[[#This Row],[1Y Return vs Nifty]]-AVERAGE(Table2[1Y Return vs Nifty]))/_xlfn.STDEV.P(Table2[1Y Return vs Nifty])</f>
        <v>-0.90156979454922892</v>
      </c>
      <c r="I625">
        <v>0.57640277004429197</v>
      </c>
      <c r="J625">
        <f>(Table2[[#This Row],[1M Return vs Nifty]]-AVERAGE(Table2[1M Return vs Nifty]))/_xlfn.STDEV.P(Table2[1M Return vs Nifty])</f>
        <v>3.5361163009821929E-2</v>
      </c>
      <c r="K625">
        <v>3.1197538874422501</v>
      </c>
      <c r="L625">
        <f>(Table2[[#This Row],[6M Return vs Nifty]]-AVERAGE(Table2[6M Return vs Nifty]))/_xlfn.STDEV.P(Table2[6M Return vs Nifty])</f>
        <v>-0.22614862128601557</v>
      </c>
      <c r="M625">
        <v>-1.2435883018493299</v>
      </c>
      <c r="N625">
        <f>(Table2[[#This Row],[1W Return vs Nifty]]-AVERAGE(Table2[1W Return vs Nifty]))/_xlfn.STDEV.P(Table2[1W Return vs Nifty])</f>
        <v>-0.61550001211309247</v>
      </c>
      <c r="O625">
        <v>355.26</v>
      </c>
      <c r="P625">
        <v>351.350178667541</v>
      </c>
      <c r="Q625">
        <v>345.452482709734</v>
      </c>
      <c r="R625">
        <v>61.326433976446502</v>
      </c>
      <c r="S625" s="1">
        <f>(Table2[[#This Row],[Close Price]]-Table2[[#This Row],[20D EMA]])/Table2[[#This Row],[20D EMA]]</f>
        <v>2.0520182401621404E-2</v>
      </c>
      <c r="T625" s="1">
        <f>(Table2[[#This Row],[Close Price]]-Table2[[#This Row],[50D EMA]])/Table2[[#This Row],[50D EMA]]</f>
        <v>3.1876520953918873E-2</v>
      </c>
      <c r="U625" s="1">
        <f>(Table2[[#This Row],[Close Price]]-Table2[[#This Row],[200D EMA]])/Table2[[#This Row],[200D EMA]]</f>
        <v>4.9493108737134708E-2</v>
      </c>
      <c r="V625">
        <v>1.0082901989678801</v>
      </c>
      <c r="W625">
        <v>346</v>
      </c>
      <c r="X625">
        <v>371</v>
      </c>
      <c r="Y625">
        <v>346</v>
      </c>
      <c r="Z625">
        <v>371</v>
      </c>
      <c r="AA625">
        <v>343.4</v>
      </c>
      <c r="AB625">
        <v>371</v>
      </c>
      <c r="AC625" s="1">
        <f>(Table2[[#This Row],[Close Price]]/Table2[[#This Row],[Day Low]])-1</f>
        <v>4.7832369942196529E-2</v>
      </c>
      <c r="AD625" s="1">
        <f>(Table2[[#This Row],[Day High]]/Table2[[#This Row],[Close Price]])-1</f>
        <v>2.3307130051027469E-2</v>
      </c>
      <c r="AE625" s="1">
        <f>(Table2[[#This Row],[Close Price]]/Table2[[#This Row],[Current Week Low]])-1</f>
        <v>4.7832369942196529E-2</v>
      </c>
      <c r="AF625" s="1">
        <f>(Table2[[#This Row],[Current Week High]]/Table2[[#This Row],[Close Price]])-1</f>
        <v>2.3307130051027469E-2</v>
      </c>
      <c r="AG625" s="1">
        <f>(Table2[[#This Row],[Close Price]]/Table2[[#This Row],[Current Month Low]])-1</f>
        <v>5.5765870704717724E-2</v>
      </c>
      <c r="AH625" s="1">
        <f>(Table2[[#This Row],[Current Month High]]/Table2[[#This Row],[Close Price]])-1</f>
        <v>2.3307130051027469E-2</v>
      </c>
      <c r="AI625">
        <v>9.7779616604606296</v>
      </c>
      <c r="AJ625">
        <v>24.459320288362498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0.04</v>
      </c>
      <c r="AM625" t="s">
        <v>3193</v>
      </c>
      <c r="AN625">
        <v>1.81</v>
      </c>
      <c r="AO625" t="s">
        <v>3193</v>
      </c>
      <c r="AP625">
        <v>-8.2944173905852001E-2</v>
      </c>
      <c r="AQ625">
        <f>(Table2[[#This Row],[Sharpe Ratio]]-AVERAGE(Table2[Sharpe Ratio]))/_xlfn.STDEV.P(Table2[Sharpe Ratio])</f>
        <v>-1.7581253107062464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-3.4659825756447615</v>
      </c>
      <c r="AS625">
        <f>_xlfn.RANK.AVG(Table2[[#This Row],[1Y Return vs Nifty Z-Score]],Table2[1Y Return vs Nifty Z-Score])</f>
        <v>631</v>
      </c>
      <c r="AT625">
        <f>_xlfn.RANK.AVG(Table2[[#This Row],[6M Return vs Nifty Z-Score]],Table2[6M Return vs Nifty Z-Score])</f>
        <v>393</v>
      </c>
      <c r="AU625">
        <f>_xlfn.RANK.AVG(Table2[[#This Row],[Sharpe Ratio Z-Score]],Table2[Sharpe Ratio Z-Score])</f>
        <v>706</v>
      </c>
      <c r="AV625">
        <f>(Table2[[#This Row],[Rank 1Y]]+Table2[[#This Row],[Rank 6M]]+Table2[[#This Row],[Rank Sharpe]])/3</f>
        <v>576.66666666666663</v>
      </c>
    </row>
    <row r="626" spans="1:48" x14ac:dyDescent="0.3">
      <c r="A626" t="s">
        <v>1325</v>
      </c>
      <c r="B626" t="s">
        <v>1326</v>
      </c>
      <c r="C626" t="s">
        <v>3151</v>
      </c>
      <c r="D626" t="s">
        <v>51</v>
      </c>
      <c r="E626">
        <v>8736.0887527800005</v>
      </c>
      <c r="F626">
        <v>5262.9</v>
      </c>
      <c r="G626">
        <v>-24.715633376253098</v>
      </c>
      <c r="H626">
        <f>(Table2[[#This Row],[1Y Return vs Nifty]]-AVERAGE(Table2[1Y Return vs Nifty]))/_xlfn.STDEV.P(Table2[1Y Return vs Nifty])</f>
        <v>-0.84250572176067973</v>
      </c>
      <c r="I626">
        <v>2.5481388972119801</v>
      </c>
      <c r="J626">
        <f>(Table2[[#This Row],[1M Return vs Nifty]]-AVERAGE(Table2[1M Return vs Nifty]))/_xlfn.STDEV.P(Table2[1M Return vs Nifty])</f>
        <v>0.24668125013400052</v>
      </c>
      <c r="K626">
        <v>-1.5931754511716101</v>
      </c>
      <c r="L626">
        <f>(Table2[[#This Row],[6M Return vs Nifty]]-AVERAGE(Table2[6M Return vs Nifty]))/_xlfn.STDEV.P(Table2[6M Return vs Nifty])</f>
        <v>-0.37191522030038421</v>
      </c>
      <c r="M626">
        <v>-1.7220860819755801</v>
      </c>
      <c r="N626">
        <f>(Table2[[#This Row],[1W Return vs Nifty]]-AVERAGE(Table2[1W Return vs Nifty]))/_xlfn.STDEV.P(Table2[1W Return vs Nifty])</f>
        <v>-0.7147624251214868</v>
      </c>
      <c r="O626">
        <v>5291.77</v>
      </c>
      <c r="P626">
        <v>5253.3717657381203</v>
      </c>
      <c r="Q626">
        <v>5102.9317649289096</v>
      </c>
      <c r="R626">
        <v>45.783986994377898</v>
      </c>
      <c r="S626" s="1">
        <f>(Table2[[#This Row],[Close Price]]-Table2[[#This Row],[20D EMA]])/Table2[[#This Row],[20D EMA]]</f>
        <v>-5.4556414961347147E-3</v>
      </c>
      <c r="T626" s="1">
        <f>(Table2[[#This Row],[Close Price]]-Table2[[#This Row],[50D EMA]])/Table2[[#This Row],[50D EMA]]</f>
        <v>1.8137369077934613E-3</v>
      </c>
      <c r="U626" s="1">
        <f>(Table2[[#This Row],[Close Price]]-Table2[[#This Row],[200D EMA]])/Table2[[#This Row],[200D EMA]]</f>
        <v>3.1348299848042077E-2</v>
      </c>
      <c r="V626">
        <v>0.63748838476019798</v>
      </c>
      <c r="W626">
        <v>5206.1000000000004</v>
      </c>
      <c r="X626">
        <v>5275</v>
      </c>
      <c r="Y626">
        <v>5206.1000000000004</v>
      </c>
      <c r="Z626">
        <v>5279</v>
      </c>
      <c r="AA626">
        <v>5194.1000000000004</v>
      </c>
      <c r="AB626">
        <v>5550</v>
      </c>
      <c r="AC626" s="1">
        <f>(Table2[[#This Row],[Close Price]]/Table2[[#This Row],[Day Low]])-1</f>
        <v>1.0910278327346701E-2</v>
      </c>
      <c r="AD626" s="1">
        <f>(Table2[[#This Row],[Day High]]/Table2[[#This Row],[Close Price]])-1</f>
        <v>2.2991126565201636E-3</v>
      </c>
      <c r="AE626" s="1">
        <f>(Table2[[#This Row],[Close Price]]/Table2[[#This Row],[Current Week Low]])-1</f>
        <v>1.0910278327346701E-2</v>
      </c>
      <c r="AF626" s="1">
        <f>(Table2[[#This Row],[Current Week High]]/Table2[[#This Row],[Close Price]])-1</f>
        <v>3.0591498983449927E-3</v>
      </c>
      <c r="AG626" s="1">
        <f>(Table2[[#This Row],[Close Price]]/Table2[[#This Row],[Current Month Low]])-1</f>
        <v>1.3245798117094365E-2</v>
      </c>
      <c r="AH626" s="1">
        <f>(Table2[[#This Row],[Current Month High]]/Table2[[#This Row],[Close Price]])-1</f>
        <v>5.4551673031978609E-2</v>
      </c>
      <c r="AI626">
        <v>7.2194037507838003</v>
      </c>
      <c r="AJ626">
        <v>13.508966796432601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-0.06</v>
      </c>
      <c r="AM626" t="s">
        <v>3192</v>
      </c>
      <c r="AN626">
        <v>-4.78</v>
      </c>
      <c r="AO626" t="s">
        <v>3192</v>
      </c>
      <c r="AP626">
        <v>-5.2079917154058998E-2</v>
      </c>
      <c r="AQ626">
        <f>(Table2[[#This Row],[Sharpe Ratio]]-AVERAGE(Table2[Sharpe Ratio]))/_xlfn.STDEV.P(Table2[Sharpe Ratio])</f>
        <v>-1.3972676654449869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-3.0797697824935373</v>
      </c>
      <c r="AS626">
        <f>_xlfn.RANK.AVG(Table2[[#This Row],[1Y Return vs Nifty Z-Score]],Table2[1Y Return vs Nifty Z-Score])</f>
        <v>613</v>
      </c>
      <c r="AT626">
        <f>_xlfn.RANK.AVG(Table2[[#This Row],[6M Return vs Nifty Z-Score]],Table2[6M Return vs Nifty Z-Score])</f>
        <v>441</v>
      </c>
      <c r="AU626">
        <f>_xlfn.RANK.AVG(Table2[[#This Row],[Sharpe Ratio Z-Score]],Table2[Sharpe Ratio Z-Score])</f>
        <v>676</v>
      </c>
      <c r="AV626">
        <f>(Table2[[#This Row],[Rank 1Y]]+Table2[[#This Row],[Rank 6M]]+Table2[[#This Row],[Rank Sharpe]])/3</f>
        <v>576.66666666666663</v>
      </c>
    </row>
    <row r="627" spans="1:48" x14ac:dyDescent="0.3">
      <c r="A627" t="s">
        <v>668</v>
      </c>
      <c r="B627" t="s">
        <v>669</v>
      </c>
      <c r="C627" t="s">
        <v>3153</v>
      </c>
      <c r="D627" t="s">
        <v>545</v>
      </c>
      <c r="E627">
        <v>28511.725053467999</v>
      </c>
      <c r="F627">
        <v>64.489999999999995</v>
      </c>
      <c r="G627">
        <v>-23.780995874093499</v>
      </c>
      <c r="H627">
        <f>(Table2[[#This Row],[1Y Return vs Nifty]]-AVERAGE(Table2[1Y Return vs Nifty]))/_xlfn.STDEV.P(Table2[1Y Return vs Nifty])</f>
        <v>-0.82711257379825687</v>
      </c>
      <c r="I627">
        <v>-6.2194015252645398</v>
      </c>
      <c r="J627">
        <f>(Table2[[#This Row],[1M Return vs Nifty]]-AVERAGE(Table2[1M Return vs Nifty]))/_xlfn.STDEV.P(Table2[1M Return vs Nifty])</f>
        <v>-0.69297663837053269</v>
      </c>
      <c r="K627">
        <v>-21.660364848711001</v>
      </c>
      <c r="L627">
        <f>(Table2[[#This Row],[6M Return vs Nifty]]-AVERAGE(Table2[6M Return vs Nifty]))/_xlfn.STDEV.P(Table2[6M Return vs Nifty])</f>
        <v>-0.99257505627340448</v>
      </c>
      <c r="M627">
        <v>-3.4790236488703798</v>
      </c>
      <c r="N627">
        <f>(Table2[[#This Row],[1W Return vs Nifty]]-AVERAGE(Table2[1W Return vs Nifty]))/_xlfn.STDEV.P(Table2[1W Return vs Nifty])</f>
        <v>-1.0792319579771263</v>
      </c>
      <c r="O627">
        <v>67.510000000000005</v>
      </c>
      <c r="P627">
        <v>69.237253939323793</v>
      </c>
      <c r="Q627">
        <v>68.3333364590939</v>
      </c>
      <c r="R627">
        <v>21.708606094796799</v>
      </c>
      <c r="S627" s="1">
        <f>(Table2[[#This Row],[Close Price]]-Table2[[#This Row],[20D EMA]])/Table2[[#This Row],[20D EMA]]</f>
        <v>-4.473411346467205E-2</v>
      </c>
      <c r="T627" s="1">
        <f>(Table2[[#This Row],[Close Price]]-Table2[[#This Row],[50D EMA]])/Table2[[#This Row],[50D EMA]]</f>
        <v>-6.8565023440763026E-2</v>
      </c>
      <c r="U627" s="1">
        <f>(Table2[[#This Row],[Close Price]]-Table2[[#This Row],[200D EMA]])/Table2[[#This Row],[200D EMA]]</f>
        <v>-5.6243945609104354E-2</v>
      </c>
      <c r="V627">
        <v>1.46329587803589</v>
      </c>
      <c r="W627">
        <v>63.93</v>
      </c>
      <c r="X627">
        <v>65.47</v>
      </c>
      <c r="Y627">
        <v>63.52</v>
      </c>
      <c r="Z627">
        <v>66.34</v>
      </c>
      <c r="AA627">
        <v>63.52</v>
      </c>
      <c r="AB627">
        <v>71.86</v>
      </c>
      <c r="AC627" s="1">
        <f>(Table2[[#This Row],[Close Price]]/Table2[[#This Row],[Day Low]])-1</f>
        <v>8.7595807914906398E-3</v>
      </c>
      <c r="AD627" s="1">
        <f>(Table2[[#This Row],[Day High]]/Table2[[#This Row],[Close Price]])-1</f>
        <v>1.5196154442549403E-2</v>
      </c>
      <c r="AE627" s="1">
        <f>(Table2[[#This Row],[Close Price]]/Table2[[#This Row],[Current Week Low]])-1</f>
        <v>1.5270780856422972E-2</v>
      </c>
      <c r="AF627" s="1">
        <f>(Table2[[#This Row],[Current Week High]]/Table2[[#This Row],[Close Price]])-1</f>
        <v>2.868661808032269E-2</v>
      </c>
      <c r="AG627" s="1">
        <f>(Table2[[#This Row],[Close Price]]/Table2[[#This Row],[Current Month Low]])-1</f>
        <v>1.5270780856422972E-2</v>
      </c>
      <c r="AH627" s="1">
        <f>(Table2[[#This Row],[Current Month High]]/Table2[[#This Row],[Close Price]])-1</f>
        <v>0.1142812839199876</v>
      </c>
      <c r="AI627">
        <v>24.050240347340601</v>
      </c>
      <c r="AJ627">
        <v>11.4779602420051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-0.17</v>
      </c>
      <c r="AM627" t="s">
        <v>3192</v>
      </c>
      <c r="AN627">
        <v>-10.97</v>
      </c>
      <c r="AO627" t="s">
        <v>3192</v>
      </c>
      <c r="AP627">
        <v>1.8487950689991001E-2</v>
      </c>
      <c r="AQ627">
        <f>(Table2[[#This Row],[Sharpe Ratio]]-AVERAGE(Table2[Sharpe Ratio]))/_xlfn.STDEV.P(Table2[Sharpe Ratio])</f>
        <v>-0.5722047188106959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604</v>
      </c>
      <c r="AT627">
        <f>_xlfn.RANK.AVG(Table2[[#This Row],[6M Return vs Nifty Z-Score]],Table2[6M Return vs Nifty Z-Score])</f>
        <v>648</v>
      </c>
      <c r="AU627">
        <f>_xlfn.RANK.AVG(Table2[[#This Row],[Sharpe Ratio Z-Score]],Table2[Sharpe Ratio Z-Score])</f>
        <v>486</v>
      </c>
      <c r="AV627">
        <f>(Table2[[#This Row],[Rank 1Y]]+Table2[[#This Row],[Rank 6M]]+Table2[[#This Row],[Rank Sharpe]])/3</f>
        <v>579.33333333333337</v>
      </c>
    </row>
    <row r="628" spans="1:48" x14ac:dyDescent="0.3">
      <c r="A628" t="s">
        <v>1735</v>
      </c>
      <c r="B628" t="s">
        <v>1736</v>
      </c>
      <c r="C628" t="s">
        <v>3153</v>
      </c>
      <c r="D628" t="s">
        <v>188</v>
      </c>
      <c r="E628">
        <v>4890.818582715</v>
      </c>
      <c r="F628">
        <v>122.59</v>
      </c>
      <c r="G628">
        <v>-24.650329843287398</v>
      </c>
      <c r="H628">
        <f>(Table2[[#This Row],[1Y Return vs Nifty]]-AVERAGE(Table2[1Y Return vs Nifty]))/_xlfn.STDEV.P(Table2[1Y Return vs Nifty])</f>
        <v>-0.84143019574862987</v>
      </c>
      <c r="I628">
        <v>-6.5048550006272396</v>
      </c>
      <c r="J628">
        <f>(Table2[[#This Row],[1M Return vs Nifty]]-AVERAGE(Table2[1M Return vs Nifty]))/_xlfn.STDEV.P(Table2[1M Return vs Nifty])</f>
        <v>-0.72357000857478782</v>
      </c>
      <c r="K628">
        <v>-19.274813091224601</v>
      </c>
      <c r="L628">
        <f>(Table2[[#This Row],[6M Return vs Nifty]]-AVERAGE(Table2[6M Return vs Nifty]))/_xlfn.STDEV.P(Table2[6M Return vs Nifty])</f>
        <v>-0.91879211970092123</v>
      </c>
      <c r="M628">
        <v>6.6777848410473899</v>
      </c>
      <c r="N628">
        <f>(Table2[[#This Row],[1W Return vs Nifty]]-AVERAGE(Table2[1W Return vs Nifty]))/_xlfn.STDEV.P(Table2[1W Return vs Nifty])</f>
        <v>1.0277565402921351</v>
      </c>
      <c r="O628">
        <v>119.3</v>
      </c>
      <c r="P628">
        <v>122.585598573681</v>
      </c>
      <c r="Q628">
        <v>123.268825781391</v>
      </c>
      <c r="R628">
        <v>62.433788912712302</v>
      </c>
      <c r="S628" s="1">
        <f>(Table2[[#This Row],[Close Price]]-Table2[[#This Row],[20D EMA]])/Table2[[#This Row],[20D EMA]]</f>
        <v>2.7577535624476162E-2</v>
      </c>
      <c r="T628" s="1">
        <f>(Table2[[#This Row],[Close Price]]-Table2[[#This Row],[50D EMA]])/Table2[[#This Row],[50D EMA]]</f>
        <v>3.5904921705471854E-5</v>
      </c>
      <c r="U628" s="1">
        <f>(Table2[[#This Row],[Close Price]]-Table2[[#This Row],[200D EMA]])/Table2[[#This Row],[200D EMA]]</f>
        <v>-5.5068731050853838E-3</v>
      </c>
      <c r="V628">
        <v>0.96504584406346305</v>
      </c>
      <c r="W628">
        <v>120.25</v>
      </c>
      <c r="X628">
        <v>123.5</v>
      </c>
      <c r="Y628">
        <v>114.31</v>
      </c>
      <c r="Z628">
        <v>123.5</v>
      </c>
      <c r="AA628">
        <v>108.66</v>
      </c>
      <c r="AB628">
        <v>123.5</v>
      </c>
      <c r="AC628" s="1">
        <f>(Table2[[#This Row],[Close Price]]/Table2[[#This Row],[Day Low]])-1</f>
        <v>1.9459459459459483E-2</v>
      </c>
      <c r="AD628" s="1">
        <f>(Table2[[#This Row],[Day High]]/Table2[[#This Row],[Close Price]])-1</f>
        <v>7.4231177094379319E-3</v>
      </c>
      <c r="AE628" s="1">
        <f>(Table2[[#This Row],[Close Price]]/Table2[[#This Row],[Current Week Low]])-1</f>
        <v>7.2434607645875282E-2</v>
      </c>
      <c r="AF628" s="1">
        <f>(Table2[[#This Row],[Current Week High]]/Table2[[#This Row],[Close Price]])-1</f>
        <v>7.4231177094379319E-3</v>
      </c>
      <c r="AG628" s="1">
        <f>(Table2[[#This Row],[Close Price]]/Table2[[#This Row],[Current Month Low]])-1</f>
        <v>0.12819804896005893</v>
      </c>
      <c r="AH628" s="1">
        <f>(Table2[[#This Row],[Current Month High]]/Table2[[#This Row],[Close Price]])-1</f>
        <v>7.4231177094379319E-3</v>
      </c>
      <c r="AI628">
        <v>22.081735867525801</v>
      </c>
      <c r="AJ628">
        <v>19.7752808988764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-0.09</v>
      </c>
      <c r="AM628" t="s">
        <v>3192</v>
      </c>
      <c r="AN628">
        <v>1.2</v>
      </c>
      <c r="AO628" t="s">
        <v>3193</v>
      </c>
      <c r="AP628">
        <v>1.4160818991305E-2</v>
      </c>
      <c r="AQ628">
        <f>(Table2[[#This Row],[Sharpe Ratio]]-AVERAGE(Table2[Sharpe Ratio]))/_xlfn.STDEV.P(Table2[Sharpe Ratio])</f>
        <v>-0.62279652693620569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612</v>
      </c>
      <c r="AT628">
        <f>_xlfn.RANK.AVG(Table2[[#This Row],[6M Return vs Nifty Z-Score]],Table2[6M Return vs Nifty Z-Score])</f>
        <v>629</v>
      </c>
      <c r="AU628">
        <f>_xlfn.RANK.AVG(Table2[[#This Row],[Sharpe Ratio Z-Score]],Table2[Sharpe Ratio Z-Score])</f>
        <v>498</v>
      </c>
      <c r="AV628">
        <f>(Table2[[#This Row],[Rank 1Y]]+Table2[[#This Row],[Rank 6M]]+Table2[[#This Row],[Rank Sharpe]])/3</f>
        <v>579.66666666666663</v>
      </c>
    </row>
    <row r="629" spans="1:48" x14ac:dyDescent="0.3">
      <c r="A629" t="s">
        <v>1122</v>
      </c>
      <c r="B629" t="s">
        <v>1123</v>
      </c>
      <c r="C629" t="s">
        <v>3156</v>
      </c>
      <c r="D629" t="s">
        <v>218</v>
      </c>
      <c r="E629">
        <v>11520.32190021</v>
      </c>
      <c r="F629">
        <v>589.65</v>
      </c>
      <c r="G629">
        <v>-6.7185216575565896</v>
      </c>
      <c r="H629">
        <f>(Table2[[#This Row],[1Y Return vs Nifty]]-AVERAGE(Table2[1Y Return vs Nifty]))/_xlfn.STDEV.P(Table2[1Y Return vs Nifty])</f>
        <v>-0.5460996788381216</v>
      </c>
      <c r="I629">
        <v>13.986534390289799</v>
      </c>
      <c r="J629">
        <f>(Table2[[#This Row],[1M Return vs Nifty]]-AVERAGE(Table2[1M Return vs Nifty]))/_xlfn.STDEV.P(Table2[1M Return vs Nifty])</f>
        <v>1.4725870388716467</v>
      </c>
      <c r="K629">
        <v>-21.265505868131999</v>
      </c>
      <c r="L629">
        <f>(Table2[[#This Row],[6M Return vs Nifty]]-AVERAGE(Table2[6M Return vs Nifty]))/_xlfn.STDEV.P(Table2[6M Return vs Nifty])</f>
        <v>-0.98036242872185064</v>
      </c>
      <c r="M629">
        <v>6.1330040603657796</v>
      </c>
      <c r="N629">
        <f>(Table2[[#This Row],[1W Return vs Nifty]]-AVERAGE(Table2[1W Return vs Nifty]))/_xlfn.STDEV.P(Table2[1W Return vs Nifty])</f>
        <v>0.91474398914344301</v>
      </c>
      <c r="O629">
        <v>573.27</v>
      </c>
      <c r="P629">
        <v>559.31112165723505</v>
      </c>
      <c r="Q629">
        <v>550.01738509820996</v>
      </c>
      <c r="R629">
        <v>58.900573751519701</v>
      </c>
      <c r="S629" s="1">
        <f>(Table2[[#This Row],[Close Price]]-Table2[[#This Row],[20D EMA]])/Table2[[#This Row],[20D EMA]]</f>
        <v>2.857292375320529E-2</v>
      </c>
      <c r="T629" s="1">
        <f>(Table2[[#This Row],[Close Price]]-Table2[[#This Row],[50D EMA]])/Table2[[#This Row],[50D EMA]]</f>
        <v>5.4243295310972967E-2</v>
      </c>
      <c r="U629" s="1">
        <f>(Table2[[#This Row],[Close Price]]-Table2[[#This Row],[200D EMA]])/Table2[[#This Row],[200D EMA]]</f>
        <v>7.205702215160581E-2</v>
      </c>
      <c r="V629">
        <v>0.71032071739119695</v>
      </c>
      <c r="W629">
        <v>584.1</v>
      </c>
      <c r="X629">
        <v>594.85</v>
      </c>
      <c r="Y629">
        <v>577.15</v>
      </c>
      <c r="Z629">
        <v>602.4</v>
      </c>
      <c r="AA629">
        <v>529.6</v>
      </c>
      <c r="AB629">
        <v>608.6</v>
      </c>
      <c r="AC629" s="1">
        <f>(Table2[[#This Row],[Close Price]]/Table2[[#This Row],[Day Low]])-1</f>
        <v>9.5017976373907853E-3</v>
      </c>
      <c r="AD629" s="1">
        <f>(Table2[[#This Row],[Day High]]/Table2[[#This Row],[Close Price]])-1</f>
        <v>8.8187908081065469E-3</v>
      </c>
      <c r="AE629" s="1">
        <f>(Table2[[#This Row],[Close Price]]/Table2[[#This Row],[Current Week Low]])-1</f>
        <v>2.1658147795200478E-2</v>
      </c>
      <c r="AF629" s="1">
        <f>(Table2[[#This Row],[Current Week High]]/Table2[[#This Row],[Close Price]])-1</f>
        <v>2.1622996692953533E-2</v>
      </c>
      <c r="AG629" s="1">
        <f>(Table2[[#This Row],[Close Price]]/Table2[[#This Row],[Current Month Low]])-1</f>
        <v>0.11338746223564944</v>
      </c>
      <c r="AH629" s="1">
        <f>(Table2[[#This Row],[Current Month High]]/Table2[[#This Row],[Close Price]])-1</f>
        <v>3.2137708810311194E-2</v>
      </c>
      <c r="AI629">
        <v>20.308657678283701</v>
      </c>
      <c r="AJ629">
        <v>35.801473975126598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0.16</v>
      </c>
      <c r="AM629" t="s">
        <v>3193</v>
      </c>
      <c r="AN629">
        <v>0.15</v>
      </c>
      <c r="AO629" t="s">
        <v>3193</v>
      </c>
      <c r="AP629">
        <v>-7.1744593845109996E-3</v>
      </c>
      <c r="AQ629">
        <f>(Table2[[#This Row],[Sharpe Ratio]]-AVERAGE(Table2[Sharpe Ratio]))/_xlfn.STDEV.P(Table2[Sharpe Ratio])</f>
        <v>-0.87224359373599747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-1.1374673280879932E-2</v>
      </c>
      <c r="AS629">
        <f>_xlfn.RANK.AVG(Table2[[#This Row],[1Y Return vs Nifty Z-Score]],Table2[1Y Return vs Nifty Z-Score])</f>
        <v>501</v>
      </c>
      <c r="AT629">
        <f>_xlfn.RANK.AVG(Table2[[#This Row],[6M Return vs Nifty Z-Score]],Table2[6M Return vs Nifty Z-Score])</f>
        <v>646</v>
      </c>
      <c r="AU629">
        <f>_xlfn.RANK.AVG(Table2[[#This Row],[Sharpe Ratio Z-Score]],Table2[Sharpe Ratio Z-Score])</f>
        <v>594</v>
      </c>
      <c r="AV629">
        <f>(Table2[[#This Row],[Rank 1Y]]+Table2[[#This Row],[Rank 6M]]+Table2[[#This Row],[Rank Sharpe]])/3</f>
        <v>580.33333333333337</v>
      </c>
    </row>
    <row r="630" spans="1:48" x14ac:dyDescent="0.3">
      <c r="A630" t="s">
        <v>1412</v>
      </c>
      <c r="B630" t="s">
        <v>1413</v>
      </c>
      <c r="C630" t="s">
        <v>3161</v>
      </c>
      <c r="D630" t="s">
        <v>453</v>
      </c>
      <c r="E630">
        <v>7934.6212460699999</v>
      </c>
      <c r="F630">
        <v>286.89999999999998</v>
      </c>
      <c r="G630">
        <v>-26.623566379254999</v>
      </c>
      <c r="H630">
        <f>(Table2[[#This Row],[1Y Return vs Nifty]]-AVERAGE(Table2[1Y Return vs Nifty]))/_xlfn.STDEV.P(Table2[1Y Return vs Nifty])</f>
        <v>-0.87392870120430055</v>
      </c>
      <c r="I630">
        <v>-8.3335814744943892</v>
      </c>
      <c r="J630">
        <f>(Table2[[#This Row],[1M Return vs Nifty]]-AVERAGE(Table2[1M Return vs Nifty]))/_xlfn.STDEV.P(Table2[1M Return vs Nifty])</f>
        <v>-0.9195630892204274</v>
      </c>
      <c r="K630">
        <v>2.01206452981998</v>
      </c>
      <c r="L630">
        <f>(Table2[[#This Row],[6M Return vs Nifty]]-AVERAGE(Table2[6M Return vs Nifty]))/_xlfn.STDEV.P(Table2[6M Return vs Nifty])</f>
        <v>-0.26040844120355711</v>
      </c>
      <c r="M630">
        <v>1.88678192749722</v>
      </c>
      <c r="N630">
        <f>(Table2[[#This Row],[1W Return vs Nifty]]-AVERAGE(Table2[1W Return vs Nifty]))/_xlfn.STDEV.P(Table2[1W Return vs Nifty])</f>
        <v>3.3882525236599147E-2</v>
      </c>
      <c r="O630">
        <v>284.77</v>
      </c>
      <c r="P630">
        <v>283.49340961728097</v>
      </c>
      <c r="Q630">
        <v>270.88550999652603</v>
      </c>
      <c r="R630">
        <v>54.8974697931029</v>
      </c>
      <c r="S630" s="1">
        <f>(Table2[[#This Row],[Close Price]]-Table2[[#This Row],[20D EMA]])/Table2[[#This Row],[20D EMA]]</f>
        <v>7.4797204761737389E-3</v>
      </c>
      <c r="T630" s="1">
        <f>(Table2[[#This Row],[Close Price]]-Table2[[#This Row],[50D EMA]])/Table2[[#This Row],[50D EMA]]</f>
        <v>1.2016471167064995E-2</v>
      </c>
      <c r="U630" s="1">
        <f>(Table2[[#This Row],[Close Price]]-Table2[[#This Row],[200D EMA]])/Table2[[#This Row],[200D EMA]]</f>
        <v>5.9119035210408004E-2</v>
      </c>
      <c r="V630">
        <v>0.40424112294154402</v>
      </c>
      <c r="W630">
        <v>279.3</v>
      </c>
      <c r="X630">
        <v>288.5</v>
      </c>
      <c r="Y630">
        <v>275.10000000000002</v>
      </c>
      <c r="Z630">
        <v>288.5</v>
      </c>
      <c r="AA630">
        <v>261.39999999999998</v>
      </c>
      <c r="AB630">
        <v>293.95</v>
      </c>
      <c r="AC630" s="1">
        <f>(Table2[[#This Row],[Close Price]]/Table2[[#This Row],[Day Low]])-1</f>
        <v>2.7210884353741305E-2</v>
      </c>
      <c r="AD630" s="1">
        <f>(Table2[[#This Row],[Day High]]/Table2[[#This Row],[Close Price]])-1</f>
        <v>5.5768560474034334E-3</v>
      </c>
      <c r="AE630" s="1">
        <f>(Table2[[#This Row],[Close Price]]/Table2[[#This Row],[Current Week Low]])-1</f>
        <v>4.2893493275172556E-2</v>
      </c>
      <c r="AF630" s="1">
        <f>(Table2[[#This Row],[Current Week High]]/Table2[[#This Row],[Close Price]])-1</f>
        <v>5.5768560474034334E-3</v>
      </c>
      <c r="AG630" s="1">
        <f>(Table2[[#This Row],[Close Price]]/Table2[[#This Row],[Current Month Low]])-1</f>
        <v>9.7551644988523423E-2</v>
      </c>
      <c r="AH630" s="1">
        <f>(Table2[[#This Row],[Current Month High]]/Table2[[#This Row],[Close Price]])-1</f>
        <v>2.4573021958870678E-2</v>
      </c>
      <c r="AI630">
        <v>13.454165214360399</v>
      </c>
      <c r="AJ630">
        <v>30.4090909090908</v>
      </c>
      <c r="AK630" t="str">
        <f>IF(AND(Table2[[#This Row],[20D EMA]]&gt;Table2[[#This Row],[50D EMA]],Table2[[#This Row],[50D EMA]]&gt;Table2[[#This Row],[200D EMA]]),"Uptrend","Downtrend/NoTrend")</f>
        <v>Uptrend</v>
      </c>
      <c r="AL630">
        <v>0.13</v>
      </c>
      <c r="AM630" t="s">
        <v>3193</v>
      </c>
      <c r="AN630">
        <v>-0.61</v>
      </c>
      <c r="AO630" t="s">
        <v>3192</v>
      </c>
      <c r="AP630">
        <v>-8.8694558521435998E-2</v>
      </c>
      <c r="AQ630">
        <f>(Table2[[#This Row],[Sharpe Ratio]]-AVERAGE(Table2[Sharpe Ratio]))/_xlfn.STDEV.P(Table2[Sharpe Ratio])</f>
        <v>-1.8253574578599494</v>
      </c>
      <c r="AR6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-3.8453751642516352</v>
      </c>
      <c r="AS630">
        <f>_xlfn.RANK.AVG(Table2[[#This Row],[1Y Return vs Nifty Z-Score]],Table2[1Y Return vs Nifty Z-Score])</f>
        <v>625</v>
      </c>
      <c r="AT630">
        <f>_xlfn.RANK.AVG(Table2[[#This Row],[6M Return vs Nifty Z-Score]],Table2[6M Return vs Nifty Z-Score])</f>
        <v>404</v>
      </c>
      <c r="AU630">
        <f>_xlfn.RANK.AVG(Table2[[#This Row],[Sharpe Ratio Z-Score]],Table2[Sharpe Ratio Z-Score])</f>
        <v>712</v>
      </c>
      <c r="AV630">
        <f>(Table2[[#This Row],[Rank 1Y]]+Table2[[#This Row],[Rank 6M]]+Table2[[#This Row],[Rank Sharpe]])/3</f>
        <v>580.33333333333337</v>
      </c>
    </row>
    <row r="631" spans="1:48" x14ac:dyDescent="0.3">
      <c r="A631" t="s">
        <v>678</v>
      </c>
      <c r="B631" t="s">
        <v>679</v>
      </c>
      <c r="C631" t="s">
        <v>3161</v>
      </c>
      <c r="D631" t="s">
        <v>172</v>
      </c>
      <c r="E631">
        <v>28032.107049729999</v>
      </c>
      <c r="F631">
        <v>1100.3499999999999</v>
      </c>
      <c r="G631">
        <v>-20.837422518957599</v>
      </c>
      <c r="H631">
        <f>(Table2[[#This Row],[1Y Return vs Nifty]]-AVERAGE(Table2[1Y Return vs Nifty]))/_xlfn.STDEV.P(Table2[1Y Return vs Nifty])</f>
        <v>-0.77863296529853798</v>
      </c>
      <c r="I631">
        <v>6.0925390315688404</v>
      </c>
      <c r="J631">
        <f>(Table2[[#This Row],[1M Return vs Nifty]]-AVERAGE(Table2[1M Return vs Nifty]))/_xlfn.STDEV.P(Table2[1M Return vs Nifty])</f>
        <v>0.6265510181394951</v>
      </c>
      <c r="K631">
        <v>-13.276772931760201</v>
      </c>
      <c r="L631">
        <f>(Table2[[#This Row],[6M Return vs Nifty]]-AVERAGE(Table2[6M Return vs Nifty]))/_xlfn.STDEV.P(Table2[6M Return vs Nifty])</f>
        <v>-0.73327821699219198</v>
      </c>
      <c r="M631">
        <v>0.59157862937700301</v>
      </c>
      <c r="N631">
        <f>(Table2[[#This Row],[1W Return vs Nifty]]-AVERAGE(Table2[1W Return vs Nifty]))/_xlfn.STDEV.P(Table2[1W Return vs Nifty])</f>
        <v>-0.2348021166731751</v>
      </c>
      <c r="O631">
        <v>1096.53</v>
      </c>
      <c r="P631">
        <v>1081.08560484082</v>
      </c>
      <c r="Q631">
        <v>1064.8039072930801</v>
      </c>
      <c r="R631">
        <v>48.788834108072002</v>
      </c>
      <c r="S631" s="1">
        <f>(Table2[[#This Row],[Close Price]]-Table2[[#This Row],[20D EMA]])/Table2[[#This Row],[20D EMA]]</f>
        <v>3.4837168157733365E-3</v>
      </c>
      <c r="T631" s="1">
        <f>(Table2[[#This Row],[Close Price]]-Table2[[#This Row],[50D EMA]])/Table2[[#This Row],[50D EMA]]</f>
        <v>1.7819490956977841E-2</v>
      </c>
      <c r="U631" s="1">
        <f>(Table2[[#This Row],[Close Price]]-Table2[[#This Row],[200D EMA]])/Table2[[#This Row],[200D EMA]]</f>
        <v>3.3382759457827559E-2</v>
      </c>
      <c r="V631">
        <v>2.6763269596054702</v>
      </c>
      <c r="W631">
        <v>1092</v>
      </c>
      <c r="X631">
        <v>1109</v>
      </c>
      <c r="Y631">
        <v>1092</v>
      </c>
      <c r="Z631">
        <v>1200.3</v>
      </c>
      <c r="AA631">
        <v>1055.8499999999999</v>
      </c>
      <c r="AB631">
        <v>1204.45</v>
      </c>
      <c r="AC631" s="1">
        <f>(Table2[[#This Row],[Close Price]]/Table2[[#This Row],[Day Low]])-1</f>
        <v>7.6465201465201194E-3</v>
      </c>
      <c r="AD631" s="1">
        <f>(Table2[[#This Row],[Day High]]/Table2[[#This Row],[Close Price]])-1</f>
        <v>7.8611350933794899E-3</v>
      </c>
      <c r="AE631" s="1">
        <f>(Table2[[#This Row],[Close Price]]/Table2[[#This Row],[Current Week Low]])-1</f>
        <v>7.6465201465201194E-3</v>
      </c>
      <c r="AF631" s="1">
        <f>(Table2[[#This Row],[Current Week High]]/Table2[[#This Row],[Close Price]])-1</f>
        <v>9.0834734402690076E-2</v>
      </c>
      <c r="AG631" s="1">
        <f>(Table2[[#This Row],[Close Price]]/Table2[[#This Row],[Current Month Low]])-1</f>
        <v>4.2146138182507009E-2</v>
      </c>
      <c r="AH631" s="1">
        <f>(Table2[[#This Row],[Current Month High]]/Table2[[#This Row],[Close Price]])-1</f>
        <v>9.4606261644022416E-2</v>
      </c>
      <c r="AI631">
        <v>22.597355386922299</v>
      </c>
      <c r="AJ631">
        <v>17.936763129689101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0.02</v>
      </c>
      <c r="AM631" t="s">
        <v>3193</v>
      </c>
      <c r="AN631">
        <v>3.11</v>
      </c>
      <c r="AO631" t="s">
        <v>3193</v>
      </c>
      <c r="AP631">
        <v>-3.176137859033E-3</v>
      </c>
      <c r="AQ631">
        <f>(Table2[[#This Row],[Sharpe Ratio]]-AVERAGE(Table2[Sharpe Ratio]))/_xlfn.STDEV.P(Table2[Sharpe Ratio])</f>
        <v>-0.82549615697494272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-1.9456584377993524</v>
      </c>
      <c r="AS631">
        <f>_xlfn.RANK.AVG(Table2[[#This Row],[1Y Return vs Nifty Z-Score]],Table2[1Y Return vs Nifty Z-Score])</f>
        <v>590</v>
      </c>
      <c r="AT631">
        <f>_xlfn.RANK.AVG(Table2[[#This Row],[6M Return vs Nifty Z-Score]],Table2[6M Return vs Nifty Z-Score])</f>
        <v>571</v>
      </c>
      <c r="AU631">
        <f>_xlfn.RANK.AVG(Table2[[#This Row],[Sharpe Ratio Z-Score]],Table2[Sharpe Ratio Z-Score])</f>
        <v>583</v>
      </c>
      <c r="AV631">
        <f>(Table2[[#This Row],[Rank 1Y]]+Table2[[#This Row],[Rank 6M]]+Table2[[#This Row],[Rank Sharpe]])/3</f>
        <v>581.33333333333337</v>
      </c>
    </row>
    <row r="632" spans="1:48" x14ac:dyDescent="0.3">
      <c r="A632" t="s">
        <v>1717</v>
      </c>
      <c r="B632" t="s">
        <v>1718</v>
      </c>
      <c r="C632" t="s">
        <v>3157</v>
      </c>
      <c r="D632" t="s">
        <v>305</v>
      </c>
      <c r="E632">
        <v>5023.4867260559904</v>
      </c>
      <c r="F632">
        <v>235.44</v>
      </c>
      <c r="G632">
        <v>-23.358637968438</v>
      </c>
      <c r="H632">
        <f>(Table2[[#This Row],[1Y Return vs Nifty]]-AVERAGE(Table2[1Y Return vs Nifty]))/_xlfn.STDEV.P(Table2[1Y Return vs Nifty])</f>
        <v>-0.82015648898480586</v>
      </c>
      <c r="I632">
        <v>-5.6234898084323897</v>
      </c>
      <c r="J632">
        <f>(Table2[[#This Row],[1M Return vs Nifty]]-AVERAGE(Table2[1M Return vs Nifty]))/_xlfn.STDEV.P(Table2[1M Return vs Nifty])</f>
        <v>-0.62911002144132977</v>
      </c>
      <c r="K632">
        <v>0.281349215369676</v>
      </c>
      <c r="L632">
        <f>(Table2[[#This Row],[6M Return vs Nifty]]-AVERAGE(Table2[6M Return vs Nifty]))/_xlfn.STDEV.P(Table2[6M Return vs Nifty])</f>
        <v>-0.31393788480936846</v>
      </c>
      <c r="M632">
        <v>3.2203220894097702</v>
      </c>
      <c r="N632">
        <f>(Table2[[#This Row],[1W Return vs Nifty]]-AVERAGE(Table2[1W Return vs Nifty]))/_xlfn.STDEV.P(Table2[1W Return vs Nifty])</f>
        <v>0.3105199931891548</v>
      </c>
      <c r="O632">
        <v>241.33</v>
      </c>
      <c r="P632">
        <v>249.596717398843</v>
      </c>
      <c r="Q632">
        <v>242.90327232445799</v>
      </c>
      <c r="R632">
        <v>41.487743799467701</v>
      </c>
      <c r="S632" s="1">
        <f>(Table2[[#This Row],[Close Price]]-Table2[[#This Row],[20D EMA]])/Table2[[#This Row],[20D EMA]]</f>
        <v>-2.4406414453238365E-2</v>
      </c>
      <c r="T632" s="1">
        <f>(Table2[[#This Row],[Close Price]]-Table2[[#This Row],[50D EMA]])/Table2[[#This Row],[50D EMA]]</f>
        <v>-5.6718363712377186E-2</v>
      </c>
      <c r="U632" s="1">
        <f>(Table2[[#This Row],[Close Price]]-Table2[[#This Row],[200D EMA]])/Table2[[#This Row],[200D EMA]]</f>
        <v>-3.072528522583642E-2</v>
      </c>
      <c r="V632">
        <v>0.52964412310807096</v>
      </c>
      <c r="W632">
        <v>233.9</v>
      </c>
      <c r="X632">
        <v>241.35</v>
      </c>
      <c r="Y632">
        <v>231.5</v>
      </c>
      <c r="Z632">
        <v>241.7</v>
      </c>
      <c r="AA632">
        <v>228.83</v>
      </c>
      <c r="AB632">
        <v>244.7</v>
      </c>
      <c r="AC632" s="1">
        <f>(Table2[[#This Row],[Close Price]]/Table2[[#This Row],[Day Low]])-1</f>
        <v>6.5840102607952478E-3</v>
      </c>
      <c r="AD632" s="1">
        <f>(Table2[[#This Row],[Day High]]/Table2[[#This Row],[Close Price]])-1</f>
        <v>2.5101936799184488E-2</v>
      </c>
      <c r="AE632" s="1">
        <f>(Table2[[#This Row],[Close Price]]/Table2[[#This Row],[Current Week Low]])-1</f>
        <v>1.7019438444924484E-2</v>
      </c>
      <c r="AF632" s="1">
        <f>(Table2[[#This Row],[Current Week High]]/Table2[[#This Row],[Close Price]])-1</f>
        <v>2.65885151206251E-2</v>
      </c>
      <c r="AG632" s="1">
        <f>(Table2[[#This Row],[Close Price]]/Table2[[#This Row],[Current Month Low]])-1</f>
        <v>2.8886072630336823E-2</v>
      </c>
      <c r="AH632" s="1">
        <f>(Table2[[#This Row],[Current Month High]]/Table2[[#This Row],[Close Price]])-1</f>
        <v>3.9330615018688286E-2</v>
      </c>
      <c r="AI632">
        <v>26.189262657152501</v>
      </c>
      <c r="AJ632">
        <v>24.571428571428498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-0.19</v>
      </c>
      <c r="AM632" t="s">
        <v>3192</v>
      </c>
      <c r="AN632">
        <v>-1.57</v>
      </c>
      <c r="AO632" t="s">
        <v>3192</v>
      </c>
      <c r="AP632">
        <v>-9.4484353567635002E-2</v>
      </c>
      <c r="AQ632">
        <f>(Table2[[#This Row],[Sharpe Ratio]]-AVERAGE(Table2[Sharpe Ratio]))/_xlfn.STDEV.P(Table2[Sharpe Ratio])</f>
        <v>-1.8930503825177027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602</v>
      </c>
      <c r="AT632">
        <f>_xlfn.RANK.AVG(Table2[[#This Row],[6M Return vs Nifty Z-Score]],Table2[6M Return vs Nifty Z-Score])</f>
        <v>428</v>
      </c>
      <c r="AU632">
        <f>_xlfn.RANK.AVG(Table2[[#This Row],[Sharpe Ratio Z-Score]],Table2[Sharpe Ratio Z-Score])</f>
        <v>715</v>
      </c>
      <c r="AV632">
        <f>(Table2[[#This Row],[Rank 1Y]]+Table2[[#This Row],[Rank 6M]]+Table2[[#This Row],[Rank Sharpe]])/3</f>
        <v>581.66666666666663</v>
      </c>
    </row>
    <row r="633" spans="1:48" x14ac:dyDescent="0.3">
      <c r="A633" t="s">
        <v>1126</v>
      </c>
      <c r="B633" t="s">
        <v>1127</v>
      </c>
      <c r="C633" t="s">
        <v>3147</v>
      </c>
      <c r="D633" t="s">
        <v>24</v>
      </c>
      <c r="E633">
        <v>11510.782060064001</v>
      </c>
      <c r="F633">
        <v>155.41</v>
      </c>
      <c r="G633">
        <v>-14.707916475244099</v>
      </c>
      <c r="H633">
        <f>(Table2[[#This Row],[1Y Return vs Nifty]]-AVERAGE(Table2[1Y Return vs Nifty]))/_xlfn.STDEV.P(Table2[1Y Return vs Nifty])</f>
        <v>-0.67768217608942305</v>
      </c>
      <c r="I633">
        <v>-8.1897734554643193</v>
      </c>
      <c r="J633">
        <f>(Table2[[#This Row],[1M Return vs Nifty]]-AVERAGE(Table2[1M Return vs Nifty]))/_xlfn.STDEV.P(Table2[1M Return vs Nifty])</f>
        <v>-0.90415051819133996</v>
      </c>
      <c r="K633">
        <v>-11.3053767234437</v>
      </c>
      <c r="L633">
        <f>(Table2[[#This Row],[6M Return vs Nifty]]-AVERAGE(Table2[6M Return vs Nifty]))/_xlfn.STDEV.P(Table2[6M Return vs Nifty])</f>
        <v>-0.67230473320967565</v>
      </c>
      <c r="M633">
        <v>-1.97138525694318</v>
      </c>
      <c r="N633">
        <f>(Table2[[#This Row],[1W Return vs Nifty]]-AVERAGE(Table2[1W Return vs Nifty]))/_xlfn.STDEV.P(Table2[1W Return vs Nifty])</f>
        <v>-0.76647852224059299</v>
      </c>
      <c r="O633">
        <v>159.54</v>
      </c>
      <c r="P633">
        <v>162.358785949691</v>
      </c>
      <c r="Q633">
        <v>155.58853322360099</v>
      </c>
      <c r="R633">
        <v>36.244554238222101</v>
      </c>
      <c r="S633" s="1">
        <f>(Table2[[#This Row],[Close Price]]-Table2[[#This Row],[20D EMA]])/Table2[[#This Row],[20D EMA]]</f>
        <v>-2.5886924909113675E-2</v>
      </c>
      <c r="T633" s="1">
        <f>(Table2[[#This Row],[Close Price]]-Table2[[#This Row],[50D EMA]])/Table2[[#This Row],[50D EMA]]</f>
        <v>-4.279895238834918E-2</v>
      </c>
      <c r="U633" s="1">
        <f>(Table2[[#This Row],[Close Price]]-Table2[[#This Row],[200D EMA]])/Table2[[#This Row],[200D EMA]]</f>
        <v>-1.1474703173942648E-3</v>
      </c>
      <c r="V633">
        <v>0.64211281972578105</v>
      </c>
      <c r="W633">
        <v>154</v>
      </c>
      <c r="X633">
        <v>155.66999999999999</v>
      </c>
      <c r="Y633">
        <v>151.44999999999999</v>
      </c>
      <c r="Z633">
        <v>156</v>
      </c>
      <c r="AA633">
        <v>151.44999999999999</v>
      </c>
      <c r="AB633">
        <v>165.57</v>
      </c>
      <c r="AC633" s="1">
        <f>(Table2[[#This Row],[Close Price]]/Table2[[#This Row],[Day Low]])-1</f>
        <v>9.1558441558441395E-3</v>
      </c>
      <c r="AD633" s="1">
        <f>(Table2[[#This Row],[Day High]]/Table2[[#This Row],[Close Price]])-1</f>
        <v>1.672994015829099E-3</v>
      </c>
      <c r="AE633" s="1">
        <f>(Table2[[#This Row],[Close Price]]/Table2[[#This Row],[Current Week Low]])-1</f>
        <v>2.6147243314625257E-2</v>
      </c>
      <c r="AF633" s="1">
        <f>(Table2[[#This Row],[Current Week High]]/Table2[[#This Row],[Close Price]])-1</f>
        <v>3.7964094974582974E-3</v>
      </c>
      <c r="AG633" s="1">
        <f>(Table2[[#This Row],[Close Price]]/Table2[[#This Row],[Current Month Low]])-1</f>
        <v>2.6147243314625257E-2</v>
      </c>
      <c r="AH633" s="1">
        <f>(Table2[[#This Row],[Current Month High]]/Table2[[#This Row],[Close Price]])-1</f>
        <v>6.537545846470616E-2</v>
      </c>
      <c r="AI633">
        <v>13.7764622611157</v>
      </c>
      <c r="AJ633">
        <v>23.931419457735199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-0.09</v>
      </c>
      <c r="AM633" t="s">
        <v>3192</v>
      </c>
      <c r="AN633">
        <v>-5.15</v>
      </c>
      <c r="AO633" t="s">
        <v>3192</v>
      </c>
      <c r="AP633">
        <v>-4.0342621176096001E-2</v>
      </c>
      <c r="AQ633">
        <f>(Table2[[#This Row],[Sharpe Ratio]]-AVERAGE(Table2[Sharpe Ratio]))/_xlfn.STDEV.P(Table2[Sharpe Ratio])</f>
        <v>-1.2600379559333161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551</v>
      </c>
      <c r="AT633">
        <f>_xlfn.RANK.AVG(Table2[[#This Row],[6M Return vs Nifty Z-Score]],Table2[6M Return vs Nifty Z-Score])</f>
        <v>545</v>
      </c>
      <c r="AU633">
        <f>_xlfn.RANK.AVG(Table2[[#This Row],[Sharpe Ratio Z-Score]],Table2[Sharpe Ratio Z-Score])</f>
        <v>654</v>
      </c>
      <c r="AV633">
        <f>(Table2[[#This Row],[Rank 1Y]]+Table2[[#This Row],[Rank 6M]]+Table2[[#This Row],[Rank Sharpe]])/3</f>
        <v>583.33333333333337</v>
      </c>
    </row>
    <row r="634" spans="1:48" x14ac:dyDescent="0.3">
      <c r="A634" t="s">
        <v>505</v>
      </c>
      <c r="B634" t="s">
        <v>506</v>
      </c>
      <c r="C634" t="s">
        <v>3161</v>
      </c>
      <c r="D634" t="s">
        <v>400</v>
      </c>
      <c r="E634">
        <v>42698.315658284999</v>
      </c>
      <c r="F634">
        <v>568.85</v>
      </c>
      <c r="G634">
        <v>-36.396205532330399</v>
      </c>
      <c r="H634">
        <f>(Table2[[#This Row],[1Y Return vs Nifty]]-AVERAGE(Table2[1Y Return vs Nifty]))/_xlfn.STDEV.P(Table2[1Y Return vs Nifty])</f>
        <v>-1.0348805997950004</v>
      </c>
      <c r="I634">
        <v>-4.2912346610308498</v>
      </c>
      <c r="J634">
        <f>(Table2[[#This Row],[1M Return vs Nifty]]-AVERAGE(Table2[1M Return vs Nifty]))/_xlfn.STDEV.P(Table2[1M Return vs Nifty])</f>
        <v>-0.48632607081963203</v>
      </c>
      <c r="K634">
        <v>4.6254267499788799</v>
      </c>
      <c r="L634">
        <f>(Table2[[#This Row],[6M Return vs Nifty]]-AVERAGE(Table2[6M Return vs Nifty]))/_xlfn.STDEV.P(Table2[6M Return vs Nifty])</f>
        <v>-0.17957953513359201</v>
      </c>
      <c r="M634">
        <v>-0.95754166410198804</v>
      </c>
      <c r="N634">
        <f>(Table2[[#This Row],[1W Return vs Nifty]]-AVERAGE(Table2[1W Return vs Nifty]))/_xlfn.STDEV.P(Table2[1W Return vs Nifty])</f>
        <v>-0.556160803709142</v>
      </c>
      <c r="O634">
        <v>588.65</v>
      </c>
      <c r="P634">
        <v>584.49959228414104</v>
      </c>
      <c r="Q634">
        <v>564.21814330642701</v>
      </c>
      <c r="R634">
        <v>27.445529092927099</v>
      </c>
      <c r="S634" s="1">
        <f>(Table2[[#This Row],[Close Price]]-Table2[[#This Row],[20D EMA]])/Table2[[#This Row],[20D EMA]]</f>
        <v>-3.363628641807518E-2</v>
      </c>
      <c r="T634" s="1">
        <f>(Table2[[#This Row],[Close Price]]-Table2[[#This Row],[50D EMA]])/Table2[[#This Row],[50D EMA]]</f>
        <v>-2.6774342515765746E-2</v>
      </c>
      <c r="U634" s="1">
        <f>(Table2[[#This Row],[Close Price]]-Table2[[#This Row],[200D EMA]])/Table2[[#This Row],[200D EMA]]</f>
        <v>8.2093366697310391E-3</v>
      </c>
      <c r="V634">
        <v>0.73715454860435203</v>
      </c>
      <c r="W634">
        <v>564.04999999999995</v>
      </c>
      <c r="X634">
        <v>576.4</v>
      </c>
      <c r="Y634">
        <v>564.04999999999995</v>
      </c>
      <c r="Z634">
        <v>586.9</v>
      </c>
      <c r="AA634">
        <v>564.04999999999995</v>
      </c>
      <c r="AB634">
        <v>625</v>
      </c>
      <c r="AC634" s="1">
        <f>(Table2[[#This Row],[Close Price]]/Table2[[#This Row],[Day Low]])-1</f>
        <v>8.5098838755430783E-3</v>
      </c>
      <c r="AD634" s="1">
        <f>(Table2[[#This Row],[Day High]]/Table2[[#This Row],[Close Price]])-1</f>
        <v>1.327239166739913E-2</v>
      </c>
      <c r="AE634" s="1">
        <f>(Table2[[#This Row],[Close Price]]/Table2[[#This Row],[Current Week Low]])-1</f>
        <v>8.5098838755430783E-3</v>
      </c>
      <c r="AF634" s="1">
        <f>(Table2[[#This Row],[Current Week High]]/Table2[[#This Row],[Close Price]])-1</f>
        <v>3.1730684714775359E-2</v>
      </c>
      <c r="AG634" s="1">
        <f>(Table2[[#This Row],[Close Price]]/Table2[[#This Row],[Current Month Low]])-1</f>
        <v>8.5098838755430783E-3</v>
      </c>
      <c r="AH634" s="1">
        <f>(Table2[[#This Row],[Current Month High]]/Table2[[#This Row],[Close Price]])-1</f>
        <v>9.870791948668356E-2</v>
      </c>
      <c r="AI634">
        <v>11.6111452931352</v>
      </c>
      <c r="AJ634">
        <v>27.032157213041501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0.05</v>
      </c>
      <c r="AM634" t="s">
        <v>3193</v>
      </c>
      <c r="AN634">
        <v>-6.85</v>
      </c>
      <c r="AO634" t="s">
        <v>3192</v>
      </c>
      <c r="AP634">
        <v>-8.7919602996064994E-2</v>
      </c>
      <c r="AQ634">
        <f>(Table2[[#This Row],[Sharpe Ratio]]-AVERAGE(Table2[Sharpe Ratio]))/_xlfn.STDEV.P(Table2[Sharpe Ratio])</f>
        <v>-1.8162968597604559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-4.0732438692178219</v>
      </c>
      <c r="AS634">
        <f>_xlfn.RANK.AVG(Table2[[#This Row],[1Y Return vs Nifty Z-Score]],Table2[1Y Return vs Nifty Z-Score])</f>
        <v>668</v>
      </c>
      <c r="AT634">
        <f>_xlfn.RANK.AVG(Table2[[#This Row],[6M Return vs Nifty Z-Score]],Table2[6M Return vs Nifty Z-Score])</f>
        <v>380</v>
      </c>
      <c r="AU634">
        <f>_xlfn.RANK.AVG(Table2[[#This Row],[Sharpe Ratio Z-Score]],Table2[Sharpe Ratio Z-Score])</f>
        <v>710</v>
      </c>
      <c r="AV634">
        <f>(Table2[[#This Row],[Rank 1Y]]+Table2[[#This Row],[Rank 6M]]+Table2[[#This Row],[Rank Sharpe]])/3</f>
        <v>586</v>
      </c>
    </row>
    <row r="635" spans="1:48" x14ac:dyDescent="0.3">
      <c r="A635" t="s">
        <v>98</v>
      </c>
      <c r="B635" t="s">
        <v>99</v>
      </c>
      <c r="C635" t="s">
        <v>3157</v>
      </c>
      <c r="D635" t="s">
        <v>100</v>
      </c>
      <c r="E635">
        <v>295471.24889778998</v>
      </c>
      <c r="F635">
        <v>3082.1</v>
      </c>
      <c r="G635">
        <v>-27.516292377064801</v>
      </c>
      <c r="H635">
        <f>(Table2[[#This Row],[1Y Return vs Nifty]]-AVERAGE(Table2[1Y Return vs Nifty]))/_xlfn.STDEV.P(Table2[1Y Return vs Nifty])</f>
        <v>-0.88863158156426414</v>
      </c>
      <c r="I635">
        <v>-6.9181997829030397</v>
      </c>
      <c r="J635">
        <f>(Table2[[#This Row],[1M Return vs Nifty]]-AVERAGE(Table2[1M Return vs Nifty]))/_xlfn.STDEV.P(Table2[1M Return vs Nifty])</f>
        <v>-0.76787008209847896</v>
      </c>
      <c r="K635">
        <v>-3.83980826169944</v>
      </c>
      <c r="L635">
        <f>(Table2[[#This Row],[6M Return vs Nifty]]-AVERAGE(Table2[6M Return vs Nifty]))/_xlfn.STDEV.P(Table2[6M Return vs Nifty])</f>
        <v>-0.44140152075084921</v>
      </c>
      <c r="M635">
        <v>-1.4840255061952199</v>
      </c>
      <c r="N635">
        <f>(Table2[[#This Row],[1W Return vs Nifty]]-AVERAGE(Table2[1W Return vs Nifty]))/_xlfn.STDEV.P(Table2[1W Return vs Nifty])</f>
        <v>-0.66537772956889429</v>
      </c>
      <c r="O635">
        <v>3142.86</v>
      </c>
      <c r="P635">
        <v>3144.3635350827499</v>
      </c>
      <c r="Q635">
        <v>3060.1916236972602</v>
      </c>
      <c r="R635">
        <v>38.869572403373503</v>
      </c>
      <c r="S635" s="1">
        <f>(Table2[[#This Row],[Close Price]]-Table2[[#This Row],[20D EMA]])/Table2[[#This Row],[20D EMA]]</f>
        <v>-1.9332709697536709E-2</v>
      </c>
      <c r="T635" s="1">
        <f>(Table2[[#This Row],[Close Price]]-Table2[[#This Row],[50D EMA]])/Table2[[#This Row],[50D EMA]]</f>
        <v>-1.9801633744970709E-2</v>
      </c>
      <c r="U635" s="1">
        <f>(Table2[[#This Row],[Close Price]]-Table2[[#This Row],[200D EMA]])/Table2[[#This Row],[200D EMA]]</f>
        <v>7.1591517776492955E-3</v>
      </c>
      <c r="V635">
        <v>0.83772290304998598</v>
      </c>
      <c r="W635">
        <v>3066.1</v>
      </c>
      <c r="X635">
        <v>3103.55</v>
      </c>
      <c r="Y635">
        <v>3017.2</v>
      </c>
      <c r="Z635">
        <v>3103.55</v>
      </c>
      <c r="AA635">
        <v>3017.2</v>
      </c>
      <c r="AB635">
        <v>3328.95</v>
      </c>
      <c r="AC635" s="1">
        <f>(Table2[[#This Row],[Close Price]]/Table2[[#This Row],[Day Low]])-1</f>
        <v>5.2183555657023817E-3</v>
      </c>
      <c r="AD635" s="1">
        <f>(Table2[[#This Row],[Day High]]/Table2[[#This Row],[Close Price]])-1</f>
        <v>6.9595405729860893E-3</v>
      </c>
      <c r="AE635" s="1">
        <f>(Table2[[#This Row],[Close Price]]/Table2[[#This Row],[Current Week Low]])-1</f>
        <v>2.1510009280127251E-2</v>
      </c>
      <c r="AF635" s="1">
        <f>(Table2[[#This Row],[Current Week High]]/Table2[[#This Row],[Close Price]])-1</f>
        <v>6.9595405729860893E-3</v>
      </c>
      <c r="AG635" s="1">
        <f>(Table2[[#This Row],[Close Price]]/Table2[[#This Row],[Current Month Low]])-1</f>
        <v>2.1510009280127251E-2</v>
      </c>
      <c r="AH635" s="1">
        <f>(Table2[[#This Row],[Current Month High]]/Table2[[#This Row],[Close Price]])-1</f>
        <v>8.0091496057882683E-2</v>
      </c>
      <c r="AI635">
        <v>11.0590182018753</v>
      </c>
      <c r="AJ635">
        <v>15.4301337028575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0.06</v>
      </c>
      <c r="AM635" t="s">
        <v>3193</v>
      </c>
      <c r="AN635">
        <v>-6.91</v>
      </c>
      <c r="AO635" t="s">
        <v>3192</v>
      </c>
      <c r="AP635">
        <v>-4.6547143229851998E-2</v>
      </c>
      <c r="AQ635">
        <f>(Table2[[#This Row],[Sharpe Ratio]]-AVERAGE(Table2[Sharpe Ratio]))/_xlfn.STDEV.P(Table2[Sharpe Ratio])</f>
        <v>-1.3325797714157146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629</v>
      </c>
      <c r="AT635">
        <f>_xlfn.RANK.AVG(Table2[[#This Row],[6M Return vs Nifty Z-Score]],Table2[6M Return vs Nifty Z-Score])</f>
        <v>467</v>
      </c>
      <c r="AU635">
        <f>_xlfn.RANK.AVG(Table2[[#This Row],[Sharpe Ratio Z-Score]],Table2[Sharpe Ratio Z-Score])</f>
        <v>664</v>
      </c>
      <c r="AV635">
        <f>(Table2[[#This Row],[Rank 1Y]]+Table2[[#This Row],[Rank 6M]]+Table2[[#This Row],[Rank Sharpe]])/3</f>
        <v>586.66666666666663</v>
      </c>
    </row>
    <row r="636" spans="1:48" x14ac:dyDescent="0.3">
      <c r="A636" t="s">
        <v>1104</v>
      </c>
      <c r="B636" t="s">
        <v>1105</v>
      </c>
      <c r="C636" t="s">
        <v>3161</v>
      </c>
      <c r="D636" t="s">
        <v>453</v>
      </c>
      <c r="E636">
        <v>11910.094610579999</v>
      </c>
      <c r="F636">
        <v>2329.1</v>
      </c>
      <c r="G636">
        <v>-25.4579127481257</v>
      </c>
      <c r="H636">
        <f>(Table2[[#This Row],[1Y Return vs Nifty]]-AVERAGE(Table2[1Y Return vs Nifty]))/_xlfn.STDEV.P(Table2[1Y Return vs Nifty])</f>
        <v>-0.85473079958420828</v>
      </c>
      <c r="I636">
        <v>5.2293829681937201</v>
      </c>
      <c r="J636">
        <f>(Table2[[#This Row],[1M Return vs Nifty]]-AVERAGE(Table2[1M Return vs Nifty]))/_xlfn.STDEV.P(Table2[1M Return vs Nifty])</f>
        <v>0.5340425876244006</v>
      </c>
      <c r="K636">
        <v>0.80576742095158405</v>
      </c>
      <c r="L636">
        <f>(Table2[[#This Row],[6M Return vs Nifty]]-AVERAGE(Table2[6M Return vs Nifty]))/_xlfn.STDEV.P(Table2[6M Return vs Nifty])</f>
        <v>-0.29771810878544536</v>
      </c>
      <c r="M636">
        <v>1.84409815648624</v>
      </c>
      <c r="N636">
        <f>(Table2[[#This Row],[1W Return vs Nifty]]-AVERAGE(Table2[1W Return vs Nifty]))/_xlfn.STDEV.P(Table2[1W Return vs Nifty])</f>
        <v>2.5027951019494673E-2</v>
      </c>
      <c r="O636">
        <v>2298.4</v>
      </c>
      <c r="P636">
        <v>2234.6383671874501</v>
      </c>
      <c r="Q636">
        <v>2182.12412713207</v>
      </c>
      <c r="R636">
        <v>55.129137226626703</v>
      </c>
      <c r="S636" s="1">
        <f>(Table2[[#This Row],[Close Price]]-Table2[[#This Row],[20D EMA]])/Table2[[#This Row],[20D EMA]]</f>
        <v>1.3357117995126965E-2</v>
      </c>
      <c r="T636" s="1">
        <f>(Table2[[#This Row],[Close Price]]-Table2[[#This Row],[50D EMA]])/Table2[[#This Row],[50D EMA]]</f>
        <v>4.2271552390573473E-2</v>
      </c>
      <c r="U636" s="1">
        <f>(Table2[[#This Row],[Close Price]]-Table2[[#This Row],[200D EMA]])/Table2[[#This Row],[200D EMA]]</f>
        <v>6.7354496951141749E-2</v>
      </c>
      <c r="V636">
        <v>0.76528684598694396</v>
      </c>
      <c r="W636">
        <v>2301.85</v>
      </c>
      <c r="X636">
        <v>2348</v>
      </c>
      <c r="Y636">
        <v>2254.9</v>
      </c>
      <c r="Z636">
        <v>2390.9499999999998</v>
      </c>
      <c r="AA636">
        <v>2178.6</v>
      </c>
      <c r="AB636">
        <v>2443.15</v>
      </c>
      <c r="AC636" s="1">
        <f>(Table2[[#This Row],[Close Price]]/Table2[[#This Row],[Day Low]])-1</f>
        <v>1.1838303972891318E-2</v>
      </c>
      <c r="AD636" s="1">
        <f>(Table2[[#This Row],[Day High]]/Table2[[#This Row],[Close Price]])-1</f>
        <v>8.1147224249711325E-3</v>
      </c>
      <c r="AE636" s="1">
        <f>(Table2[[#This Row],[Close Price]]/Table2[[#This Row],[Current Week Low]])-1</f>
        <v>3.2906115570535244E-2</v>
      </c>
      <c r="AF636" s="1">
        <f>(Table2[[#This Row],[Current Week High]]/Table2[[#This Row],[Close Price]])-1</f>
        <v>2.6555321798119369E-2</v>
      </c>
      <c r="AG636" s="1">
        <f>(Table2[[#This Row],[Close Price]]/Table2[[#This Row],[Current Month Low]])-1</f>
        <v>6.9081061231983876E-2</v>
      </c>
      <c r="AH636" s="1">
        <f>(Table2[[#This Row],[Current Month High]]/Table2[[#This Row],[Close Price]])-1</f>
        <v>4.8967412305182423E-2</v>
      </c>
      <c r="AI636">
        <v>17.427332446009199</v>
      </c>
      <c r="AJ636">
        <v>28.821902654867198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0.15</v>
      </c>
      <c r="AM636" t="s">
        <v>3193</v>
      </c>
      <c r="AN636">
        <v>1.41</v>
      </c>
      <c r="AO636" t="s">
        <v>3193</v>
      </c>
      <c r="AP636">
        <v>-0.10994491610726401</v>
      </c>
      <c r="AQ636">
        <f>(Table2[[#This Row],[Sharpe Ratio]]-AVERAGE(Table2[Sharpe Ratio]))/_xlfn.STDEV.P(Table2[Sharpe Ratio])</f>
        <v>-2.0738116507164213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-2.6671900204421792</v>
      </c>
      <c r="AS636">
        <f>_xlfn.RANK.AVG(Table2[[#This Row],[1Y Return vs Nifty Z-Score]],Table2[1Y Return vs Nifty Z-Score])</f>
        <v>619</v>
      </c>
      <c r="AT636">
        <f>_xlfn.RANK.AVG(Table2[[#This Row],[6M Return vs Nifty Z-Score]],Table2[6M Return vs Nifty Z-Score])</f>
        <v>420</v>
      </c>
      <c r="AU636">
        <f>_xlfn.RANK.AVG(Table2[[#This Row],[Sharpe Ratio Z-Score]],Table2[Sharpe Ratio Z-Score])</f>
        <v>724</v>
      </c>
      <c r="AV636">
        <f>(Table2[[#This Row],[Rank 1Y]]+Table2[[#This Row],[Rank 6M]]+Table2[[#This Row],[Rank Sharpe]])/3</f>
        <v>587.66666666666663</v>
      </c>
    </row>
    <row r="637" spans="1:48" x14ac:dyDescent="0.3">
      <c r="A637" t="s">
        <v>1399</v>
      </c>
      <c r="B637" t="s">
        <v>1400</v>
      </c>
      <c r="C637" t="s">
        <v>3161</v>
      </c>
      <c r="D637" t="s">
        <v>257</v>
      </c>
      <c r="E637">
        <v>8197.8776355150003</v>
      </c>
      <c r="F637">
        <v>664.35</v>
      </c>
      <c r="G637">
        <v>-25.703809363967</v>
      </c>
      <c r="H637">
        <f>(Table2[[#This Row],[1Y Return vs Nifty]]-AVERAGE(Table2[1Y Return vs Nifty]))/_xlfn.STDEV.P(Table2[1Y Return vs Nifty])</f>
        <v>-0.85878062957964296</v>
      </c>
      <c r="I637">
        <v>-4.6820792081907001</v>
      </c>
      <c r="J637">
        <f>(Table2[[#This Row],[1M Return vs Nifty]]-AVERAGE(Table2[1M Return vs Nifty]))/_xlfn.STDEV.P(Table2[1M Return vs Nifty])</f>
        <v>-0.52821469000138399</v>
      </c>
      <c r="K637">
        <v>-15.1642104408027</v>
      </c>
      <c r="L637">
        <f>(Table2[[#This Row],[6M Return vs Nifty]]-AVERAGE(Table2[6M Return vs Nifty]))/_xlfn.STDEV.P(Table2[6M Return vs Nifty])</f>
        <v>-0.79165493490542826</v>
      </c>
      <c r="M637">
        <v>-3.7703188608650202</v>
      </c>
      <c r="N637">
        <f>(Table2[[#This Row],[1W Return vs Nifty]]-AVERAGE(Table2[1W Return vs Nifty]))/_xlfn.STDEV.P(Table2[1W Return vs Nifty])</f>
        <v>-1.1396599617031848</v>
      </c>
      <c r="O637">
        <v>689.76</v>
      </c>
      <c r="P637">
        <v>703.68174264408196</v>
      </c>
      <c r="Q637">
        <v>676.57347192980797</v>
      </c>
      <c r="R637">
        <v>29.822147923588201</v>
      </c>
      <c r="S637" s="1">
        <f>(Table2[[#This Row],[Close Price]]-Table2[[#This Row],[20D EMA]])/Table2[[#This Row],[20D EMA]]</f>
        <v>-3.683890048712591E-2</v>
      </c>
      <c r="T637" s="1">
        <f>(Table2[[#This Row],[Close Price]]-Table2[[#This Row],[50D EMA]])/Table2[[#This Row],[50D EMA]]</f>
        <v>-5.589422072582563E-2</v>
      </c>
      <c r="U637" s="1">
        <f>(Table2[[#This Row],[Close Price]]-Table2[[#This Row],[200D EMA]])/Table2[[#This Row],[200D EMA]]</f>
        <v>-1.8066732493874787E-2</v>
      </c>
      <c r="V637">
        <v>0.50790131452992404</v>
      </c>
      <c r="W637">
        <v>660.85</v>
      </c>
      <c r="X637">
        <v>672.1</v>
      </c>
      <c r="Y637">
        <v>660.6</v>
      </c>
      <c r="Z637">
        <v>680</v>
      </c>
      <c r="AA637">
        <v>660.6</v>
      </c>
      <c r="AB637">
        <v>729.55</v>
      </c>
      <c r="AC637" s="1">
        <f>(Table2[[#This Row],[Close Price]]/Table2[[#This Row],[Day Low]])-1</f>
        <v>5.2962094272528404E-3</v>
      </c>
      <c r="AD637" s="1">
        <f>(Table2[[#This Row],[Day High]]/Table2[[#This Row],[Close Price]])-1</f>
        <v>1.1665537743659193E-2</v>
      </c>
      <c r="AE637" s="1">
        <f>(Table2[[#This Row],[Close Price]]/Table2[[#This Row],[Current Week Low]])-1</f>
        <v>5.6766575840145883E-3</v>
      </c>
      <c r="AF637" s="1">
        <f>(Table2[[#This Row],[Current Week High]]/Table2[[#This Row],[Close Price]])-1</f>
        <v>2.3556860088808529E-2</v>
      </c>
      <c r="AG637" s="1">
        <f>(Table2[[#This Row],[Close Price]]/Table2[[#This Row],[Current Month Low]])-1</f>
        <v>5.6766575840145883E-3</v>
      </c>
      <c r="AH637" s="1">
        <f>(Table2[[#This Row],[Current Month High]]/Table2[[#This Row],[Close Price]])-1</f>
        <v>9.8141040114397393E-2</v>
      </c>
      <c r="AI637">
        <v>26.093173778881599</v>
      </c>
      <c r="AJ637">
        <v>30.251936084697501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-0.13</v>
      </c>
      <c r="AM637" t="s">
        <v>3192</v>
      </c>
      <c r="AN637">
        <v>-4.6500000000000004</v>
      </c>
      <c r="AO637" t="s">
        <v>3192</v>
      </c>
      <c r="AQ637">
        <f>(Table2[[#This Row],[Sharpe Ratio]]-AVERAGE(Table2[Sharpe Ratio]))/_xlfn.STDEV.P(Table2[Sharpe Ratio])</f>
        <v>-0.78836149865308947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622</v>
      </c>
      <c r="AT637">
        <f>_xlfn.RANK.AVG(Table2[[#This Row],[6M Return vs Nifty Z-Score]],Table2[6M Return vs Nifty Z-Score])</f>
        <v>590</v>
      </c>
      <c r="AU637">
        <f>_xlfn.RANK.AVG(Table2[[#This Row],[Sharpe Ratio Z-Score]],Table2[Sharpe Ratio Z-Score])</f>
        <v>551.5</v>
      </c>
      <c r="AV637">
        <f>(Table2[[#This Row],[Rank 1Y]]+Table2[[#This Row],[Rank 6M]]+Table2[[#This Row],[Rank Sharpe]])/3</f>
        <v>587.83333333333337</v>
      </c>
    </row>
    <row r="638" spans="1:48" x14ac:dyDescent="0.3">
      <c r="A638" t="s">
        <v>1913</v>
      </c>
      <c r="B638" t="s">
        <v>1914</v>
      </c>
      <c r="C638" t="s">
        <v>3163</v>
      </c>
      <c r="D638" t="s">
        <v>429</v>
      </c>
      <c r="E638">
        <v>3873.32509536</v>
      </c>
      <c r="F638">
        <v>25.12</v>
      </c>
      <c r="G638">
        <v>-25.670370104081201</v>
      </c>
      <c r="H638">
        <f>(Table2[[#This Row],[1Y Return vs Nifty]]-AVERAGE(Table2[1Y Return vs Nifty]))/_xlfn.STDEV.P(Table2[1Y Return vs Nifty])</f>
        <v>-0.85822989683674877</v>
      </c>
      <c r="I638">
        <v>0.57815955041798806</v>
      </c>
      <c r="J638">
        <f>(Table2[[#This Row],[1M Return vs Nifty]]-AVERAGE(Table2[1M Return vs Nifty]))/_xlfn.STDEV.P(Table2[1M Return vs Nifty])</f>
        <v>3.5549445293902603E-2</v>
      </c>
      <c r="K638">
        <v>-15.3835943849086</v>
      </c>
      <c r="L638">
        <f>(Table2[[#This Row],[6M Return vs Nifty]]-AVERAGE(Table2[6M Return vs Nifty]))/_xlfn.STDEV.P(Table2[6M Return vs Nifty])</f>
        <v>-0.79844027988157018</v>
      </c>
      <c r="M638">
        <v>0.36916139166764</v>
      </c>
      <c r="N638">
        <f>(Table2[[#This Row],[1W Return vs Nifty]]-AVERAGE(Table2[1W Return vs Nifty]))/_xlfn.STDEV.P(Table2[1W Return vs Nifty])</f>
        <v>-0.28094166554186134</v>
      </c>
      <c r="O638">
        <v>24.32</v>
      </c>
      <c r="P638">
        <v>23.232879694800999</v>
      </c>
      <c r="Q638">
        <v>23.866732001684099</v>
      </c>
      <c r="R638">
        <v>53.049954039634102</v>
      </c>
      <c r="S638" s="1">
        <f>(Table2[[#This Row],[Close Price]]-Table2[[#This Row],[20D EMA]])/Table2[[#This Row],[20D EMA]]</f>
        <v>3.2894736842105289E-2</v>
      </c>
      <c r="T638" s="1">
        <f>(Table2[[#This Row],[Close Price]]-Table2[[#This Row],[50D EMA]])/Table2[[#This Row],[50D EMA]]</f>
        <v>8.1226276294164984E-2</v>
      </c>
      <c r="U638" s="1">
        <f>(Table2[[#This Row],[Close Price]]-Table2[[#This Row],[200D EMA]])/Table2[[#This Row],[200D EMA]]</f>
        <v>5.2511085230582392E-2</v>
      </c>
      <c r="V638">
        <v>2.17637047624424</v>
      </c>
      <c r="W638">
        <v>24.1</v>
      </c>
      <c r="X638">
        <v>25.89</v>
      </c>
      <c r="Y638">
        <v>24.1</v>
      </c>
      <c r="Z638">
        <v>27.19</v>
      </c>
      <c r="AA638">
        <v>19.399999999999999</v>
      </c>
      <c r="AB638">
        <v>29.14</v>
      </c>
      <c r="AC638" s="1">
        <f>(Table2[[#This Row],[Close Price]]/Table2[[#This Row],[Day Low]])-1</f>
        <v>4.2323651452282229E-2</v>
      </c>
      <c r="AD638" s="1">
        <f>(Table2[[#This Row],[Day High]]/Table2[[#This Row],[Close Price]])-1</f>
        <v>3.0652866242038224E-2</v>
      </c>
      <c r="AE638" s="1">
        <f>(Table2[[#This Row],[Close Price]]/Table2[[#This Row],[Current Week Low]])-1</f>
        <v>4.2323651452282229E-2</v>
      </c>
      <c r="AF638" s="1">
        <f>(Table2[[#This Row],[Current Week High]]/Table2[[#This Row],[Close Price]])-1</f>
        <v>8.2404458598726027E-2</v>
      </c>
      <c r="AG638" s="1">
        <f>(Table2[[#This Row],[Close Price]]/Table2[[#This Row],[Current Month Low]])-1</f>
        <v>0.29484536082474233</v>
      </c>
      <c r="AH638" s="1">
        <f>(Table2[[#This Row],[Current Month High]]/Table2[[#This Row],[Close Price]])-1</f>
        <v>0.16003184713375784</v>
      </c>
      <c r="AI638">
        <v>79.737261146496706</v>
      </c>
      <c r="AJ638">
        <v>50.419161676646702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0.3</v>
      </c>
      <c r="AM638" t="s">
        <v>3193</v>
      </c>
      <c r="AN638">
        <v>3.93</v>
      </c>
      <c r="AO638" t="s">
        <v>3193</v>
      </c>
      <c r="AQ638">
        <f>(Table2[[#This Row],[Sharpe Ratio]]-AVERAGE(Table2[Sharpe Ratio]))/_xlfn.STDEV.P(Table2[Sharpe Ratio])</f>
        <v>-0.78836149865308947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621</v>
      </c>
      <c r="AT638">
        <f>_xlfn.RANK.AVG(Table2[[#This Row],[6M Return vs Nifty Z-Score]],Table2[6M Return vs Nifty Z-Score])</f>
        <v>591</v>
      </c>
      <c r="AU638">
        <f>_xlfn.RANK.AVG(Table2[[#This Row],[Sharpe Ratio Z-Score]],Table2[Sharpe Ratio Z-Score])</f>
        <v>551.5</v>
      </c>
      <c r="AV638">
        <f>(Table2[[#This Row],[Rank 1Y]]+Table2[[#This Row],[Rank 6M]]+Table2[[#This Row],[Rank Sharpe]])/3</f>
        <v>587.83333333333337</v>
      </c>
    </row>
    <row r="639" spans="1:48" x14ac:dyDescent="0.3">
      <c r="A639" t="s">
        <v>125</v>
      </c>
      <c r="B639" t="s">
        <v>126</v>
      </c>
      <c r="C639" t="s">
        <v>3149</v>
      </c>
      <c r="D639" t="s">
        <v>127</v>
      </c>
      <c r="E639">
        <v>237399.59672100001</v>
      </c>
      <c r="F639">
        <v>2462.25</v>
      </c>
      <c r="G639">
        <v>-20.002433031918901</v>
      </c>
      <c r="H639">
        <f>(Table2[[#This Row],[1Y Return vs Nifty]]-AVERAGE(Table2[1Y Return vs Nifty]))/_xlfn.STDEV.P(Table2[1Y Return vs Nifty])</f>
        <v>-0.7648809847805772</v>
      </c>
      <c r="I639">
        <v>0.10460154537936001</v>
      </c>
      <c r="J639">
        <f>(Table2[[#This Row],[1M Return vs Nifty]]-AVERAGE(Table2[1M Return vs Nifty]))/_xlfn.STDEV.P(Table2[1M Return vs Nifty])</f>
        <v>-1.5203958016135916E-2</v>
      </c>
      <c r="K639">
        <v>-16.041207533335399</v>
      </c>
      <c r="L639">
        <f>(Table2[[#This Row],[6M Return vs Nifty]]-AVERAGE(Table2[6M Return vs Nifty]))/_xlfn.STDEV.P(Table2[6M Return vs Nifty])</f>
        <v>-0.81877965380935724</v>
      </c>
      <c r="M639">
        <v>-2.5281590864490902</v>
      </c>
      <c r="N639">
        <f>(Table2[[#This Row],[1W Return vs Nifty]]-AVERAGE(Table2[1W Return vs Nifty]))/_xlfn.STDEV.P(Table2[1W Return vs Nifty])</f>
        <v>-0.88197898245610118</v>
      </c>
      <c r="O639">
        <v>2566.87</v>
      </c>
      <c r="P639">
        <v>2565.61961811316</v>
      </c>
      <c r="Q639">
        <v>2505.4913499867098</v>
      </c>
      <c r="R639">
        <v>19.5553907137602</v>
      </c>
      <c r="S639" s="1">
        <f>(Table2[[#This Row],[Close Price]]-Table2[[#This Row],[20D EMA]])/Table2[[#This Row],[20D EMA]]</f>
        <v>-4.0757810095563819E-2</v>
      </c>
      <c r="T639" s="1">
        <f>(Table2[[#This Row],[Close Price]]-Table2[[#This Row],[50D EMA]])/Table2[[#This Row],[50D EMA]]</f>
        <v>-4.0290313257419406E-2</v>
      </c>
      <c r="U639" s="1">
        <f>(Table2[[#This Row],[Close Price]]-Table2[[#This Row],[200D EMA]])/Table2[[#This Row],[200D EMA]]</f>
        <v>-1.7258630722049455E-2</v>
      </c>
      <c r="V639">
        <v>1.02670322795789</v>
      </c>
      <c r="W639">
        <v>2431.4499999999998</v>
      </c>
      <c r="X639">
        <v>2493.0500000000002</v>
      </c>
      <c r="Y639">
        <v>2431.4499999999998</v>
      </c>
      <c r="Z639">
        <v>2519.6999999999998</v>
      </c>
      <c r="AA639">
        <v>2431.4499999999998</v>
      </c>
      <c r="AB639">
        <v>2710</v>
      </c>
      <c r="AC639" s="1">
        <f>(Table2[[#This Row],[Close Price]]/Table2[[#This Row],[Day Low]])-1</f>
        <v>1.2667338419461771E-2</v>
      </c>
      <c r="AD639" s="1">
        <f>(Table2[[#This Row],[Day High]]/Table2[[#This Row],[Close Price]])-1</f>
        <v>1.2508884150675303E-2</v>
      </c>
      <c r="AE639" s="1">
        <f>(Table2[[#This Row],[Close Price]]/Table2[[#This Row],[Current Week Low]])-1</f>
        <v>1.2667338419461771E-2</v>
      </c>
      <c r="AF639" s="1">
        <f>(Table2[[#This Row],[Current Week High]]/Table2[[#This Row],[Close Price]])-1</f>
        <v>2.3332318001827446E-2</v>
      </c>
      <c r="AG639" s="1">
        <f>(Table2[[#This Row],[Close Price]]/Table2[[#This Row],[Current Month Low]])-1</f>
        <v>1.2667338419461771E-2</v>
      </c>
      <c r="AH639" s="1">
        <f>(Table2[[#This Row],[Current Month High]]/Table2[[#This Row],[Close Price]])-1</f>
        <v>0.10061935221849927</v>
      </c>
      <c r="AI639">
        <v>12.8236369174535</v>
      </c>
      <c r="AJ639">
        <v>7.1706046341574803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0</v>
      </c>
      <c r="AM639" t="s">
        <v>3194</v>
      </c>
      <c r="AN639">
        <v>-10.32</v>
      </c>
      <c r="AO639" t="s">
        <v>3192</v>
      </c>
      <c r="AP639">
        <v>-4.3362199696379998E-3</v>
      </c>
      <c r="AQ639">
        <f>(Table2[[#This Row],[Sharpe Ratio]]-AVERAGE(Table2[Sharpe Ratio]))/_xlfn.STDEV.P(Table2[Sharpe Ratio])</f>
        <v>-0.83905956470930576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-3.319903143771477</v>
      </c>
      <c r="AS639">
        <f>_xlfn.RANK.AVG(Table2[[#This Row],[1Y Return vs Nifty Z-Score]],Table2[1Y Return vs Nifty Z-Score])</f>
        <v>585</v>
      </c>
      <c r="AT639">
        <f>_xlfn.RANK.AVG(Table2[[#This Row],[6M Return vs Nifty Z-Score]],Table2[6M Return vs Nifty Z-Score])</f>
        <v>597</v>
      </c>
      <c r="AU639">
        <f>_xlfn.RANK.AVG(Table2[[#This Row],[Sharpe Ratio Z-Score]],Table2[Sharpe Ratio Z-Score])</f>
        <v>588</v>
      </c>
      <c r="AV639">
        <f>(Table2[[#This Row],[Rank 1Y]]+Table2[[#This Row],[Rank 6M]]+Table2[[#This Row],[Rank Sharpe]])/3</f>
        <v>590</v>
      </c>
    </row>
    <row r="640" spans="1:48" x14ac:dyDescent="0.3">
      <c r="A640" t="s">
        <v>1526</v>
      </c>
      <c r="B640" t="s">
        <v>1527</v>
      </c>
      <c r="C640" t="s">
        <v>3159</v>
      </c>
      <c r="D640" t="s">
        <v>448</v>
      </c>
      <c r="E640">
        <v>6681.18136572</v>
      </c>
      <c r="F640">
        <v>1237.05</v>
      </c>
      <c r="G640">
        <v>-30.617652350286502</v>
      </c>
      <c r="H640">
        <f>(Table2[[#This Row],[1Y Return vs Nifty]]-AVERAGE(Table2[1Y Return vs Nifty]))/_xlfn.STDEV.P(Table2[1Y Return vs Nifty])</f>
        <v>-0.93970987966617958</v>
      </c>
      <c r="I640">
        <v>1.3025729817523299</v>
      </c>
      <c r="J640">
        <f>(Table2[[#This Row],[1M Return vs Nifty]]-AVERAGE(Table2[1M Return vs Nifty]))/_xlfn.STDEV.P(Table2[1M Return vs Nifty])</f>
        <v>0.1131881857491964</v>
      </c>
      <c r="K640">
        <v>-4.7699317168522102</v>
      </c>
      <c r="L640">
        <f>(Table2[[#This Row],[6M Return vs Nifty]]-AVERAGE(Table2[6M Return vs Nifty]))/_xlfn.STDEV.P(Table2[6M Return vs Nifty])</f>
        <v>-0.47016938951779097</v>
      </c>
      <c r="M640">
        <v>-2.45221217391085</v>
      </c>
      <c r="N640">
        <f>(Table2[[#This Row],[1W Return vs Nifty]]-AVERAGE(Table2[1W Return vs Nifty]))/_xlfn.STDEV.P(Table2[1W Return vs Nifty])</f>
        <v>-0.86622410518771731</v>
      </c>
      <c r="O640">
        <v>1274.5</v>
      </c>
      <c r="P640">
        <v>1229.7734834702101</v>
      </c>
      <c r="Q640">
        <v>1159.4648689446201</v>
      </c>
      <c r="R640">
        <v>30.519125561360799</v>
      </c>
      <c r="S640" s="1">
        <f>(Table2[[#This Row],[Close Price]]-Table2[[#This Row],[20D EMA]])/Table2[[#This Row],[20D EMA]]</f>
        <v>-2.9384072185170692E-2</v>
      </c>
      <c r="T640" s="1">
        <f>(Table2[[#This Row],[Close Price]]-Table2[[#This Row],[50D EMA]])/Table2[[#This Row],[50D EMA]]</f>
        <v>5.9169567628477434E-3</v>
      </c>
      <c r="U640" s="1">
        <f>(Table2[[#This Row],[Close Price]]-Table2[[#This Row],[200D EMA]])/Table2[[#This Row],[200D EMA]]</f>
        <v>6.6914602704608195E-2</v>
      </c>
      <c r="V640">
        <v>0.57894015976451296</v>
      </c>
      <c r="W640">
        <v>1217.25</v>
      </c>
      <c r="X640">
        <v>1268.3499999999999</v>
      </c>
      <c r="Y640">
        <v>1217.25</v>
      </c>
      <c r="Z640">
        <v>1285</v>
      </c>
      <c r="AA640">
        <v>1217.25</v>
      </c>
      <c r="AB640">
        <v>1400.05</v>
      </c>
      <c r="AC640" s="1">
        <f>(Table2[[#This Row],[Close Price]]/Table2[[#This Row],[Day Low]])-1</f>
        <v>1.6266173752310431E-2</v>
      </c>
      <c r="AD640" s="1">
        <f>(Table2[[#This Row],[Day High]]/Table2[[#This Row],[Close Price]])-1</f>
        <v>2.5302130067499151E-2</v>
      </c>
      <c r="AE640" s="1">
        <f>(Table2[[#This Row],[Close Price]]/Table2[[#This Row],[Current Week Low]])-1</f>
        <v>1.6266173752310431E-2</v>
      </c>
      <c r="AF640" s="1">
        <f>(Table2[[#This Row],[Current Week High]]/Table2[[#This Row],[Close Price]])-1</f>
        <v>3.8761569863788869E-2</v>
      </c>
      <c r="AG640" s="1">
        <f>(Table2[[#This Row],[Close Price]]/Table2[[#This Row],[Current Month Low]])-1</f>
        <v>1.6266173752310431E-2</v>
      </c>
      <c r="AH640" s="1">
        <f>(Table2[[#This Row],[Current Month High]]/Table2[[#This Row],[Close Price]])-1</f>
        <v>0.13176508629400585</v>
      </c>
      <c r="AI640">
        <v>13.802999070368999</v>
      </c>
      <c r="AJ640">
        <v>32.545805207328797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0</v>
      </c>
      <c r="AM640" t="s">
        <v>3194</v>
      </c>
      <c r="AN640">
        <v>-9.0399999999999991</v>
      </c>
      <c r="AO640" t="s">
        <v>3192</v>
      </c>
      <c r="AP640">
        <v>-3.9361839940423998E-2</v>
      </c>
      <c r="AQ640">
        <f>(Table2[[#This Row],[Sharpe Ratio]]-AVERAGE(Table2[Sharpe Ratio]))/_xlfn.STDEV.P(Table2[Sharpe Ratio])</f>
        <v>-1.2485708919418765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-3.4114860805643676</v>
      </c>
      <c r="AS640">
        <f>_xlfn.RANK.AVG(Table2[[#This Row],[1Y Return vs Nifty Z-Score]],Table2[1Y Return vs Nifty Z-Score])</f>
        <v>643</v>
      </c>
      <c r="AT640">
        <f>_xlfn.RANK.AVG(Table2[[#This Row],[6M Return vs Nifty Z-Score]],Table2[6M Return vs Nifty Z-Score])</f>
        <v>476</v>
      </c>
      <c r="AU640">
        <f>_xlfn.RANK.AVG(Table2[[#This Row],[Sharpe Ratio Z-Score]],Table2[Sharpe Ratio Z-Score])</f>
        <v>653</v>
      </c>
      <c r="AV640">
        <f>(Table2[[#This Row],[Rank 1Y]]+Table2[[#This Row],[Rank 6M]]+Table2[[#This Row],[Rank Sharpe]])/3</f>
        <v>590.66666666666663</v>
      </c>
    </row>
    <row r="641" spans="1:48" x14ac:dyDescent="0.3">
      <c r="A641" t="s">
        <v>1604</v>
      </c>
      <c r="B641" t="s">
        <v>1605</v>
      </c>
      <c r="C641" t="s">
        <v>3161</v>
      </c>
      <c r="D641" t="s">
        <v>257</v>
      </c>
      <c r="E641">
        <v>5995.3617281750003</v>
      </c>
      <c r="F641">
        <v>178.25</v>
      </c>
      <c r="G641">
        <v>-21.670114890818599</v>
      </c>
      <c r="H641">
        <f>(Table2[[#This Row],[1Y Return vs Nifty]]-AVERAGE(Table2[1Y Return vs Nifty]))/_xlfn.STDEV.P(Table2[1Y Return vs Nifty])</f>
        <v>-0.79234711314475659</v>
      </c>
      <c r="I641">
        <v>-5.6869009688998897</v>
      </c>
      <c r="J641">
        <f>(Table2[[#This Row],[1M Return vs Nifty]]-AVERAGE(Table2[1M Return vs Nifty]))/_xlfn.STDEV.P(Table2[1M Return vs Nifty])</f>
        <v>-0.63590608901345769</v>
      </c>
      <c r="K641">
        <v>-8.8423685800605103</v>
      </c>
      <c r="L641">
        <f>(Table2[[#This Row],[6M Return vs Nifty]]-AVERAGE(Table2[6M Return vs Nifty]))/_xlfn.STDEV.P(Table2[6M Return vs Nifty])</f>
        <v>-0.59612614138057418</v>
      </c>
      <c r="M641">
        <v>4.64205510180222</v>
      </c>
      <c r="N641">
        <f>(Table2[[#This Row],[1W Return vs Nifty]]-AVERAGE(Table2[1W Return vs Nifty]))/_xlfn.STDEV.P(Table2[1W Return vs Nifty])</f>
        <v>0.60545270829293774</v>
      </c>
      <c r="O641">
        <v>173.75</v>
      </c>
      <c r="P641">
        <v>171.805225753032</v>
      </c>
      <c r="Q641">
        <v>167.95731484059701</v>
      </c>
      <c r="R641">
        <v>59.427711580752401</v>
      </c>
      <c r="S641" s="1">
        <f>(Table2[[#This Row],[Close Price]]-Table2[[#This Row],[20D EMA]])/Table2[[#This Row],[20D EMA]]</f>
        <v>2.5899280575539568E-2</v>
      </c>
      <c r="T641" s="1">
        <f>(Table2[[#This Row],[Close Price]]-Table2[[#This Row],[50D EMA]])/Table2[[#This Row],[50D EMA]]</f>
        <v>3.7512096728840379E-2</v>
      </c>
      <c r="U641" s="1">
        <f>(Table2[[#This Row],[Close Price]]-Table2[[#This Row],[200D EMA]])/Table2[[#This Row],[200D EMA]]</f>
        <v>6.1281553406420289E-2</v>
      </c>
      <c r="V641">
        <v>0.90563639159398002</v>
      </c>
      <c r="W641">
        <v>172.83</v>
      </c>
      <c r="X641">
        <v>179.4</v>
      </c>
      <c r="Y641">
        <v>170.83</v>
      </c>
      <c r="Z641">
        <v>179.4</v>
      </c>
      <c r="AA641">
        <v>159.69999999999999</v>
      </c>
      <c r="AB641">
        <v>184.3</v>
      </c>
      <c r="AC641" s="1">
        <f>(Table2[[#This Row],[Close Price]]/Table2[[#This Row],[Day Low]])-1</f>
        <v>3.1360296244864916E-2</v>
      </c>
      <c r="AD641" s="1">
        <f>(Table2[[#This Row],[Day High]]/Table2[[#This Row],[Close Price]])-1</f>
        <v>6.4516129032259339E-3</v>
      </c>
      <c r="AE641" s="1">
        <f>(Table2[[#This Row],[Close Price]]/Table2[[#This Row],[Current Week Low]])-1</f>
        <v>4.343499385353855E-2</v>
      </c>
      <c r="AF641" s="1">
        <f>(Table2[[#This Row],[Current Week High]]/Table2[[#This Row],[Close Price]])-1</f>
        <v>6.4516129032259339E-3</v>
      </c>
      <c r="AG641" s="1">
        <f>(Table2[[#This Row],[Close Price]]/Table2[[#This Row],[Current Month Low]])-1</f>
        <v>0.11615529117094558</v>
      </c>
      <c r="AH641" s="1">
        <f>(Table2[[#This Row],[Current Month High]]/Table2[[#This Row],[Close Price]])-1</f>
        <v>3.3941093969144465E-2</v>
      </c>
      <c r="AI641">
        <v>23.1977559607293</v>
      </c>
      <c r="AJ641">
        <v>37.062668204536699</v>
      </c>
      <c r="AK641" t="str">
        <f>IF(AND(Table2[[#This Row],[20D EMA]]&gt;Table2[[#This Row],[50D EMA]],Table2[[#This Row],[50D EMA]]&gt;Table2[[#This Row],[200D EMA]]),"Uptrend","Downtrend/NoTrend")</f>
        <v>Uptrend</v>
      </c>
      <c r="AL641">
        <v>0.12</v>
      </c>
      <c r="AM641" t="s">
        <v>3193</v>
      </c>
      <c r="AN641">
        <v>-0.38</v>
      </c>
      <c r="AO641" t="s">
        <v>3192</v>
      </c>
      <c r="AP641">
        <v>-4.6410395215050998E-2</v>
      </c>
      <c r="AQ641">
        <f>(Table2[[#This Row],[Sharpe Ratio]]-AVERAGE(Table2[Sharpe Ratio]))/_xlfn.STDEV.P(Table2[Sharpe Ratio])</f>
        <v>-1.3309809457251405</v>
      </c>
      <c r="AR6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-2.7499075809709916</v>
      </c>
      <c r="AS641">
        <f>_xlfn.RANK.AVG(Table2[[#This Row],[1Y Return vs Nifty Z-Score]],Table2[1Y Return vs Nifty Z-Score])</f>
        <v>594</v>
      </c>
      <c r="AT641">
        <f>_xlfn.RANK.AVG(Table2[[#This Row],[6M Return vs Nifty Z-Score]],Table2[6M Return vs Nifty Z-Score])</f>
        <v>516</v>
      </c>
      <c r="AU641">
        <f>_xlfn.RANK.AVG(Table2[[#This Row],[Sharpe Ratio Z-Score]],Table2[Sharpe Ratio Z-Score])</f>
        <v>663</v>
      </c>
      <c r="AV641">
        <f>(Table2[[#This Row],[Rank 1Y]]+Table2[[#This Row],[Rank 6M]]+Table2[[#This Row],[Rank Sharpe]])/3</f>
        <v>591</v>
      </c>
    </row>
    <row r="642" spans="1:48" x14ac:dyDescent="0.3">
      <c r="A642" t="s">
        <v>909</v>
      </c>
      <c r="B642" t="s">
        <v>910</v>
      </c>
      <c r="C642" t="s">
        <v>3161</v>
      </c>
      <c r="D642" t="s">
        <v>453</v>
      </c>
      <c r="E642">
        <v>17164.172610000001</v>
      </c>
      <c r="F642">
        <v>3461.25</v>
      </c>
      <c r="G642">
        <v>-32.883823188437297</v>
      </c>
      <c r="H642">
        <f>(Table2[[#This Row],[1Y Return vs Nifty]]-AVERAGE(Table2[1Y Return vs Nifty]))/_xlfn.STDEV.P(Table2[1Y Return vs Nifty])</f>
        <v>-0.97703290911789797</v>
      </c>
      <c r="I642">
        <v>4.0362967501351203</v>
      </c>
      <c r="J642">
        <f>(Table2[[#This Row],[1M Return vs Nifty]]-AVERAGE(Table2[1M Return vs Nifty]))/_xlfn.STDEV.P(Table2[1M Return vs Nifty])</f>
        <v>0.40617401531753539</v>
      </c>
      <c r="K642">
        <v>-5.5719020284707597</v>
      </c>
      <c r="L642">
        <f>(Table2[[#This Row],[6M Return vs Nifty]]-AVERAGE(Table2[6M Return vs Nifty]))/_xlfn.STDEV.P(Table2[6M Return vs Nifty])</f>
        <v>-0.49497359862768431</v>
      </c>
      <c r="M642">
        <v>0.117106470557162</v>
      </c>
      <c r="N642">
        <f>(Table2[[#This Row],[1W Return vs Nifty]]-AVERAGE(Table2[1W Return vs Nifty]))/_xlfn.STDEV.P(Table2[1W Return vs Nifty])</f>
        <v>-0.33322943095942537</v>
      </c>
      <c r="O642">
        <v>3381.54</v>
      </c>
      <c r="P642">
        <v>3387.6959946422598</v>
      </c>
      <c r="Q642">
        <v>3480.6485924020299</v>
      </c>
      <c r="R642">
        <v>62.578326875915003</v>
      </c>
      <c r="S642" s="1">
        <f>(Table2[[#This Row],[Close Price]]-Table2[[#This Row],[20D EMA]])/Table2[[#This Row],[20D EMA]]</f>
        <v>2.3572100285668671E-2</v>
      </c>
      <c r="T642" s="1">
        <f>(Table2[[#This Row],[Close Price]]-Table2[[#This Row],[50D EMA]])/Table2[[#This Row],[50D EMA]]</f>
        <v>2.1712103292050988E-2</v>
      </c>
      <c r="U642" s="1">
        <f>(Table2[[#This Row],[Close Price]]-Table2[[#This Row],[200D EMA]])/Table2[[#This Row],[200D EMA]]</f>
        <v>-5.5732694315580719E-3</v>
      </c>
      <c r="V642">
        <v>1.06096045659546</v>
      </c>
      <c r="W642">
        <v>3341.5</v>
      </c>
      <c r="X642">
        <v>3478.5</v>
      </c>
      <c r="Y642">
        <v>3311.75</v>
      </c>
      <c r="Z642">
        <v>3478.5</v>
      </c>
      <c r="AA642">
        <v>3308.05</v>
      </c>
      <c r="AB642">
        <v>3612.85</v>
      </c>
      <c r="AC642" s="1">
        <f>(Table2[[#This Row],[Close Price]]/Table2[[#This Row],[Day Low]])-1</f>
        <v>3.5837198862786135E-2</v>
      </c>
      <c r="AD642" s="1">
        <f>(Table2[[#This Row],[Day High]]/Table2[[#This Row],[Close Price]])-1</f>
        <v>4.9837486457204871E-3</v>
      </c>
      <c r="AE642" s="1">
        <f>(Table2[[#This Row],[Close Price]]/Table2[[#This Row],[Current Week Low]])-1</f>
        <v>4.5142296368989143E-2</v>
      </c>
      <c r="AF642" s="1">
        <f>(Table2[[#This Row],[Current Week High]]/Table2[[#This Row],[Close Price]])-1</f>
        <v>4.9837486457204871E-3</v>
      </c>
      <c r="AG642" s="1">
        <f>(Table2[[#This Row],[Close Price]]/Table2[[#This Row],[Current Month Low]])-1</f>
        <v>4.6311270990462505E-2</v>
      </c>
      <c r="AH642" s="1">
        <f>(Table2[[#This Row],[Current Month High]]/Table2[[#This Row],[Close Price]])-1</f>
        <v>4.3799205489346349E-2</v>
      </c>
      <c r="AI642">
        <v>14.971469844709199</v>
      </c>
      <c r="AJ642">
        <v>20.3515360141866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-0.01</v>
      </c>
      <c r="AM642" t="s">
        <v>3192</v>
      </c>
      <c r="AN642">
        <v>0.93</v>
      </c>
      <c r="AO642" t="s">
        <v>3193</v>
      </c>
      <c r="AP642">
        <v>-3.2511812828048998E-2</v>
      </c>
      <c r="AQ642">
        <f>(Table2[[#This Row],[Sharpe Ratio]]-AVERAGE(Table2[Sharpe Ratio]))/_xlfn.STDEV.P(Table2[Sharpe Ratio])</f>
        <v>-1.1684819828317023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655</v>
      </c>
      <c r="AT642">
        <f>_xlfn.RANK.AVG(Table2[[#This Row],[6M Return vs Nifty Z-Score]],Table2[6M Return vs Nifty Z-Score])</f>
        <v>486</v>
      </c>
      <c r="AU642">
        <f>_xlfn.RANK.AVG(Table2[[#This Row],[Sharpe Ratio Z-Score]],Table2[Sharpe Ratio Z-Score])</f>
        <v>639</v>
      </c>
      <c r="AV642">
        <f>(Table2[[#This Row],[Rank 1Y]]+Table2[[#This Row],[Rank 6M]]+Table2[[#This Row],[Rank Sharpe]])/3</f>
        <v>593.33333333333337</v>
      </c>
    </row>
    <row r="643" spans="1:48" x14ac:dyDescent="0.3">
      <c r="A643" t="s">
        <v>2044</v>
      </c>
      <c r="B643" t="s">
        <v>2045</v>
      </c>
      <c r="C643" t="s">
        <v>3149</v>
      </c>
      <c r="D643" t="s">
        <v>195</v>
      </c>
      <c r="E643">
        <v>3230.3345667099902</v>
      </c>
      <c r="F643">
        <v>235.7</v>
      </c>
      <c r="G643">
        <v>-24.386587378902199</v>
      </c>
      <c r="H643">
        <f>(Table2[[#This Row],[1Y Return vs Nifty]]-AVERAGE(Table2[1Y Return vs Nifty]))/_xlfn.STDEV.P(Table2[1Y Return vs Nifty])</f>
        <v>-0.83708645096107892</v>
      </c>
      <c r="I643">
        <v>-12.7824591052636</v>
      </c>
      <c r="J643">
        <f>(Table2[[#This Row],[1M Return vs Nifty]]-AVERAGE(Table2[1M Return vs Nifty]))/_xlfn.STDEV.P(Table2[1M Return vs Nifty])</f>
        <v>-1.3963698969799547</v>
      </c>
      <c r="K643">
        <v>-9.8446392466480308</v>
      </c>
      <c r="L643">
        <f>(Table2[[#This Row],[6M Return vs Nifty]]-AVERAGE(Table2[6M Return vs Nifty]))/_xlfn.STDEV.P(Table2[6M Return vs Nifty])</f>
        <v>-0.62712545748814319</v>
      </c>
      <c r="M643">
        <v>-2.76388100623097</v>
      </c>
      <c r="N643">
        <f>(Table2[[#This Row],[1W Return vs Nifty]]-AVERAGE(Table2[1W Return vs Nifty]))/_xlfn.STDEV.P(Table2[1W Return vs Nifty])</f>
        <v>-0.93087853335965398</v>
      </c>
      <c r="O643">
        <v>241.45</v>
      </c>
      <c r="P643">
        <v>252.24113726652899</v>
      </c>
      <c r="Q643">
        <v>245.513304898504</v>
      </c>
      <c r="R643">
        <v>46.222144227659797</v>
      </c>
      <c r="S643" s="1">
        <f>(Table2[[#This Row],[Close Price]]-Table2[[#This Row],[20D EMA]])/Table2[[#This Row],[20D EMA]]</f>
        <v>-2.3814454338372336E-2</v>
      </c>
      <c r="T643" s="1">
        <f>(Table2[[#This Row],[Close Price]]-Table2[[#This Row],[50D EMA]])/Table2[[#This Row],[50D EMA]]</f>
        <v>-6.557668366778302E-2</v>
      </c>
      <c r="U643" s="1">
        <f>(Table2[[#This Row],[Close Price]]-Table2[[#This Row],[200D EMA]])/Table2[[#This Row],[200D EMA]]</f>
        <v>-3.9970562501942072E-2</v>
      </c>
      <c r="V643">
        <v>0.60592693195837399</v>
      </c>
      <c r="W643">
        <v>226.69</v>
      </c>
      <c r="X643">
        <v>237</v>
      </c>
      <c r="Y643">
        <v>225.83</v>
      </c>
      <c r="Z643">
        <v>237</v>
      </c>
      <c r="AA643">
        <v>225.83</v>
      </c>
      <c r="AB643">
        <v>250</v>
      </c>
      <c r="AC643" s="1">
        <f>(Table2[[#This Row],[Close Price]]/Table2[[#This Row],[Day Low]])-1</f>
        <v>3.974590850941806E-2</v>
      </c>
      <c r="AD643" s="1">
        <f>(Table2[[#This Row],[Day High]]/Table2[[#This Row],[Close Price]])-1</f>
        <v>5.5154857870174379E-3</v>
      </c>
      <c r="AE643" s="1">
        <f>(Table2[[#This Row],[Close Price]]/Table2[[#This Row],[Current Week Low]])-1</f>
        <v>4.3705442146747542E-2</v>
      </c>
      <c r="AF643" s="1">
        <f>(Table2[[#This Row],[Current Week High]]/Table2[[#This Row],[Close Price]])-1</f>
        <v>5.5154857870174379E-3</v>
      </c>
      <c r="AG643" s="1">
        <f>(Table2[[#This Row],[Close Price]]/Table2[[#This Row],[Current Month Low]])-1</f>
        <v>4.3705442146747542E-2</v>
      </c>
      <c r="AH643" s="1">
        <f>(Table2[[#This Row],[Current Month High]]/Table2[[#This Row],[Close Price]])-1</f>
        <v>6.0670343657191372E-2</v>
      </c>
      <c r="AI643">
        <v>22.592278319898099</v>
      </c>
      <c r="AJ643">
        <v>17.997496871088799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-0.15</v>
      </c>
      <c r="AM643" t="s">
        <v>3192</v>
      </c>
      <c r="AN643">
        <v>-5.36</v>
      </c>
      <c r="AO643" t="s">
        <v>3192</v>
      </c>
      <c r="AP643">
        <v>-3.4557463986555001E-2</v>
      </c>
      <c r="AQ643">
        <f>(Table2[[#This Row],[Sharpe Ratio]]-AVERAGE(Table2[Sharpe Ratio]))/_xlfn.STDEV.P(Table2[Sharpe Ratio])</f>
        <v>-1.1923992560069769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609</v>
      </c>
      <c r="AT643">
        <f>_xlfn.RANK.AVG(Table2[[#This Row],[6M Return vs Nifty Z-Score]],Table2[6M Return vs Nifty Z-Score])</f>
        <v>529</v>
      </c>
      <c r="AU643">
        <f>_xlfn.RANK.AVG(Table2[[#This Row],[Sharpe Ratio Z-Score]],Table2[Sharpe Ratio Z-Score])</f>
        <v>643</v>
      </c>
      <c r="AV643">
        <f>(Table2[[#This Row],[Rank 1Y]]+Table2[[#This Row],[Rank 6M]]+Table2[[#This Row],[Rank Sharpe]])/3</f>
        <v>593.66666666666663</v>
      </c>
    </row>
    <row r="644" spans="1:48" x14ac:dyDescent="0.3">
      <c r="A644" t="s">
        <v>496</v>
      </c>
      <c r="B644" t="s">
        <v>497</v>
      </c>
      <c r="C644" t="s">
        <v>3146</v>
      </c>
      <c r="D644" t="s">
        <v>21</v>
      </c>
      <c r="E644">
        <v>43716.869135449997</v>
      </c>
      <c r="F644">
        <v>1077.6500000000001</v>
      </c>
      <c r="G644">
        <v>-44.478504392950299</v>
      </c>
      <c r="H644">
        <f>(Table2[[#This Row],[1Y Return vs Nifty]]-AVERAGE(Table2[1Y Return vs Nifty]))/_xlfn.STDEV.P(Table2[1Y Return vs Nifty])</f>
        <v>-1.167993193662221</v>
      </c>
      <c r="I644">
        <v>-3.3355661135833499</v>
      </c>
      <c r="J644">
        <f>(Table2[[#This Row],[1M Return vs Nifty]]-AVERAGE(Table2[1M Return vs Nifty]))/_xlfn.STDEV.P(Table2[1M Return vs Nifty])</f>
        <v>-0.38390264918332112</v>
      </c>
      <c r="K644">
        <v>-10.504102453102099</v>
      </c>
      <c r="L644">
        <f>(Table2[[#This Row],[6M Return vs Nifty]]-AVERAGE(Table2[6M Return vs Nifty]))/_xlfn.STDEV.P(Table2[6M Return vs Nifty])</f>
        <v>-0.64752205202061985</v>
      </c>
      <c r="M644">
        <v>-0.24048156899418099</v>
      </c>
      <c r="N644">
        <f>(Table2[[#This Row],[1W Return vs Nifty]]-AVERAGE(Table2[1W Return vs Nifty]))/_xlfn.STDEV.P(Table2[1W Return vs Nifty])</f>
        <v>-0.40740961139713228</v>
      </c>
      <c r="O644">
        <v>1067.1099999999999</v>
      </c>
      <c r="P644">
        <v>1059.5481136428</v>
      </c>
      <c r="Q644">
        <v>1080.0462670132399</v>
      </c>
      <c r="R644">
        <v>56.833145331367703</v>
      </c>
      <c r="S644" s="1">
        <f>(Table2[[#This Row],[Close Price]]-Table2[[#This Row],[20D EMA]])/Table2[[#This Row],[20D EMA]]</f>
        <v>9.877144811687822E-3</v>
      </c>
      <c r="T644" s="1">
        <f>(Table2[[#This Row],[Close Price]]-Table2[[#This Row],[50D EMA]])/Table2[[#This Row],[50D EMA]]</f>
        <v>1.7084534552154085E-2</v>
      </c>
      <c r="U644" s="1">
        <f>(Table2[[#This Row],[Close Price]]-Table2[[#This Row],[200D EMA]])/Table2[[#This Row],[200D EMA]]</f>
        <v>-2.2186707055304759E-3</v>
      </c>
      <c r="V644">
        <v>0.49027956028910402</v>
      </c>
      <c r="W644">
        <v>1042</v>
      </c>
      <c r="X644">
        <v>1080</v>
      </c>
      <c r="Y644">
        <v>1042</v>
      </c>
      <c r="Z644">
        <v>1080</v>
      </c>
      <c r="AA644">
        <v>1016.5</v>
      </c>
      <c r="AB644">
        <v>1112</v>
      </c>
      <c r="AC644" s="1">
        <f>(Table2[[#This Row],[Close Price]]/Table2[[#This Row],[Day Low]])-1</f>
        <v>3.4213051823416496E-2</v>
      </c>
      <c r="AD644" s="1">
        <f>(Table2[[#This Row],[Day High]]/Table2[[#This Row],[Close Price]])-1</f>
        <v>2.1806709042824224E-3</v>
      </c>
      <c r="AE644" s="1">
        <f>(Table2[[#This Row],[Close Price]]/Table2[[#This Row],[Current Week Low]])-1</f>
        <v>3.4213051823416496E-2</v>
      </c>
      <c r="AF644" s="1">
        <f>(Table2[[#This Row],[Current Week High]]/Table2[[#This Row],[Close Price]])-1</f>
        <v>2.1806709042824224E-3</v>
      </c>
      <c r="AG644" s="1">
        <f>(Table2[[#This Row],[Close Price]]/Table2[[#This Row],[Current Month Low]])-1</f>
        <v>6.0157402852926811E-2</v>
      </c>
      <c r="AH644" s="1">
        <f>(Table2[[#This Row],[Current Month High]]/Table2[[#This Row],[Close Price]])-1</f>
        <v>3.1874913005150107E-2</v>
      </c>
      <c r="AI644">
        <v>29.912309191295801</v>
      </c>
      <c r="AJ644">
        <v>11.086485929285599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0.04</v>
      </c>
      <c r="AM644" t="s">
        <v>3193</v>
      </c>
      <c r="AN644">
        <v>-3.87</v>
      </c>
      <c r="AO644" t="s">
        <v>3192</v>
      </c>
      <c r="AQ644">
        <f>(Table2[[#This Row],[Sharpe Ratio]]-AVERAGE(Table2[Sharpe Ratio]))/_xlfn.STDEV.P(Table2[Sharpe Ratio])</f>
        <v>-0.78836149865308947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698</v>
      </c>
      <c r="AT644">
        <f>_xlfn.RANK.AVG(Table2[[#This Row],[6M Return vs Nifty Z-Score]],Table2[6M Return vs Nifty Z-Score])</f>
        <v>532</v>
      </c>
      <c r="AU644">
        <f>_xlfn.RANK.AVG(Table2[[#This Row],[Sharpe Ratio Z-Score]],Table2[Sharpe Ratio Z-Score])</f>
        <v>551.5</v>
      </c>
      <c r="AV644">
        <f>(Table2[[#This Row],[Rank 1Y]]+Table2[[#This Row],[Rank 6M]]+Table2[[#This Row],[Rank Sharpe]])/3</f>
        <v>593.83333333333337</v>
      </c>
    </row>
    <row r="645" spans="1:48" x14ac:dyDescent="0.3">
      <c r="A645" t="s">
        <v>1982</v>
      </c>
      <c r="B645" t="s">
        <v>1983</v>
      </c>
      <c r="C645" t="s">
        <v>3147</v>
      </c>
      <c r="D645" t="s">
        <v>24</v>
      </c>
      <c r="E645">
        <v>3589.7763772799999</v>
      </c>
      <c r="F645">
        <v>114.48</v>
      </c>
      <c r="G645">
        <v>-32.563756457376101</v>
      </c>
      <c r="H645">
        <f>(Table2[[#This Row],[1Y Return vs Nifty]]-AVERAGE(Table2[1Y Return vs Nifty]))/_xlfn.STDEV.P(Table2[1Y Return vs Nifty])</f>
        <v>-0.97176152364739199</v>
      </c>
      <c r="I645">
        <v>-3.3319139110901199</v>
      </c>
      <c r="J645">
        <f>(Table2[[#This Row],[1M Return vs Nifty]]-AVERAGE(Table2[1M Return vs Nifty]))/_xlfn.STDEV.P(Table2[1M Return vs Nifty])</f>
        <v>-0.38351122573754132</v>
      </c>
      <c r="K645">
        <v>-19.333002789641402</v>
      </c>
      <c r="L645">
        <f>(Table2[[#This Row],[6M Return vs Nifty]]-AVERAGE(Table2[6M Return vs Nifty]))/_xlfn.STDEV.P(Table2[6M Return vs Nifty])</f>
        <v>-0.92059187391458885</v>
      </c>
      <c r="M645">
        <v>-2.9573692205772399</v>
      </c>
      <c r="N645">
        <f>(Table2[[#This Row],[1W Return vs Nifty]]-AVERAGE(Table2[1W Return vs Nifty]))/_xlfn.STDEV.P(Table2[1W Return vs Nifty])</f>
        <v>-0.97101687431419026</v>
      </c>
      <c r="O645">
        <v>118.53</v>
      </c>
      <c r="P645">
        <v>121.30594673911899</v>
      </c>
      <c r="Q645">
        <v>125.490062919316</v>
      </c>
      <c r="R645">
        <v>26.433185432151198</v>
      </c>
      <c r="S645" s="1">
        <f>(Table2[[#This Row],[Close Price]]-Table2[[#This Row],[20D EMA]])/Table2[[#This Row],[20D EMA]]</f>
        <v>-3.4168564920273321E-2</v>
      </c>
      <c r="T645" s="1">
        <f>(Table2[[#This Row],[Close Price]]-Table2[[#This Row],[50D EMA]])/Table2[[#This Row],[50D EMA]]</f>
        <v>-5.627050381791171E-2</v>
      </c>
      <c r="U645" s="1">
        <f>(Table2[[#This Row],[Close Price]]-Table2[[#This Row],[200D EMA]])/Table2[[#This Row],[200D EMA]]</f>
        <v>-8.7736531986560021E-2</v>
      </c>
      <c r="V645">
        <v>0.79090375987413497</v>
      </c>
      <c r="W645">
        <v>114.1</v>
      </c>
      <c r="X645">
        <v>116.07</v>
      </c>
      <c r="Y645">
        <v>114.1</v>
      </c>
      <c r="Z645">
        <v>118.15</v>
      </c>
      <c r="AA645">
        <v>113.05</v>
      </c>
      <c r="AB645">
        <v>123.65</v>
      </c>
      <c r="AC645" s="1">
        <f>(Table2[[#This Row],[Close Price]]/Table2[[#This Row],[Day Low]])-1</f>
        <v>3.330411919369114E-3</v>
      </c>
      <c r="AD645" s="1">
        <f>(Table2[[#This Row],[Day High]]/Table2[[#This Row],[Close Price]])-1</f>
        <v>1.388888888888884E-2</v>
      </c>
      <c r="AE645" s="1">
        <f>(Table2[[#This Row],[Close Price]]/Table2[[#This Row],[Current Week Low]])-1</f>
        <v>3.330411919369114E-3</v>
      </c>
      <c r="AF645" s="1">
        <f>(Table2[[#This Row],[Current Week High]]/Table2[[#This Row],[Close Price]])-1</f>
        <v>3.2058001397624158E-2</v>
      </c>
      <c r="AG645" s="1">
        <f>(Table2[[#This Row],[Close Price]]/Table2[[#This Row],[Current Month Low]])-1</f>
        <v>1.2649270234409649E-2</v>
      </c>
      <c r="AH645" s="1">
        <f>(Table2[[#This Row],[Current Month High]]/Table2[[#This Row],[Close Price]])-1</f>
        <v>8.0101327742837292E-2</v>
      </c>
      <c r="AI645">
        <v>42.776030747728797</v>
      </c>
      <c r="AJ645">
        <v>4.1674249317561403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-0.09</v>
      </c>
      <c r="AM645" t="s">
        <v>3192</v>
      </c>
      <c r="AN645">
        <v>-6.96</v>
      </c>
      <c r="AO645" t="s">
        <v>3192</v>
      </c>
      <c r="AP645">
        <v>1.1683433332115E-2</v>
      </c>
      <c r="AQ645">
        <f>(Table2[[#This Row],[Sharpe Ratio]]-AVERAGE(Table2[Sharpe Ratio]))/_xlfn.STDEV.P(Table2[Sharpe Ratio])</f>
        <v>-0.65176153855364505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652</v>
      </c>
      <c r="AT645">
        <f>_xlfn.RANK.AVG(Table2[[#This Row],[6M Return vs Nifty Z-Score]],Table2[6M Return vs Nifty Z-Score])</f>
        <v>630</v>
      </c>
      <c r="AU645">
        <f>_xlfn.RANK.AVG(Table2[[#This Row],[Sharpe Ratio Z-Score]],Table2[Sharpe Ratio Z-Score])</f>
        <v>503</v>
      </c>
      <c r="AV645">
        <f>(Table2[[#This Row],[Rank 1Y]]+Table2[[#This Row],[Rank 6M]]+Table2[[#This Row],[Rank Sharpe]])/3</f>
        <v>595</v>
      </c>
    </row>
    <row r="646" spans="1:48" x14ac:dyDescent="0.3">
      <c r="A646" t="s">
        <v>1546</v>
      </c>
      <c r="B646" t="s">
        <v>1547</v>
      </c>
      <c r="C646" t="s">
        <v>3149</v>
      </c>
      <c r="D646" t="s">
        <v>979</v>
      </c>
      <c r="E646">
        <v>6519.5447612400003</v>
      </c>
      <c r="F646">
        <v>142.13999999999999</v>
      </c>
      <c r="G646">
        <v>-51.763059726026</v>
      </c>
      <c r="H646">
        <f>(Table2[[#This Row],[1Y Return vs Nifty]]-AVERAGE(Table2[1Y Return vs Nifty]))/_xlfn.STDEV.P(Table2[1Y Return vs Nifty])</f>
        <v>-1.2879672347459517</v>
      </c>
      <c r="I646">
        <v>-0.15880919857266601</v>
      </c>
      <c r="J646">
        <f>(Table2[[#This Row],[1M Return vs Nifty]]-AVERAGE(Table2[1M Return vs Nifty]))/_xlfn.STDEV.P(Table2[1M Return vs Nifty])</f>
        <v>-4.3434906668147318E-2</v>
      </c>
      <c r="K646">
        <v>-26.7067732425771</v>
      </c>
      <c r="L646">
        <f>(Table2[[#This Row],[6M Return vs Nifty]]-AVERAGE(Table2[6M Return vs Nifty]))/_xlfn.STDEV.P(Table2[6M Return vs Nifty])</f>
        <v>-1.1486558578217201</v>
      </c>
      <c r="M646">
        <v>5.3822128322807803</v>
      </c>
      <c r="N646">
        <f>(Table2[[#This Row],[1W Return vs Nifty]]-AVERAGE(Table2[1W Return vs Nifty]))/_xlfn.STDEV.P(Table2[1W Return vs Nifty])</f>
        <v>0.75899541086249578</v>
      </c>
      <c r="O646">
        <v>134.6</v>
      </c>
      <c r="P646">
        <v>135.53092763414099</v>
      </c>
      <c r="Q646">
        <v>147.31742666359099</v>
      </c>
      <c r="R646">
        <v>65.835493969488994</v>
      </c>
      <c r="S646" s="1">
        <f>(Table2[[#This Row],[Close Price]]-Table2[[#This Row],[20D EMA]])/Table2[[#This Row],[20D EMA]]</f>
        <v>5.6017830609212428E-2</v>
      </c>
      <c r="T646" s="1">
        <f>(Table2[[#This Row],[Close Price]]-Table2[[#This Row],[50D EMA]])/Table2[[#This Row],[50D EMA]]</f>
        <v>4.8764311447051074E-2</v>
      </c>
      <c r="U646" s="1">
        <f>(Table2[[#This Row],[Close Price]]-Table2[[#This Row],[200D EMA]])/Table2[[#This Row],[200D EMA]]</f>
        <v>-3.5144699312553158E-2</v>
      </c>
      <c r="V646">
        <v>1.70195086984203</v>
      </c>
      <c r="W646">
        <v>136.01</v>
      </c>
      <c r="X646">
        <v>144.38999999999999</v>
      </c>
      <c r="Y646">
        <v>136.01</v>
      </c>
      <c r="Z646">
        <v>144.38999999999999</v>
      </c>
      <c r="AA646">
        <v>120.03</v>
      </c>
      <c r="AB646">
        <v>146.94999999999999</v>
      </c>
      <c r="AC646" s="1">
        <f>(Table2[[#This Row],[Close Price]]/Table2[[#This Row],[Day Low]])-1</f>
        <v>4.5070215425336402E-2</v>
      </c>
      <c r="AD646" s="1">
        <f>(Table2[[#This Row],[Day High]]/Table2[[#This Row],[Close Price]])-1</f>
        <v>1.5829463908822339E-2</v>
      </c>
      <c r="AE646" s="1">
        <f>(Table2[[#This Row],[Close Price]]/Table2[[#This Row],[Current Week Low]])-1</f>
        <v>4.5070215425336402E-2</v>
      </c>
      <c r="AF646" s="1">
        <f>(Table2[[#This Row],[Current Week High]]/Table2[[#This Row],[Close Price]])-1</f>
        <v>1.5829463908822339E-2</v>
      </c>
      <c r="AG646" s="1">
        <f>(Table2[[#This Row],[Close Price]]/Table2[[#This Row],[Current Month Low]])-1</f>
        <v>0.18420394901274673</v>
      </c>
      <c r="AH646" s="1">
        <f>(Table2[[#This Row],[Current Month High]]/Table2[[#This Row],[Close Price]])-1</f>
        <v>3.3839876178415773E-2</v>
      </c>
      <c r="AI646">
        <v>48.163782186576597</v>
      </c>
      <c r="AJ646">
        <v>18.420394901274602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0.02</v>
      </c>
      <c r="AM646" t="s">
        <v>3193</v>
      </c>
      <c r="AN646">
        <v>11.68</v>
      </c>
      <c r="AO646" t="s">
        <v>3193</v>
      </c>
      <c r="AP646">
        <v>5.1711887582957E-2</v>
      </c>
      <c r="AQ646">
        <f>(Table2[[#This Row],[Sharpe Ratio]]-AVERAGE(Table2[Sharpe Ratio]))/_xlfn.STDEV.P(Table2[Sharpe Ratio])</f>
        <v>-0.18375824721996437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714</v>
      </c>
      <c r="AT646">
        <f>_xlfn.RANK.AVG(Table2[[#This Row],[6M Return vs Nifty Z-Score]],Table2[6M Return vs Nifty Z-Score])</f>
        <v>688</v>
      </c>
      <c r="AU646">
        <f>_xlfn.RANK.AVG(Table2[[#This Row],[Sharpe Ratio Z-Score]],Table2[Sharpe Ratio Z-Score])</f>
        <v>388</v>
      </c>
      <c r="AV646">
        <f>(Table2[[#This Row],[Rank 1Y]]+Table2[[#This Row],[Rank 6M]]+Table2[[#This Row],[Rank Sharpe]])/3</f>
        <v>596.66666666666663</v>
      </c>
    </row>
    <row r="647" spans="1:48" x14ac:dyDescent="0.3">
      <c r="A647" t="s">
        <v>331</v>
      </c>
      <c r="B647" t="s">
        <v>332</v>
      </c>
      <c r="C647" t="s">
        <v>3145</v>
      </c>
      <c r="D647" t="s">
        <v>179</v>
      </c>
      <c r="E647">
        <v>82133.816998440001</v>
      </c>
      <c r="F647">
        <v>746.8</v>
      </c>
      <c r="G647">
        <v>-1.08347413310054</v>
      </c>
      <c r="H647">
        <f>(Table2[[#This Row],[1Y Return vs Nifty]]-AVERAGE(Table2[1Y Return vs Nifty]))/_xlfn.STDEV.P(Table2[1Y Return vs Nifty])</f>
        <v>-0.45329244596033696</v>
      </c>
      <c r="I647">
        <v>-5.9177508113793804</v>
      </c>
      <c r="J647">
        <f>(Table2[[#This Row],[1M Return vs Nifty]]-AVERAGE(Table2[1M Return vs Nifty]))/_xlfn.STDEV.P(Table2[1M Return vs Nifty])</f>
        <v>-0.66064733514330565</v>
      </c>
      <c r="K647">
        <v>-32.252112241939599</v>
      </c>
      <c r="L647">
        <f>(Table2[[#This Row],[6M Return vs Nifty]]-AVERAGE(Table2[6M Return vs Nifty]))/_xlfn.STDEV.P(Table2[6M Return vs Nifty])</f>
        <v>-1.320168127207145</v>
      </c>
      <c r="M647">
        <v>-2.4477280675607198</v>
      </c>
      <c r="N647">
        <f>(Table2[[#This Row],[1W Return vs Nifty]]-AVERAGE(Table2[1W Return vs Nifty]))/_xlfn.STDEV.P(Table2[1W Return vs Nifty])</f>
        <v>-0.86529389561311332</v>
      </c>
      <c r="O647">
        <v>773.69</v>
      </c>
      <c r="P647">
        <v>809.94575544938698</v>
      </c>
      <c r="Q647">
        <v>895.59604627386796</v>
      </c>
      <c r="R647">
        <v>30.430236307487199</v>
      </c>
      <c r="S647" s="1">
        <f>(Table2[[#This Row],[Close Price]]-Table2[[#This Row],[20D EMA]])/Table2[[#This Row],[20D EMA]]</f>
        <v>-3.4755522237588828E-2</v>
      </c>
      <c r="T647" s="1">
        <f>(Table2[[#This Row],[Close Price]]-Table2[[#This Row],[50D EMA]])/Table2[[#This Row],[50D EMA]]</f>
        <v>-7.7962943844741173E-2</v>
      </c>
      <c r="U647" s="1">
        <f>(Table2[[#This Row],[Close Price]]-Table2[[#This Row],[200D EMA]])/Table2[[#This Row],[200D EMA]]</f>
        <v>-0.16614191955506585</v>
      </c>
      <c r="V647">
        <v>0.211641255806403</v>
      </c>
      <c r="W647">
        <v>744.05</v>
      </c>
      <c r="X647">
        <v>754.7</v>
      </c>
      <c r="Y647">
        <v>744.05</v>
      </c>
      <c r="Z647">
        <v>763.05</v>
      </c>
      <c r="AA647">
        <v>728.05</v>
      </c>
      <c r="AB647">
        <v>794.35</v>
      </c>
      <c r="AC647" s="1">
        <f>(Table2[[#This Row],[Close Price]]/Table2[[#This Row],[Day Low]])-1</f>
        <v>3.695988172837783E-3</v>
      </c>
      <c r="AD647" s="1">
        <f>(Table2[[#This Row],[Day High]]/Table2[[#This Row],[Close Price]])-1</f>
        <v>1.0578468130691077E-2</v>
      </c>
      <c r="AE647" s="1">
        <f>(Table2[[#This Row],[Close Price]]/Table2[[#This Row],[Current Week Low]])-1</f>
        <v>3.695988172837783E-3</v>
      </c>
      <c r="AF647" s="1">
        <f>(Table2[[#This Row],[Current Week High]]/Table2[[#This Row],[Close Price]])-1</f>
        <v>2.1759507230851627E-2</v>
      </c>
      <c r="AG647" s="1">
        <f>(Table2[[#This Row],[Close Price]]/Table2[[#This Row],[Current Month Low]])-1</f>
        <v>2.5753725705652153E-2</v>
      </c>
      <c r="AH647" s="1">
        <f>(Table2[[#This Row],[Current Month High]]/Table2[[#This Row],[Close Price]])-1</f>
        <v>6.3671665773969099E-2</v>
      </c>
      <c r="AI647">
        <v>68.639528655597204</v>
      </c>
      <c r="AJ647">
        <v>43.065134099616799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-0.12</v>
      </c>
      <c r="AM647" t="s">
        <v>3192</v>
      </c>
      <c r="AN647">
        <v>-4.71</v>
      </c>
      <c r="AO647" t="s">
        <v>3192</v>
      </c>
      <c r="AP647">
        <v>-1.8741990022555999E-2</v>
      </c>
      <c r="AQ647">
        <f>(Table2[[#This Row],[Sharpe Ratio]]-AVERAGE(Table2[Sharpe Ratio]))/_xlfn.STDEV.P(Table2[Sharpe Ratio])</f>
        <v>-1.0074884467418908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463</v>
      </c>
      <c r="AT647">
        <f>_xlfn.RANK.AVG(Table2[[#This Row],[6M Return vs Nifty Z-Score]],Table2[6M Return vs Nifty Z-Score])</f>
        <v>709</v>
      </c>
      <c r="AU647">
        <f>_xlfn.RANK.AVG(Table2[[#This Row],[Sharpe Ratio Z-Score]],Table2[Sharpe Ratio Z-Score])</f>
        <v>619</v>
      </c>
      <c r="AV647">
        <f>(Table2[[#This Row],[Rank 1Y]]+Table2[[#This Row],[Rank 6M]]+Table2[[#This Row],[Rank Sharpe]])/3</f>
        <v>597</v>
      </c>
    </row>
    <row r="648" spans="1:48" x14ac:dyDescent="0.3">
      <c r="A648" t="s">
        <v>1436</v>
      </c>
      <c r="B648" t="s">
        <v>1437</v>
      </c>
      <c r="C648" t="s">
        <v>3147</v>
      </c>
      <c r="D648" t="s">
        <v>24</v>
      </c>
      <c r="E648">
        <v>7664.338099306</v>
      </c>
      <c r="F648">
        <v>39.619999999999997</v>
      </c>
      <c r="G648">
        <v>-56.738926267059099</v>
      </c>
      <c r="H648">
        <f>(Table2[[#This Row],[1Y Return vs Nifty]]-AVERAGE(Table2[1Y Return vs Nifty]))/_xlfn.STDEV.P(Table2[1Y Return vs Nifty])</f>
        <v>-1.369917990766774</v>
      </c>
      <c r="I648">
        <v>-5.7120350060973202</v>
      </c>
      <c r="J648">
        <f>(Table2[[#This Row],[1M Return vs Nifty]]-AVERAGE(Table2[1M Return vs Nifty]))/_xlfn.STDEV.P(Table2[1M Return vs Nifty])</f>
        <v>-0.6385998201152826</v>
      </c>
      <c r="K648">
        <v>-36.992677343984901</v>
      </c>
      <c r="L648">
        <f>(Table2[[#This Row],[6M Return vs Nifty]]-AVERAGE(Table2[6M Return vs Nifty]))/_xlfn.STDEV.P(Table2[6M Return vs Nifty])</f>
        <v>-1.4667894751381931</v>
      </c>
      <c r="M648">
        <v>-2.7818152882665701</v>
      </c>
      <c r="N648">
        <f>(Table2[[#This Row],[1W Return vs Nifty]]-AVERAGE(Table2[1W Return vs Nifty]))/_xlfn.STDEV.P(Table2[1W Return vs Nifty])</f>
        <v>-0.93459892702575831</v>
      </c>
      <c r="O648">
        <v>40.840000000000003</v>
      </c>
      <c r="P648">
        <v>42.224823707740903</v>
      </c>
      <c r="Q648">
        <v>46.206174680994799</v>
      </c>
      <c r="R648">
        <v>33.532975763718298</v>
      </c>
      <c r="S648" s="1">
        <f>(Table2[[#This Row],[Close Price]]-Table2[[#This Row],[20D EMA]])/Table2[[#This Row],[20D EMA]]</f>
        <v>-2.9872673849167627E-2</v>
      </c>
      <c r="T648" s="1">
        <f>(Table2[[#This Row],[Close Price]]-Table2[[#This Row],[50D EMA]])/Table2[[#This Row],[50D EMA]]</f>
        <v>-6.168939213980363E-2</v>
      </c>
      <c r="U648" s="1">
        <f>(Table2[[#This Row],[Close Price]]-Table2[[#This Row],[200D EMA]])/Table2[[#This Row],[200D EMA]]</f>
        <v>-0.14253884305431977</v>
      </c>
      <c r="V648">
        <v>0.880150198210778</v>
      </c>
      <c r="W648">
        <v>39.24</v>
      </c>
      <c r="X648">
        <v>40.130000000000003</v>
      </c>
      <c r="Y648">
        <v>39.24</v>
      </c>
      <c r="Z648">
        <v>40.69</v>
      </c>
      <c r="AA648">
        <v>39</v>
      </c>
      <c r="AB648">
        <v>41.65</v>
      </c>
      <c r="AC648" s="1">
        <f>(Table2[[#This Row],[Close Price]]/Table2[[#This Row],[Day Low]])-1</f>
        <v>9.6839959225278882E-3</v>
      </c>
      <c r="AD648" s="1">
        <f>(Table2[[#This Row],[Day High]]/Table2[[#This Row],[Close Price]])-1</f>
        <v>1.2872286723876858E-2</v>
      </c>
      <c r="AE648" s="1">
        <f>(Table2[[#This Row],[Close Price]]/Table2[[#This Row],[Current Week Low]])-1</f>
        <v>9.6839959225278882E-3</v>
      </c>
      <c r="AF648" s="1">
        <f>(Table2[[#This Row],[Current Week High]]/Table2[[#This Row],[Close Price]])-1</f>
        <v>2.7006562342251295E-2</v>
      </c>
      <c r="AG648" s="1">
        <f>(Table2[[#This Row],[Close Price]]/Table2[[#This Row],[Current Month Low]])-1</f>
        <v>1.5897435897435752E-2</v>
      </c>
      <c r="AH648" s="1">
        <f>(Table2[[#This Row],[Current Month High]]/Table2[[#This Row],[Close Price]])-1</f>
        <v>5.1236749116607916E-2</v>
      </c>
      <c r="AI648">
        <v>59.010600706713802</v>
      </c>
      <c r="AJ648">
        <v>1.5897435897435701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-0.11</v>
      </c>
      <c r="AM648" t="s">
        <v>3192</v>
      </c>
      <c r="AN648">
        <v>-3.2</v>
      </c>
      <c r="AO648" t="s">
        <v>3192</v>
      </c>
      <c r="AP648">
        <v>6.2236165447183002E-2</v>
      </c>
      <c r="AQ648">
        <f>(Table2[[#This Row],[Sharpe Ratio]]-AVERAGE(Table2[Sharpe Ratio]))/_xlfn.STDEV.P(Table2[Sharpe Ratio])</f>
        <v>-6.0710860765755659E-2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722</v>
      </c>
      <c r="AT648">
        <f>_xlfn.RANK.AVG(Table2[[#This Row],[6M Return vs Nifty Z-Score]],Table2[6M Return vs Nifty Z-Score])</f>
        <v>716</v>
      </c>
      <c r="AU648">
        <f>_xlfn.RANK.AVG(Table2[[#This Row],[Sharpe Ratio Z-Score]],Table2[Sharpe Ratio Z-Score])</f>
        <v>354</v>
      </c>
      <c r="AV648">
        <f>(Table2[[#This Row],[Rank 1Y]]+Table2[[#This Row],[Rank 6M]]+Table2[[#This Row],[Rank Sharpe]])/3</f>
        <v>597.33333333333337</v>
      </c>
    </row>
    <row r="649" spans="1:48" x14ac:dyDescent="0.3">
      <c r="A649" t="s">
        <v>2314</v>
      </c>
      <c r="B649" t="s">
        <v>2315</v>
      </c>
      <c r="C649" t="s">
        <v>3164</v>
      </c>
      <c r="D649" t="s">
        <v>1965</v>
      </c>
      <c r="E649">
        <v>2402.423440646</v>
      </c>
      <c r="F649">
        <v>50.39</v>
      </c>
      <c r="G649">
        <v>-28.327783382927599</v>
      </c>
      <c r="H649">
        <f>(Table2[[#This Row],[1Y Return vs Nifty]]-AVERAGE(Table2[1Y Return vs Nifty]))/_xlfn.STDEV.P(Table2[1Y Return vs Nifty])</f>
        <v>-0.90199655043675064</v>
      </c>
      <c r="I649">
        <v>-1.09033510654775</v>
      </c>
      <c r="J649">
        <f>(Table2[[#This Row],[1M Return vs Nifty]]-AVERAGE(Table2[1M Return vs Nifty]))/_xlfn.STDEV.P(Table2[1M Return vs Nifty])</f>
        <v>-0.14327084988560554</v>
      </c>
      <c r="K649">
        <v>-12.5690090288281</v>
      </c>
      <c r="L649">
        <f>(Table2[[#This Row],[6M Return vs Nifty]]-AVERAGE(Table2[6M Return vs Nifty]))/_xlfn.STDEV.P(Table2[6M Return vs Nifty])</f>
        <v>-0.71138772604205791</v>
      </c>
      <c r="M649">
        <v>-2.7100159963231598</v>
      </c>
      <c r="N649">
        <f>(Table2[[#This Row],[1W Return vs Nifty]]-AVERAGE(Table2[1W Return vs Nifty]))/_xlfn.STDEV.P(Table2[1W Return vs Nifty])</f>
        <v>-0.91970445673434631</v>
      </c>
      <c r="O649">
        <v>52.04</v>
      </c>
      <c r="P649">
        <v>52.487678840155901</v>
      </c>
      <c r="Q649">
        <v>52.0084826790779</v>
      </c>
      <c r="R649">
        <v>36.126778316363101</v>
      </c>
      <c r="S649" s="1">
        <f>(Table2[[#This Row],[Close Price]]-Table2[[#This Row],[20D EMA]])/Table2[[#This Row],[20D EMA]]</f>
        <v>-3.1706379707916961E-2</v>
      </c>
      <c r="T649" s="1">
        <f>(Table2[[#This Row],[Close Price]]-Table2[[#This Row],[50D EMA]])/Table2[[#This Row],[50D EMA]]</f>
        <v>-3.9965166806939526E-2</v>
      </c>
      <c r="U649" s="1">
        <f>(Table2[[#This Row],[Close Price]]-Table2[[#This Row],[200D EMA]])/Table2[[#This Row],[200D EMA]]</f>
        <v>-3.111959041498796E-2</v>
      </c>
      <c r="V649">
        <v>0.66785217734073798</v>
      </c>
      <c r="W649">
        <v>50.07</v>
      </c>
      <c r="X649">
        <v>50.73</v>
      </c>
      <c r="Y649">
        <v>50.07</v>
      </c>
      <c r="Z649">
        <v>52.48</v>
      </c>
      <c r="AA649">
        <v>49.51</v>
      </c>
      <c r="AB649">
        <v>55.43</v>
      </c>
      <c r="AC649" s="1">
        <f>(Table2[[#This Row],[Close Price]]/Table2[[#This Row],[Day Low]])-1</f>
        <v>6.3910525264629925E-3</v>
      </c>
      <c r="AD649" s="1">
        <f>(Table2[[#This Row],[Day High]]/Table2[[#This Row],[Close Price]])-1</f>
        <v>6.7473705100218329E-3</v>
      </c>
      <c r="AE649" s="1">
        <f>(Table2[[#This Row],[Close Price]]/Table2[[#This Row],[Current Week Low]])-1</f>
        <v>6.3910525264629925E-3</v>
      </c>
      <c r="AF649" s="1">
        <f>(Table2[[#This Row],[Current Week High]]/Table2[[#This Row],[Close Price]])-1</f>
        <v>4.1476483429251809E-2</v>
      </c>
      <c r="AG649" s="1">
        <f>(Table2[[#This Row],[Close Price]]/Table2[[#This Row],[Current Month Low]])-1</f>
        <v>1.7774187032922661E-2</v>
      </c>
      <c r="AH649" s="1">
        <f>(Table2[[#This Row],[Current Month High]]/Table2[[#This Row],[Close Price]])-1</f>
        <v>0.10001984520738239</v>
      </c>
      <c r="AI649">
        <v>37.725739233974998</v>
      </c>
      <c r="AJ649">
        <v>18.704358068315599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-0.09</v>
      </c>
      <c r="AM649" t="s">
        <v>3192</v>
      </c>
      <c r="AN649">
        <v>-4.92</v>
      </c>
      <c r="AO649" t="s">
        <v>3192</v>
      </c>
      <c r="AP649">
        <v>-1.0366574794961E-2</v>
      </c>
      <c r="AQ649">
        <f>(Table2[[#This Row],[Sharpe Ratio]]-AVERAGE(Table2[Sharpe Ratio]))/_xlfn.STDEV.P(Table2[Sharpe Ratio])</f>
        <v>-0.90956505783865249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632</v>
      </c>
      <c r="AT649">
        <f>_xlfn.RANK.AVG(Table2[[#This Row],[6M Return vs Nifty Z-Score]],Table2[6M Return vs Nifty Z-Score])</f>
        <v>560</v>
      </c>
      <c r="AU649">
        <f>_xlfn.RANK.AVG(Table2[[#This Row],[Sharpe Ratio Z-Score]],Table2[Sharpe Ratio Z-Score])</f>
        <v>601</v>
      </c>
      <c r="AV649">
        <f>(Table2[[#This Row],[Rank 1Y]]+Table2[[#This Row],[Rank 6M]]+Table2[[#This Row],[Rank Sharpe]])/3</f>
        <v>597.66666666666663</v>
      </c>
    </row>
    <row r="650" spans="1:48" x14ac:dyDescent="0.3">
      <c r="A650" t="s">
        <v>374</v>
      </c>
      <c r="B650" t="s">
        <v>375</v>
      </c>
      <c r="C650" t="s">
        <v>3157</v>
      </c>
      <c r="D650" t="s">
        <v>100</v>
      </c>
      <c r="E650">
        <v>66415.40091153</v>
      </c>
      <c r="F650">
        <v>569.70000000000005</v>
      </c>
      <c r="G650">
        <v>-26.466061654541601</v>
      </c>
      <c r="H650">
        <f>(Table2[[#This Row],[1Y Return vs Nifty]]-AVERAGE(Table2[1Y Return vs Nifty]))/_xlfn.STDEV.P(Table2[1Y Return vs Nifty])</f>
        <v>-0.87133465428590495</v>
      </c>
      <c r="I650">
        <v>-4.5646186587845499</v>
      </c>
      <c r="J650">
        <f>(Table2[[#This Row],[1M Return vs Nifty]]-AVERAGE(Table2[1M Return vs Nifty]))/_xlfn.STDEV.P(Table2[1M Return vs Nifty])</f>
        <v>-0.51562589924376012</v>
      </c>
      <c r="K650">
        <v>-5.5001945063245801</v>
      </c>
      <c r="L650">
        <f>(Table2[[#This Row],[6M Return vs Nifty]]-AVERAGE(Table2[6M Return vs Nifty]))/_xlfn.STDEV.P(Table2[6M Return vs Nifty])</f>
        <v>-0.49275575047508063</v>
      </c>
      <c r="M650">
        <v>0.67455598717897702</v>
      </c>
      <c r="N650">
        <f>(Table2[[#This Row],[1W Return vs Nifty]]-AVERAGE(Table2[1W Return vs Nifty]))/_xlfn.STDEV.P(Table2[1W Return vs Nifty])</f>
        <v>-0.21758880220740751</v>
      </c>
      <c r="O650">
        <v>587.36</v>
      </c>
      <c r="P650">
        <v>580.52100046910698</v>
      </c>
      <c r="Q650">
        <v>555.28624781456699</v>
      </c>
      <c r="R650">
        <v>34.814882213756597</v>
      </c>
      <c r="S650" s="1">
        <f>(Table2[[#This Row],[Close Price]]-Table2[[#This Row],[20D EMA]])/Table2[[#This Row],[20D EMA]]</f>
        <v>-3.0066739308090385E-2</v>
      </c>
      <c r="T650" s="1">
        <f>(Table2[[#This Row],[Close Price]]-Table2[[#This Row],[50D EMA]])/Table2[[#This Row],[50D EMA]]</f>
        <v>-1.8640153345637296E-2</v>
      </c>
      <c r="U650" s="1">
        <f>(Table2[[#This Row],[Close Price]]-Table2[[#This Row],[200D EMA]])/Table2[[#This Row],[200D EMA]]</f>
        <v>2.5957336854930364E-2</v>
      </c>
      <c r="V650">
        <v>0.73746883130251595</v>
      </c>
      <c r="W650">
        <v>567.5</v>
      </c>
      <c r="X650">
        <v>583.70000000000005</v>
      </c>
      <c r="Y650">
        <v>565</v>
      </c>
      <c r="Z650">
        <v>588.6</v>
      </c>
      <c r="AA650">
        <v>561.20000000000005</v>
      </c>
      <c r="AB650">
        <v>624</v>
      </c>
      <c r="AC650" s="1">
        <f>(Table2[[#This Row],[Close Price]]/Table2[[#This Row],[Day Low]])-1</f>
        <v>3.8766519823789647E-3</v>
      </c>
      <c r="AD650" s="1">
        <f>(Table2[[#This Row],[Day High]]/Table2[[#This Row],[Close Price]])-1</f>
        <v>2.4574337370545818E-2</v>
      </c>
      <c r="AE650" s="1">
        <f>(Table2[[#This Row],[Close Price]]/Table2[[#This Row],[Current Week Low]])-1</f>
        <v>8.318584070796442E-3</v>
      </c>
      <c r="AF650" s="1">
        <f>(Table2[[#This Row],[Current Week High]]/Table2[[#This Row],[Close Price]])-1</f>
        <v>3.3175355450236976E-2</v>
      </c>
      <c r="AG650" s="1">
        <f>(Table2[[#This Row],[Close Price]]/Table2[[#This Row],[Current Month Low]])-1</f>
        <v>1.5146115466856624E-2</v>
      </c>
      <c r="AH650" s="1">
        <f>(Table2[[#This Row],[Current Month High]]/Table2[[#This Row],[Close Price]])-1</f>
        <v>9.531332280147442E-2</v>
      </c>
      <c r="AI650">
        <v>10.4967526768474</v>
      </c>
      <c r="AJ650">
        <v>29.7722095671981</v>
      </c>
      <c r="AK650" t="str">
        <f>IF(AND(Table2[[#This Row],[20D EMA]]&gt;Table2[[#This Row],[50D EMA]],Table2[[#This Row],[50D EMA]]&gt;Table2[[#This Row],[200D EMA]]),"Uptrend","Downtrend/NoTrend")</f>
        <v>Uptrend</v>
      </c>
      <c r="AL650">
        <v>0.08</v>
      </c>
      <c r="AM650" t="s">
        <v>3193</v>
      </c>
      <c r="AN650">
        <v>-7.75</v>
      </c>
      <c r="AO650" t="s">
        <v>3192</v>
      </c>
      <c r="AP650">
        <v>-6.2342669095054003E-2</v>
      </c>
      <c r="AQ650">
        <f>(Table2[[#This Row],[Sharpe Ratio]]-AVERAGE(Table2[Sharpe Ratio]))/_xlfn.STDEV.P(Table2[Sharpe Ratio])</f>
        <v>-1.5172573521920274</v>
      </c>
      <c r="AR6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-3.6145624584041807</v>
      </c>
      <c r="AS650">
        <f>_xlfn.RANK.AVG(Table2[[#This Row],[1Y Return vs Nifty Z-Score]],Table2[1Y Return vs Nifty Z-Score])</f>
        <v>623</v>
      </c>
      <c r="AT650">
        <f>_xlfn.RANK.AVG(Table2[[#This Row],[6M Return vs Nifty Z-Score]],Table2[6M Return vs Nifty Z-Score])</f>
        <v>485</v>
      </c>
      <c r="AU650">
        <f>_xlfn.RANK.AVG(Table2[[#This Row],[Sharpe Ratio Z-Score]],Table2[Sharpe Ratio Z-Score])</f>
        <v>687</v>
      </c>
      <c r="AV650">
        <f>(Table2[[#This Row],[Rank 1Y]]+Table2[[#This Row],[Rank 6M]]+Table2[[#This Row],[Rank Sharpe]])/3</f>
        <v>598.33333333333337</v>
      </c>
    </row>
    <row r="651" spans="1:48" x14ac:dyDescent="0.3">
      <c r="A651" t="s">
        <v>1425</v>
      </c>
      <c r="B651" t="s">
        <v>1426</v>
      </c>
      <c r="C651" t="s">
        <v>3161</v>
      </c>
      <c r="D651" t="s">
        <v>458</v>
      </c>
      <c r="E651">
        <v>7797.1736418099999</v>
      </c>
      <c r="F651">
        <v>493.15</v>
      </c>
      <c r="G651">
        <v>-22.3819566276151</v>
      </c>
      <c r="H651">
        <f>(Table2[[#This Row],[1Y Return vs Nifty]]-AVERAGE(Table2[1Y Return vs Nifty]))/_xlfn.STDEV.P(Table2[1Y Return vs Nifty])</f>
        <v>-0.80407089392074516</v>
      </c>
      <c r="I651">
        <v>2.0001881046808001</v>
      </c>
      <c r="J651">
        <f>(Table2[[#This Row],[1M Return vs Nifty]]-AVERAGE(Table2[1M Return vs Nifty]))/_xlfn.STDEV.P(Table2[1M Return vs Nifty])</f>
        <v>0.18795482745401282</v>
      </c>
      <c r="K651">
        <v>-9.5244922467367807</v>
      </c>
      <c r="L651">
        <f>(Table2[[#This Row],[6M Return vs Nifty]]-AVERAGE(Table2[6M Return vs Nifty]))/_xlfn.STDEV.P(Table2[6M Return vs Nifty])</f>
        <v>-0.61722360324658521</v>
      </c>
      <c r="M651">
        <v>-0.91823399887772295</v>
      </c>
      <c r="N651">
        <f>(Table2[[#This Row],[1W Return vs Nifty]]-AVERAGE(Table2[1W Return vs Nifty]))/_xlfn.STDEV.P(Table2[1W Return vs Nifty])</f>
        <v>-0.54800658886856912</v>
      </c>
      <c r="O651">
        <v>501.82</v>
      </c>
      <c r="P651">
        <v>507.141775088229</v>
      </c>
      <c r="Q651">
        <v>498.16246790288102</v>
      </c>
      <c r="R651">
        <v>40.401827536633597</v>
      </c>
      <c r="S651" s="1">
        <f>(Table2[[#This Row],[Close Price]]-Table2[[#This Row],[20D EMA]])/Table2[[#This Row],[20D EMA]]</f>
        <v>-1.727711131481411E-2</v>
      </c>
      <c r="T651" s="1">
        <f>(Table2[[#This Row],[Close Price]]-Table2[[#This Row],[50D EMA]])/Table2[[#This Row],[50D EMA]]</f>
        <v>-2.7589474532629121E-2</v>
      </c>
      <c r="U651" s="1">
        <f>(Table2[[#This Row],[Close Price]]-Table2[[#This Row],[200D EMA]])/Table2[[#This Row],[200D EMA]]</f>
        <v>-1.0061913985575977E-2</v>
      </c>
      <c r="V651">
        <v>0.44776109262222702</v>
      </c>
      <c r="W651">
        <v>490</v>
      </c>
      <c r="X651">
        <v>495.9</v>
      </c>
      <c r="Y651">
        <v>488.1</v>
      </c>
      <c r="Z651">
        <v>507.35</v>
      </c>
      <c r="AA651">
        <v>479.6</v>
      </c>
      <c r="AB651">
        <v>529</v>
      </c>
      <c r="AC651" s="1">
        <f>(Table2[[#This Row],[Close Price]]/Table2[[#This Row],[Day Low]])-1</f>
        <v>6.4285714285714501E-3</v>
      </c>
      <c r="AD651" s="1">
        <f>(Table2[[#This Row],[Day High]]/Table2[[#This Row],[Close Price]])-1</f>
        <v>5.5763966338842064E-3</v>
      </c>
      <c r="AE651" s="1">
        <f>(Table2[[#This Row],[Close Price]]/Table2[[#This Row],[Current Week Low]])-1</f>
        <v>1.034624052448252E-2</v>
      </c>
      <c r="AF651" s="1">
        <f>(Table2[[#This Row],[Current Week High]]/Table2[[#This Row],[Close Price]])-1</f>
        <v>2.8794484436784007E-2</v>
      </c>
      <c r="AG651" s="1">
        <f>(Table2[[#This Row],[Close Price]]/Table2[[#This Row],[Current Month Low]])-1</f>
        <v>2.8252710592159946E-2</v>
      </c>
      <c r="AH651" s="1">
        <f>(Table2[[#This Row],[Current Month High]]/Table2[[#This Row],[Close Price]])-1</f>
        <v>7.2695934299908727E-2</v>
      </c>
      <c r="AI651">
        <v>28.541011862516399</v>
      </c>
      <c r="AJ651">
        <v>22.430486593843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-0.06</v>
      </c>
      <c r="AM651" t="s">
        <v>3192</v>
      </c>
      <c r="AN651">
        <v>-3.1</v>
      </c>
      <c r="AO651" t="s">
        <v>3192</v>
      </c>
      <c r="AP651">
        <v>-4.9841703888149999E-2</v>
      </c>
      <c r="AQ651">
        <f>(Table2[[#This Row],[Sharpe Ratio]]-AVERAGE(Table2[Sharpe Ratio]))/_xlfn.STDEV.P(Table2[Sharpe Ratio])</f>
        <v>-1.3710990013095217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599</v>
      </c>
      <c r="AT651">
        <f>_xlfn.RANK.AVG(Table2[[#This Row],[6M Return vs Nifty Z-Score]],Table2[6M Return vs Nifty Z-Score])</f>
        <v>524</v>
      </c>
      <c r="AU651">
        <f>_xlfn.RANK.AVG(Table2[[#This Row],[Sharpe Ratio Z-Score]],Table2[Sharpe Ratio Z-Score])</f>
        <v>673</v>
      </c>
      <c r="AV651">
        <f>(Table2[[#This Row],[Rank 1Y]]+Table2[[#This Row],[Rank 6M]]+Table2[[#This Row],[Rank Sharpe]])/3</f>
        <v>598.66666666666663</v>
      </c>
    </row>
    <row r="652" spans="1:48" x14ac:dyDescent="0.3">
      <c r="A652" t="s">
        <v>349</v>
      </c>
      <c r="B652" t="s">
        <v>350</v>
      </c>
      <c r="C652" t="s">
        <v>3159</v>
      </c>
      <c r="D652" t="s">
        <v>122</v>
      </c>
      <c r="E652">
        <v>71408</v>
      </c>
      <c r="F652">
        <v>892.6</v>
      </c>
      <c r="G652">
        <v>0.35304109242157</v>
      </c>
      <c r="H652">
        <f>(Table2[[#This Row],[1Y Return vs Nifty]]-AVERAGE(Table2[1Y Return vs Nifty]))/_xlfn.STDEV.P(Table2[1Y Return vs Nifty])</f>
        <v>-0.42963355000801168</v>
      </c>
      <c r="I652">
        <v>-3.1253942498107001</v>
      </c>
      <c r="J652">
        <f>(Table2[[#This Row],[1M Return vs Nifty]]-AVERAGE(Table2[1M Return vs Nifty]))/_xlfn.STDEV.P(Table2[1M Return vs Nifty])</f>
        <v>-0.36137755774155433</v>
      </c>
      <c r="K652">
        <v>-24.932499393639102</v>
      </c>
      <c r="L652">
        <f>(Table2[[#This Row],[6M Return vs Nifty]]-AVERAGE(Table2[6M Return vs Nifty]))/_xlfn.STDEV.P(Table2[6M Return vs Nifty])</f>
        <v>-1.0937791885364783</v>
      </c>
      <c r="M652">
        <v>1.9201910889357201</v>
      </c>
      <c r="N652">
        <f>(Table2[[#This Row],[1W Return vs Nifty]]-AVERAGE(Table2[1W Return vs Nifty]))/_xlfn.STDEV.P(Table2[1W Return vs Nifty])</f>
        <v>4.0813119522945751E-2</v>
      </c>
      <c r="O652">
        <v>897.53</v>
      </c>
      <c r="P652">
        <v>920.13800811546503</v>
      </c>
      <c r="Q652">
        <v>920.728382964822</v>
      </c>
      <c r="R652">
        <v>49.783462136312401</v>
      </c>
      <c r="S652" s="1">
        <f>(Table2[[#This Row],[Close Price]]-Table2[[#This Row],[20D EMA]])/Table2[[#This Row],[20D EMA]]</f>
        <v>-5.4928526065980525E-3</v>
      </c>
      <c r="T652" s="1">
        <f>(Table2[[#This Row],[Close Price]]-Table2[[#This Row],[50D EMA]])/Table2[[#This Row],[50D EMA]]</f>
        <v>-2.992812803360401E-2</v>
      </c>
      <c r="U652" s="1">
        <f>(Table2[[#This Row],[Close Price]]-Table2[[#This Row],[200D EMA]])/Table2[[#This Row],[200D EMA]]</f>
        <v>-3.055014213230426E-2</v>
      </c>
      <c r="V652">
        <v>0.96670038699729599</v>
      </c>
      <c r="W652">
        <v>887.65</v>
      </c>
      <c r="X652">
        <v>900.4</v>
      </c>
      <c r="Y652">
        <v>881.1</v>
      </c>
      <c r="Z652">
        <v>900.4</v>
      </c>
      <c r="AA652">
        <v>843.3</v>
      </c>
      <c r="AB652">
        <v>934</v>
      </c>
      <c r="AC652" s="1">
        <f>(Table2[[#This Row],[Close Price]]/Table2[[#This Row],[Day Low]])-1</f>
        <v>5.5765222779249335E-3</v>
      </c>
      <c r="AD652" s="1">
        <f>(Table2[[#This Row],[Day High]]/Table2[[#This Row],[Close Price]])-1</f>
        <v>8.738516692807563E-3</v>
      </c>
      <c r="AE652" s="1">
        <f>(Table2[[#This Row],[Close Price]]/Table2[[#This Row],[Current Week Low]])-1</f>
        <v>1.3051866984451266E-2</v>
      </c>
      <c r="AF652" s="1">
        <f>(Table2[[#This Row],[Current Week High]]/Table2[[#This Row],[Close Price]])-1</f>
        <v>8.738516692807563E-3</v>
      </c>
      <c r="AG652" s="1">
        <f>(Table2[[#This Row],[Close Price]]/Table2[[#This Row],[Current Month Low]])-1</f>
        <v>5.8460808727617719E-2</v>
      </c>
      <c r="AH652" s="1">
        <f>(Table2[[#This Row],[Current Month High]]/Table2[[#This Row],[Close Price]])-1</f>
        <v>4.6381357831055237E-2</v>
      </c>
      <c r="AI652">
        <v>27.593546941519101</v>
      </c>
      <c r="AJ652">
        <v>40.445283612619001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-0.13</v>
      </c>
      <c r="AM652" t="s">
        <v>3192</v>
      </c>
      <c r="AN652">
        <v>-3.49</v>
      </c>
      <c r="AO652" t="s">
        <v>3192</v>
      </c>
      <c r="AP652">
        <v>-4.9333632507988001E-2</v>
      </c>
      <c r="AQ652">
        <f>(Table2[[#This Row],[Sharpe Ratio]]-AVERAGE(Table2[Sharpe Ratio]))/_xlfn.STDEV.P(Table2[Sharpe Ratio])</f>
        <v>-1.3651587499908422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455</v>
      </c>
      <c r="AT652">
        <f>_xlfn.RANK.AVG(Table2[[#This Row],[6M Return vs Nifty Z-Score]],Table2[6M Return vs Nifty Z-Score])</f>
        <v>673</v>
      </c>
      <c r="AU652">
        <f>_xlfn.RANK.AVG(Table2[[#This Row],[Sharpe Ratio Z-Score]],Table2[Sharpe Ratio Z-Score])</f>
        <v>670</v>
      </c>
      <c r="AV652">
        <f>(Table2[[#This Row],[Rank 1Y]]+Table2[[#This Row],[Rank 6M]]+Table2[[#This Row],[Rank Sharpe]])/3</f>
        <v>599.33333333333337</v>
      </c>
    </row>
    <row r="653" spans="1:48" x14ac:dyDescent="0.3">
      <c r="A653" t="s">
        <v>501</v>
      </c>
      <c r="B653" t="s">
        <v>502</v>
      </c>
      <c r="C653" t="s">
        <v>3155</v>
      </c>
      <c r="D653" t="s">
        <v>77</v>
      </c>
      <c r="E653">
        <v>43294.353484649997</v>
      </c>
      <c r="F653">
        <v>2305.5</v>
      </c>
      <c r="G653">
        <v>-13.0300103045907</v>
      </c>
      <c r="H653">
        <f>(Table2[[#This Row],[1Y Return vs Nifty]]-AVERAGE(Table2[1Y Return vs Nifty]))/_xlfn.STDEV.P(Table2[1Y Return vs Nifty])</f>
        <v>-0.65004765693921696</v>
      </c>
      <c r="I653">
        <v>-7.2356999786389702</v>
      </c>
      <c r="J653">
        <f>(Table2[[#This Row],[1M Return vs Nifty]]-AVERAGE(Table2[1M Return vs Nifty]))/_xlfn.STDEV.P(Table2[1M Return vs Nifty])</f>
        <v>-0.80189804765654704</v>
      </c>
      <c r="K653">
        <v>-18.362739064636799</v>
      </c>
      <c r="L653">
        <f>(Table2[[#This Row],[6M Return vs Nifty]]-AVERAGE(Table2[6M Return vs Nifty]))/_xlfn.STDEV.P(Table2[6M Return vs Nifty])</f>
        <v>-0.89058250327069755</v>
      </c>
      <c r="M653">
        <v>-3.9366152141334601</v>
      </c>
      <c r="N653">
        <f>(Table2[[#This Row],[1W Return vs Nifty]]-AVERAGE(Table2[1W Return vs Nifty]))/_xlfn.STDEV.P(Table2[1W Return vs Nifty])</f>
        <v>-1.1741574619749029</v>
      </c>
      <c r="O653">
        <v>2383.5700000000002</v>
      </c>
      <c r="P653">
        <v>2422.5976090527802</v>
      </c>
      <c r="Q653">
        <v>2412.03043066585</v>
      </c>
      <c r="R653">
        <v>29.703273039180502</v>
      </c>
      <c r="S653" s="1">
        <f>(Table2[[#This Row],[Close Price]]-Table2[[#This Row],[20D EMA]])/Table2[[#This Row],[20D EMA]]</f>
        <v>-3.2753390922020398E-2</v>
      </c>
      <c r="T653" s="1">
        <f>(Table2[[#This Row],[Close Price]]-Table2[[#This Row],[50D EMA]])/Table2[[#This Row],[50D EMA]]</f>
        <v>-4.8335558747027975E-2</v>
      </c>
      <c r="U653" s="1">
        <f>(Table2[[#This Row],[Close Price]]-Table2[[#This Row],[200D EMA]])/Table2[[#This Row],[200D EMA]]</f>
        <v>-4.4166288000123545E-2</v>
      </c>
      <c r="V653">
        <v>0.77055819749319598</v>
      </c>
      <c r="W653">
        <v>2272.5</v>
      </c>
      <c r="X653">
        <v>2319</v>
      </c>
      <c r="Y653">
        <v>2272.5</v>
      </c>
      <c r="Z653">
        <v>2330.4499999999998</v>
      </c>
      <c r="AA653">
        <v>2272.5</v>
      </c>
      <c r="AB653">
        <v>2519.4</v>
      </c>
      <c r="AC653" s="1">
        <f>(Table2[[#This Row],[Close Price]]/Table2[[#This Row],[Day Low]])-1</f>
        <v>1.4521452145214608E-2</v>
      </c>
      <c r="AD653" s="1">
        <f>(Table2[[#This Row],[Day High]]/Table2[[#This Row],[Close Price]])-1</f>
        <v>5.8555627846454961E-3</v>
      </c>
      <c r="AE653" s="1">
        <f>(Table2[[#This Row],[Close Price]]/Table2[[#This Row],[Current Week Low]])-1</f>
        <v>1.4521452145214608E-2</v>
      </c>
      <c r="AF653" s="1">
        <f>(Table2[[#This Row],[Current Week High]]/Table2[[#This Row],[Close Price]])-1</f>
        <v>1.0821947516807651E-2</v>
      </c>
      <c r="AG653" s="1">
        <f>(Table2[[#This Row],[Close Price]]/Table2[[#This Row],[Current Month Low]])-1</f>
        <v>1.4521452145214608E-2</v>
      </c>
      <c r="AH653" s="1">
        <f>(Table2[[#This Row],[Current Month High]]/Table2[[#This Row],[Close Price]])-1</f>
        <v>9.2778139232270629E-2</v>
      </c>
      <c r="AI653">
        <v>23.357189329863299</v>
      </c>
      <c r="AJ653">
        <v>27.870216306156401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</v>
      </c>
      <c r="AM653" t="s">
        <v>3192</v>
      </c>
      <c r="AN653">
        <v>-7.16</v>
      </c>
      <c r="AO653" t="s">
        <v>3192</v>
      </c>
      <c r="AP653">
        <v>-2.5819998958785E-2</v>
      </c>
      <c r="AQ653">
        <f>(Table2[[#This Row],[Sharpe Ratio]]-AVERAGE(Table2[Sharpe Ratio]))/_xlfn.STDEV.P(Table2[Sharpe Ratio])</f>
        <v>-1.0902428658230296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545</v>
      </c>
      <c r="AT653">
        <f>_xlfn.RANK.AVG(Table2[[#This Row],[6M Return vs Nifty Z-Score]],Table2[6M Return vs Nifty Z-Score])</f>
        <v>623</v>
      </c>
      <c r="AU653">
        <f>_xlfn.RANK.AVG(Table2[[#This Row],[Sharpe Ratio Z-Score]],Table2[Sharpe Ratio Z-Score])</f>
        <v>630</v>
      </c>
      <c r="AV653">
        <f>(Table2[[#This Row],[Rank 1Y]]+Table2[[#This Row],[Rank 6M]]+Table2[[#This Row],[Rank Sharpe]])/3</f>
        <v>599.33333333333337</v>
      </c>
    </row>
    <row r="654" spans="1:48" x14ac:dyDescent="0.3">
      <c r="A654" t="s">
        <v>430</v>
      </c>
      <c r="B654" t="s">
        <v>431</v>
      </c>
      <c r="C654" t="s">
        <v>3149</v>
      </c>
      <c r="D654" t="s">
        <v>195</v>
      </c>
      <c r="E654">
        <v>53755.952638080002</v>
      </c>
      <c r="F654">
        <v>16560.3</v>
      </c>
      <c r="G654">
        <v>-32.454340068273702</v>
      </c>
      <c r="H654">
        <f>(Table2[[#This Row],[1Y Return vs Nifty]]-AVERAGE(Table2[1Y Return vs Nifty]))/_xlfn.STDEV.P(Table2[1Y Return vs Nifty])</f>
        <v>-0.96995947455020137</v>
      </c>
      <c r="I654">
        <v>-0.22214211394175201</v>
      </c>
      <c r="J654">
        <f>(Table2[[#This Row],[1M Return vs Nifty]]-AVERAGE(Table2[1M Return vs Nifty]))/_xlfn.STDEV.P(Table2[1M Return vs Nifty])</f>
        <v>-5.0222588350913012E-2</v>
      </c>
      <c r="K654">
        <v>-8.0118106998395309</v>
      </c>
      <c r="L654">
        <f>(Table2[[#This Row],[6M Return vs Nifty]]-AVERAGE(Table2[6M Return vs Nifty]))/_xlfn.STDEV.P(Table2[6M Return vs Nifty])</f>
        <v>-0.57043774488957077</v>
      </c>
      <c r="M654">
        <v>-1.7917029540706499</v>
      </c>
      <c r="N654">
        <f>(Table2[[#This Row],[1W Return vs Nifty]]-AVERAGE(Table2[1W Return vs Nifty]))/_xlfn.STDEV.P(Table2[1W Return vs Nifty])</f>
        <v>-0.72920416131602073</v>
      </c>
      <c r="O654">
        <v>16598.169999999998</v>
      </c>
      <c r="P654">
        <v>16628.168676355399</v>
      </c>
      <c r="Q654">
        <v>16498.441933607701</v>
      </c>
      <c r="R654">
        <v>48.026375950101901</v>
      </c>
      <c r="S654" s="1">
        <f>(Table2[[#This Row],[Close Price]]-Table2[[#This Row],[20D EMA]])/Table2[[#This Row],[20D EMA]]</f>
        <v>-2.2815768244329937E-3</v>
      </c>
      <c r="T654" s="1">
        <f>(Table2[[#This Row],[Close Price]]-Table2[[#This Row],[50D EMA]])/Table2[[#This Row],[50D EMA]]</f>
        <v>-4.0815484661222041E-3</v>
      </c>
      <c r="U654" s="1">
        <f>(Table2[[#This Row],[Close Price]]-Table2[[#This Row],[200D EMA]])/Table2[[#This Row],[200D EMA]]</f>
        <v>3.7493277632654641E-3</v>
      </c>
      <c r="V654">
        <v>1.1827682106658299</v>
      </c>
      <c r="W654">
        <v>16263.15</v>
      </c>
      <c r="X654">
        <v>16636.650000000001</v>
      </c>
      <c r="Y654">
        <v>16230.95</v>
      </c>
      <c r="Z654">
        <v>16698.599999999999</v>
      </c>
      <c r="AA654">
        <v>16230.95</v>
      </c>
      <c r="AB654">
        <v>17011</v>
      </c>
      <c r="AC654" s="1">
        <f>(Table2[[#This Row],[Close Price]]/Table2[[#This Row],[Day Low]])-1</f>
        <v>1.82713680928972E-2</v>
      </c>
      <c r="AD654" s="1">
        <f>(Table2[[#This Row],[Day High]]/Table2[[#This Row],[Close Price]])-1</f>
        <v>4.610423724207946E-3</v>
      </c>
      <c r="AE654" s="1">
        <f>(Table2[[#This Row],[Close Price]]/Table2[[#This Row],[Current Week Low]])-1</f>
        <v>2.0291480165979037E-2</v>
      </c>
      <c r="AF654" s="1">
        <f>(Table2[[#This Row],[Current Week High]]/Table2[[#This Row],[Close Price]])-1</f>
        <v>8.3512979837321311E-3</v>
      </c>
      <c r="AG654" s="1">
        <f>(Table2[[#This Row],[Close Price]]/Table2[[#This Row],[Current Month Low]])-1</f>
        <v>2.0291480165979037E-2</v>
      </c>
      <c r="AH654" s="1">
        <f>(Table2[[#This Row],[Current Month High]]/Table2[[#This Row],[Close Price]])-1</f>
        <v>2.721569053700712E-2</v>
      </c>
      <c r="AI654">
        <v>16.241855521941002</v>
      </c>
      <c r="AJ654">
        <v>7.9170305107719496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-0.04</v>
      </c>
      <c r="AM654" t="s">
        <v>3192</v>
      </c>
      <c r="AN654">
        <v>0.9</v>
      </c>
      <c r="AO654" t="s">
        <v>3193</v>
      </c>
      <c r="AP654">
        <v>-3.7690869030908999E-2</v>
      </c>
      <c r="AQ654">
        <f>(Table2[[#This Row],[Sharpe Ratio]]-AVERAGE(Table2[Sharpe Ratio]))/_xlfn.STDEV.P(Table2[Sharpe Ratio])</f>
        <v>-1.2290342922901574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651</v>
      </c>
      <c r="AT654">
        <f>_xlfn.RANK.AVG(Table2[[#This Row],[6M Return vs Nifty Z-Score]],Table2[6M Return vs Nifty Z-Score])</f>
        <v>506</v>
      </c>
      <c r="AU654">
        <f>_xlfn.RANK.AVG(Table2[[#This Row],[Sharpe Ratio Z-Score]],Table2[Sharpe Ratio Z-Score])</f>
        <v>650</v>
      </c>
      <c r="AV654">
        <f>(Table2[[#This Row],[Rank 1Y]]+Table2[[#This Row],[Rank 6M]]+Table2[[#This Row],[Rank Sharpe]])/3</f>
        <v>602.33333333333337</v>
      </c>
    </row>
    <row r="655" spans="1:48" x14ac:dyDescent="0.3">
      <c r="A655" t="s">
        <v>16</v>
      </c>
      <c r="B655" t="s">
        <v>17</v>
      </c>
      <c r="C655" t="s">
        <v>3145</v>
      </c>
      <c r="D655" t="s">
        <v>18</v>
      </c>
      <c r="E655">
        <v>1832423.3919264099</v>
      </c>
      <c r="F655">
        <v>2708.15</v>
      </c>
      <c r="G655">
        <v>-11.0209591242689</v>
      </c>
      <c r="H655">
        <f>(Table2[[#This Row],[1Y Return vs Nifty]]-AVERAGE(Table2[1Y Return vs Nifty]))/_xlfn.STDEV.P(Table2[1Y Return vs Nifty])</f>
        <v>-0.61695929700146979</v>
      </c>
      <c r="I655">
        <v>-7.3781882931130198</v>
      </c>
      <c r="J655">
        <f>(Table2[[#This Row],[1M Return vs Nifty]]-AVERAGE(Table2[1M Return vs Nifty]))/_xlfn.STDEV.P(Table2[1M Return vs Nifty])</f>
        <v>-0.81716917983998283</v>
      </c>
      <c r="K655">
        <v>-20.366901869634201</v>
      </c>
      <c r="L655">
        <f>(Table2[[#This Row],[6M Return vs Nifty]]-AVERAGE(Table2[6M Return vs Nifty]))/_xlfn.STDEV.P(Table2[6M Return vs Nifty])</f>
        <v>-0.95256942795510002</v>
      </c>
      <c r="M655">
        <v>-3.72531394545463</v>
      </c>
      <c r="N655">
        <f>(Table2[[#This Row],[1W Return vs Nifty]]-AVERAGE(Table2[1W Return vs Nifty]))/_xlfn.STDEV.P(Table2[1W Return vs Nifty])</f>
        <v>-1.1303238755468494</v>
      </c>
      <c r="O655">
        <v>2825.98</v>
      </c>
      <c r="P655">
        <v>2901.89889688726</v>
      </c>
      <c r="Q655">
        <v>2855.6173725898502</v>
      </c>
      <c r="R655">
        <v>28.612340560901</v>
      </c>
      <c r="S655" s="1">
        <f>(Table2[[#This Row],[Close Price]]-Table2[[#This Row],[20D EMA]])/Table2[[#This Row],[20D EMA]]</f>
        <v>-4.1695270313307213E-2</v>
      </c>
      <c r="T655" s="1">
        <f>(Table2[[#This Row],[Close Price]]-Table2[[#This Row],[50D EMA]])/Table2[[#This Row],[50D EMA]]</f>
        <v>-6.6766246437836227E-2</v>
      </c>
      <c r="U655" s="1">
        <f>(Table2[[#This Row],[Close Price]]-Table2[[#This Row],[200D EMA]])/Table2[[#This Row],[200D EMA]]</f>
        <v>-5.1641152629670159E-2</v>
      </c>
      <c r="V655">
        <v>1.5067890716099499</v>
      </c>
      <c r="W655">
        <v>2675.25</v>
      </c>
      <c r="X655">
        <v>2728</v>
      </c>
      <c r="Y655">
        <v>2675.25</v>
      </c>
      <c r="Z655">
        <v>2760.15</v>
      </c>
      <c r="AA655">
        <v>2675.25</v>
      </c>
      <c r="AB655">
        <v>2975.9</v>
      </c>
      <c r="AC655" s="1">
        <f>(Table2[[#This Row],[Close Price]]/Table2[[#This Row],[Day Low]])-1</f>
        <v>1.2297916082609106E-2</v>
      </c>
      <c r="AD655" s="1">
        <f>(Table2[[#This Row],[Day High]]/Table2[[#This Row],[Close Price]])-1</f>
        <v>7.3297269353618244E-3</v>
      </c>
      <c r="AE655" s="1">
        <f>(Table2[[#This Row],[Close Price]]/Table2[[#This Row],[Current Week Low]])-1</f>
        <v>1.2297916082609106E-2</v>
      </c>
      <c r="AF655" s="1">
        <f>(Table2[[#This Row],[Current Week High]]/Table2[[#This Row],[Close Price]])-1</f>
        <v>1.9201299780292835E-2</v>
      </c>
      <c r="AG655" s="1">
        <f>(Table2[[#This Row],[Close Price]]/Table2[[#This Row],[Current Month Low]])-1</f>
        <v>1.2297916082609106E-2</v>
      </c>
      <c r="AH655" s="1">
        <f>(Table2[[#This Row],[Current Month High]]/Table2[[#This Row],[Close Price]])-1</f>
        <v>9.8868231080257774E-2</v>
      </c>
      <c r="AI655">
        <v>18.8117349482118</v>
      </c>
      <c r="AJ655">
        <v>21.972256001441199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-0.06</v>
      </c>
      <c r="AM655" t="s">
        <v>3192</v>
      </c>
      <c r="AN655">
        <v>-11.28</v>
      </c>
      <c r="AO655" t="s">
        <v>3192</v>
      </c>
      <c r="AP655">
        <v>-3.5868678509886003E-2</v>
      </c>
      <c r="AQ655">
        <f>(Table2[[#This Row],[Sharpe Ratio]]-AVERAGE(Table2[Sharpe Ratio]))/_xlfn.STDEV.P(Table2[Sharpe Ratio])</f>
        <v>-1.2077296684360435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527</v>
      </c>
      <c r="AT655">
        <f>_xlfn.RANK.AVG(Table2[[#This Row],[6M Return vs Nifty Z-Score]],Table2[6M Return vs Nifty Z-Score])</f>
        <v>635</v>
      </c>
      <c r="AU655">
        <f>_xlfn.RANK.AVG(Table2[[#This Row],[Sharpe Ratio Z-Score]],Table2[Sharpe Ratio Z-Score])</f>
        <v>647</v>
      </c>
      <c r="AV655">
        <f>(Table2[[#This Row],[Rank 1Y]]+Table2[[#This Row],[Rank 6M]]+Table2[[#This Row],[Rank Sharpe]])/3</f>
        <v>603</v>
      </c>
    </row>
    <row r="656" spans="1:48" x14ac:dyDescent="0.3">
      <c r="A656" t="s">
        <v>61</v>
      </c>
      <c r="B656" t="s">
        <v>62</v>
      </c>
      <c r="C656" t="s">
        <v>3147</v>
      </c>
      <c r="D656" t="s">
        <v>24</v>
      </c>
      <c r="E656">
        <v>373049.18028525001</v>
      </c>
      <c r="F656">
        <v>1876.35</v>
      </c>
      <c r="G656">
        <v>-19.318584909294302</v>
      </c>
      <c r="H656">
        <f>(Table2[[#This Row],[1Y Return vs Nifty]]-AVERAGE(Table2[1Y Return vs Nifty]))/_xlfn.STDEV.P(Table2[1Y Return vs Nifty])</f>
        <v>-0.75361824889520712</v>
      </c>
      <c r="I656">
        <v>5.1537560523964396</v>
      </c>
      <c r="J656">
        <f>(Table2[[#This Row],[1M Return vs Nifty]]-AVERAGE(Table2[1M Return vs Nifty]))/_xlfn.STDEV.P(Table2[1M Return vs Nifty])</f>
        <v>0.52593730101174885</v>
      </c>
      <c r="K656">
        <v>-8.0759506436710193</v>
      </c>
      <c r="L656">
        <f>(Table2[[#This Row],[6M Return vs Nifty]]-AVERAGE(Table2[6M Return vs Nifty]))/_xlfn.STDEV.P(Table2[6M Return vs Nifty])</f>
        <v>-0.57242153475815349</v>
      </c>
      <c r="M656">
        <v>5.1446715957492799</v>
      </c>
      <c r="N656">
        <f>(Table2[[#This Row],[1W Return vs Nifty]]-AVERAGE(Table2[1W Return vs Nifty]))/_xlfn.STDEV.P(Table2[1W Return vs Nifty])</f>
        <v>0.70971845011903478</v>
      </c>
      <c r="O656">
        <v>1856.11</v>
      </c>
      <c r="P656">
        <v>1831.4589549365</v>
      </c>
      <c r="Q656">
        <v>1791.5274156922401</v>
      </c>
      <c r="R656">
        <v>54.890715910213601</v>
      </c>
      <c r="S656" s="1">
        <f>(Table2[[#This Row],[Close Price]]-Table2[[#This Row],[20D EMA]])/Table2[[#This Row],[20D EMA]]</f>
        <v>1.0904526132610681E-2</v>
      </c>
      <c r="T656" s="1">
        <f>(Table2[[#This Row],[Close Price]]-Table2[[#This Row],[50D EMA]])/Table2[[#This Row],[50D EMA]]</f>
        <v>2.4511084423978431E-2</v>
      </c>
      <c r="U656" s="1">
        <f>(Table2[[#This Row],[Close Price]]-Table2[[#This Row],[200D EMA]])/Table2[[#This Row],[200D EMA]]</f>
        <v>4.7346517594309134E-2</v>
      </c>
      <c r="V656">
        <v>1.09956598370387</v>
      </c>
      <c r="W656">
        <v>1868.15</v>
      </c>
      <c r="X656">
        <v>1892.45</v>
      </c>
      <c r="Y656">
        <v>1868.15</v>
      </c>
      <c r="Z656">
        <v>1916</v>
      </c>
      <c r="AA656">
        <v>1769.4</v>
      </c>
      <c r="AB656">
        <v>1916</v>
      </c>
      <c r="AC656" s="1">
        <f>(Table2[[#This Row],[Close Price]]/Table2[[#This Row],[Day Low]])-1</f>
        <v>4.3893691620051634E-3</v>
      </c>
      <c r="AD656" s="1">
        <f>(Table2[[#This Row],[Day High]]/Table2[[#This Row],[Close Price]])-1</f>
        <v>8.5804887147920006E-3</v>
      </c>
      <c r="AE656" s="1">
        <f>(Table2[[#This Row],[Close Price]]/Table2[[#This Row],[Current Week Low]])-1</f>
        <v>4.3893691620051634E-3</v>
      </c>
      <c r="AF656" s="1">
        <f>(Table2[[#This Row],[Current Week High]]/Table2[[#This Row],[Close Price]])-1</f>
        <v>2.1131452021211361E-2</v>
      </c>
      <c r="AG656" s="1">
        <f>(Table2[[#This Row],[Close Price]]/Table2[[#This Row],[Current Month Low]])-1</f>
        <v>6.0444218379111403E-2</v>
      </c>
      <c r="AH656" s="1">
        <f>(Table2[[#This Row],[Current Month High]]/Table2[[#This Row],[Close Price]])-1</f>
        <v>2.1131452021211361E-2</v>
      </c>
      <c r="AI656">
        <v>3.4988141871186098</v>
      </c>
      <c r="AJ656">
        <v>21.537066424846898</v>
      </c>
      <c r="AK656" t="str">
        <f>IF(AND(Table2[[#This Row],[20D EMA]]&gt;Table2[[#This Row],[50D EMA]],Table2[[#This Row],[50D EMA]]&gt;Table2[[#This Row],[200D EMA]]),"Uptrend","Downtrend/NoTrend")</f>
        <v>Uptrend</v>
      </c>
      <c r="AL656">
        <v>0.04</v>
      </c>
      <c r="AM656" t="s">
        <v>3193</v>
      </c>
      <c r="AN656">
        <v>0.21</v>
      </c>
      <c r="AO656" t="s">
        <v>3193</v>
      </c>
      <c r="AP656">
        <v>-0.11510110614751499</v>
      </c>
      <c r="AQ656">
        <f>(Table2[[#This Row],[Sharpe Ratio]]-AVERAGE(Table2[Sharpe Ratio]))/_xlfn.STDEV.P(Table2[Sharpe Ratio])</f>
        <v>-2.1340966143689619</v>
      </c>
      <c r="AR6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-2.2244806468915392</v>
      </c>
      <c r="AS656">
        <f>_xlfn.RANK.AVG(Table2[[#This Row],[1Y Return vs Nifty Z-Score]],Table2[1Y Return vs Nifty Z-Score])</f>
        <v>579</v>
      </c>
      <c r="AT656">
        <f>_xlfn.RANK.AVG(Table2[[#This Row],[6M Return vs Nifty Z-Score]],Table2[6M Return vs Nifty Z-Score])</f>
        <v>509</v>
      </c>
      <c r="AU656">
        <f>_xlfn.RANK.AVG(Table2[[#This Row],[Sharpe Ratio Z-Score]],Table2[Sharpe Ratio Z-Score])</f>
        <v>728</v>
      </c>
      <c r="AV656">
        <f>(Table2[[#This Row],[Rank 1Y]]+Table2[[#This Row],[Rank 6M]]+Table2[[#This Row],[Rank Sharpe]])/3</f>
        <v>605.33333333333337</v>
      </c>
    </row>
    <row r="657" spans="1:48" x14ac:dyDescent="0.3">
      <c r="A657" t="s">
        <v>503</v>
      </c>
      <c r="B657" t="s">
        <v>504</v>
      </c>
      <c r="C657" t="s">
        <v>3149</v>
      </c>
      <c r="D657" t="s">
        <v>127</v>
      </c>
      <c r="E657">
        <v>43136.332899950001</v>
      </c>
      <c r="F657">
        <v>331.9</v>
      </c>
      <c r="G657">
        <v>-29.436128088469399</v>
      </c>
      <c r="H657">
        <f>(Table2[[#This Row],[1Y Return vs Nifty]]-AVERAGE(Table2[1Y Return vs Nifty]))/_xlfn.STDEV.P(Table2[1Y Return vs Nifty])</f>
        <v>-0.92025059439106605</v>
      </c>
      <c r="I657">
        <v>-6.9850436442608199</v>
      </c>
      <c r="J657">
        <f>(Table2[[#This Row],[1M Return vs Nifty]]-AVERAGE(Table2[1M Return vs Nifty]))/_xlfn.STDEV.P(Table2[1M Return vs Nifty])</f>
        <v>-0.77503404811361365</v>
      </c>
      <c r="K657">
        <v>-14.026936065064</v>
      </c>
      <c r="L657">
        <f>(Table2[[#This Row],[6M Return vs Nifty]]-AVERAGE(Table2[6M Return vs Nifty]))/_xlfn.STDEV.P(Table2[6M Return vs Nifty])</f>
        <v>-0.75648007740451439</v>
      </c>
      <c r="M657">
        <v>-1.5825522366826701</v>
      </c>
      <c r="N657">
        <f>(Table2[[#This Row],[1W Return vs Nifty]]-AVERAGE(Table2[1W Return vs Nifty]))/_xlfn.STDEV.P(Table2[1W Return vs Nifty])</f>
        <v>-0.68581669798256495</v>
      </c>
      <c r="O657">
        <v>342.41</v>
      </c>
      <c r="P657">
        <v>348.99764827853301</v>
      </c>
      <c r="Q657">
        <v>355.24078964935597</v>
      </c>
      <c r="R657">
        <v>30.295482232430398</v>
      </c>
      <c r="S657" s="1">
        <f>(Table2[[#This Row],[Close Price]]-Table2[[#This Row],[20D EMA]])/Table2[[#This Row],[20D EMA]]</f>
        <v>-3.0694197015274222E-2</v>
      </c>
      <c r="T657" s="1">
        <f>(Table2[[#This Row],[Close Price]]-Table2[[#This Row],[50D EMA]])/Table2[[#This Row],[50D EMA]]</f>
        <v>-4.8990726335460845E-2</v>
      </c>
      <c r="U657" s="1">
        <f>(Table2[[#This Row],[Close Price]]-Table2[[#This Row],[200D EMA]])/Table2[[#This Row],[200D EMA]]</f>
        <v>-6.5704137389162878E-2</v>
      </c>
      <c r="V657">
        <v>0.27020031440492798</v>
      </c>
      <c r="W657">
        <v>331.05</v>
      </c>
      <c r="X657">
        <v>336.85</v>
      </c>
      <c r="Y657">
        <v>331.05</v>
      </c>
      <c r="Z657">
        <v>339.85</v>
      </c>
      <c r="AA657">
        <v>328</v>
      </c>
      <c r="AB657">
        <v>355.75</v>
      </c>
      <c r="AC657" s="1">
        <f>(Table2[[#This Row],[Close Price]]/Table2[[#This Row],[Day Low]])-1</f>
        <v>2.5675879776467792E-3</v>
      </c>
      <c r="AD657" s="1">
        <f>(Table2[[#This Row],[Day High]]/Table2[[#This Row],[Close Price]])-1</f>
        <v>1.4914130762277988E-2</v>
      </c>
      <c r="AE657" s="1">
        <f>(Table2[[#This Row],[Close Price]]/Table2[[#This Row],[Current Week Low]])-1</f>
        <v>2.5675879776467792E-3</v>
      </c>
      <c r="AF657" s="1">
        <f>(Table2[[#This Row],[Current Week High]]/Table2[[#This Row],[Close Price]])-1</f>
        <v>2.3952997890931194E-2</v>
      </c>
      <c r="AG657" s="1">
        <f>(Table2[[#This Row],[Close Price]]/Table2[[#This Row],[Current Month Low]])-1</f>
        <v>1.1890243902438868E-2</v>
      </c>
      <c r="AH657" s="1">
        <f>(Table2[[#This Row],[Current Month High]]/Table2[[#This Row],[Close Price]])-1</f>
        <v>7.1858993672793137E-2</v>
      </c>
      <c r="AI657">
        <v>23.681831877071399</v>
      </c>
      <c r="AJ657">
        <v>16.130160951714402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-0.03</v>
      </c>
      <c r="AM657" t="s">
        <v>3192</v>
      </c>
      <c r="AN657">
        <v>-3.53</v>
      </c>
      <c r="AO657" t="s">
        <v>3192</v>
      </c>
      <c r="AP657">
        <v>-1.4184488797033001E-2</v>
      </c>
      <c r="AQ657">
        <f>(Table2[[#This Row],[Sharpe Ratio]]-AVERAGE(Table2[Sharpe Ratio]))/_xlfn.STDEV.P(Table2[Sharpe Ratio])</f>
        <v>-0.95420321218259785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636</v>
      </c>
      <c r="AT657">
        <f>_xlfn.RANK.AVG(Table2[[#This Row],[6M Return vs Nifty Z-Score]],Table2[6M Return vs Nifty Z-Score])</f>
        <v>577</v>
      </c>
      <c r="AU657">
        <f>_xlfn.RANK.AVG(Table2[[#This Row],[Sharpe Ratio Z-Score]],Table2[Sharpe Ratio Z-Score])</f>
        <v>610</v>
      </c>
      <c r="AV657">
        <f>(Table2[[#This Row],[Rank 1Y]]+Table2[[#This Row],[Rank 6M]]+Table2[[#This Row],[Rank Sharpe]])/3</f>
        <v>607.66666666666663</v>
      </c>
    </row>
    <row r="658" spans="1:48" x14ac:dyDescent="0.3">
      <c r="A658" t="s">
        <v>442</v>
      </c>
      <c r="B658" t="s">
        <v>443</v>
      </c>
      <c r="C658" t="s">
        <v>3147</v>
      </c>
      <c r="D658" t="s">
        <v>24</v>
      </c>
      <c r="E658">
        <v>52838.098466217998</v>
      </c>
      <c r="F658">
        <v>72.22</v>
      </c>
      <c r="G658">
        <v>-47.147637060858301</v>
      </c>
      <c r="H658">
        <f>(Table2[[#This Row],[1Y Return vs Nifty]]-AVERAGE(Table2[1Y Return vs Nifty]))/_xlfn.STDEV.P(Table2[1Y Return vs Nifty])</f>
        <v>-1.2119528614409152</v>
      </c>
      <c r="I658">
        <v>0.41611198832673502</v>
      </c>
      <c r="J658">
        <f>(Table2[[#This Row],[1M Return vs Nifty]]-AVERAGE(Table2[1M Return vs Nifty]))/_xlfn.STDEV.P(Table2[1M Return vs Nifty])</f>
        <v>1.8182058011419634E-2</v>
      </c>
      <c r="K658">
        <v>-25.420245022779699</v>
      </c>
      <c r="L658">
        <f>(Table2[[#This Row],[6M Return vs Nifty]]-AVERAGE(Table2[6M Return vs Nifty]))/_xlfn.STDEV.P(Table2[6M Return vs Nifty])</f>
        <v>-1.1088647152727775</v>
      </c>
      <c r="M658">
        <v>-0.73488934061545497</v>
      </c>
      <c r="N658">
        <f>(Table2[[#This Row],[1W Return vs Nifty]]-AVERAGE(Table2[1W Return vs Nifty]))/_xlfn.STDEV.P(Table2[1W Return vs Nifty])</f>
        <v>-0.50997248725474276</v>
      </c>
      <c r="O658">
        <v>72.94</v>
      </c>
      <c r="P658">
        <v>73.755859906673507</v>
      </c>
      <c r="Q658">
        <v>77.084690654001506</v>
      </c>
      <c r="R658">
        <v>42.512242753114698</v>
      </c>
      <c r="S658" s="1">
        <f>(Table2[[#This Row],[Close Price]]-Table2[[#This Row],[20D EMA]])/Table2[[#This Row],[20D EMA]]</f>
        <v>-9.8711269536605282E-3</v>
      </c>
      <c r="T658" s="1">
        <f>(Table2[[#This Row],[Close Price]]-Table2[[#This Row],[50D EMA]])/Table2[[#This Row],[50D EMA]]</f>
        <v>-2.0823564508866122E-2</v>
      </c>
      <c r="U658" s="1">
        <f>(Table2[[#This Row],[Close Price]]-Table2[[#This Row],[200D EMA]])/Table2[[#This Row],[200D EMA]]</f>
        <v>-6.3108389133153739E-2</v>
      </c>
      <c r="V658">
        <v>1.0463840703923699</v>
      </c>
      <c r="W658">
        <v>72</v>
      </c>
      <c r="X658">
        <v>73.08</v>
      </c>
      <c r="Y658">
        <v>72</v>
      </c>
      <c r="Z658">
        <v>73.2</v>
      </c>
      <c r="AA658">
        <v>70.41</v>
      </c>
      <c r="AB658">
        <v>75.099999999999994</v>
      </c>
      <c r="AC658" s="1">
        <f>(Table2[[#This Row],[Close Price]]/Table2[[#This Row],[Day Low]])-1</f>
        <v>3.0555555555555891E-3</v>
      </c>
      <c r="AD658" s="1">
        <f>(Table2[[#This Row],[Day High]]/Table2[[#This Row],[Close Price]])-1</f>
        <v>1.1908058709498848E-2</v>
      </c>
      <c r="AE658" s="1">
        <f>(Table2[[#This Row],[Close Price]]/Table2[[#This Row],[Current Week Low]])-1</f>
        <v>3.0555555555555891E-3</v>
      </c>
      <c r="AF658" s="1">
        <f>(Table2[[#This Row],[Current Week High]]/Table2[[#This Row],[Close Price]])-1</f>
        <v>1.3569648296870795E-2</v>
      </c>
      <c r="AG658" s="1">
        <f>(Table2[[#This Row],[Close Price]]/Table2[[#This Row],[Current Month Low]])-1</f>
        <v>2.5706575770487072E-2</v>
      </c>
      <c r="AH658" s="1">
        <f>(Table2[[#This Row],[Current Month High]]/Table2[[#This Row],[Close Price]])-1</f>
        <v>3.9878150096926079E-2</v>
      </c>
      <c r="AI658">
        <v>28.911658820271299</v>
      </c>
      <c r="AJ658">
        <v>2.5706575770487001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-0.04</v>
      </c>
      <c r="AM658" t="s">
        <v>3192</v>
      </c>
      <c r="AN658">
        <v>-2.66</v>
      </c>
      <c r="AO658" t="s">
        <v>3192</v>
      </c>
      <c r="AP658">
        <v>3.2423809836536997E-2</v>
      </c>
      <c r="AQ658">
        <f>(Table2[[#This Row],[Sharpe Ratio]]-AVERAGE(Table2[Sharpe Ratio]))/_xlfn.STDEV.P(Table2[Sharpe Ratio])</f>
        <v>-0.40926992479453883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703</v>
      </c>
      <c r="AT658">
        <f>_xlfn.RANK.AVG(Table2[[#This Row],[6M Return vs Nifty Z-Score]],Table2[6M Return vs Nifty Z-Score])</f>
        <v>677</v>
      </c>
      <c r="AU658">
        <f>_xlfn.RANK.AVG(Table2[[#This Row],[Sharpe Ratio Z-Score]],Table2[Sharpe Ratio Z-Score])</f>
        <v>444</v>
      </c>
      <c r="AV658">
        <f>(Table2[[#This Row],[Rank 1Y]]+Table2[[#This Row],[Rank 6M]]+Table2[[#This Row],[Rank Sharpe]])/3</f>
        <v>608</v>
      </c>
    </row>
    <row r="659" spans="1:48" x14ac:dyDescent="0.3">
      <c r="A659" t="s">
        <v>1662</v>
      </c>
      <c r="B659" t="s">
        <v>1663</v>
      </c>
      <c r="C659" t="s">
        <v>3156</v>
      </c>
      <c r="D659" t="s">
        <v>252</v>
      </c>
      <c r="E659">
        <v>5472.4388348100001</v>
      </c>
      <c r="F659">
        <v>1779.1</v>
      </c>
      <c r="G659">
        <v>-57.822978994345704</v>
      </c>
      <c r="H659">
        <f>(Table2[[#This Row],[1Y Return vs Nifty]]-AVERAGE(Table2[1Y Return vs Nifty]))/_xlfn.STDEV.P(Table2[1Y Return vs Nifty])</f>
        <v>-1.3877719544603271</v>
      </c>
      <c r="I659">
        <v>3.19801884045784</v>
      </c>
      <c r="J659">
        <f>(Table2[[#This Row],[1M Return vs Nifty]]-AVERAGE(Table2[1M Return vs Nifty]))/_xlfn.STDEV.P(Table2[1M Return vs Nifty])</f>
        <v>0.31633189168523268</v>
      </c>
      <c r="K659">
        <v>-15.1132082174086</v>
      </c>
      <c r="L659">
        <f>(Table2[[#This Row],[6M Return vs Nifty]]-AVERAGE(Table2[6M Return vs Nifty]))/_xlfn.STDEV.P(Table2[6M Return vs Nifty])</f>
        <v>-0.790077482728198</v>
      </c>
      <c r="M659">
        <v>3.3131900135214201</v>
      </c>
      <c r="N659">
        <f>(Table2[[#This Row],[1W Return vs Nifty]]-AVERAGE(Table2[1W Return vs Nifty]))/_xlfn.STDEV.P(Table2[1W Return vs Nifty])</f>
        <v>0.32978506529872781</v>
      </c>
      <c r="O659">
        <v>1761.28</v>
      </c>
      <c r="P659">
        <v>1779.8604855204501</v>
      </c>
      <c r="Q659">
        <v>1884.5867724755301</v>
      </c>
      <c r="R659">
        <v>54.5706542841858</v>
      </c>
      <c r="S659" s="1">
        <f>(Table2[[#This Row],[Close Price]]-Table2[[#This Row],[20D EMA]])/Table2[[#This Row],[20D EMA]]</f>
        <v>1.0117641715116242E-2</v>
      </c>
      <c r="T659" s="1">
        <f>(Table2[[#This Row],[Close Price]]-Table2[[#This Row],[50D EMA]])/Table2[[#This Row],[50D EMA]]</f>
        <v>-4.2727254559381971E-4</v>
      </c>
      <c r="U659" s="1">
        <f>(Table2[[#This Row],[Close Price]]-Table2[[#This Row],[200D EMA]])/Table2[[#This Row],[200D EMA]]</f>
        <v>-5.5973422936088153E-2</v>
      </c>
      <c r="V659">
        <v>0.81812830098610001</v>
      </c>
      <c r="W659">
        <v>1774.65</v>
      </c>
      <c r="X659">
        <v>1800</v>
      </c>
      <c r="Y659">
        <v>1774.65</v>
      </c>
      <c r="Z659">
        <v>1823</v>
      </c>
      <c r="AA659">
        <v>1624.55</v>
      </c>
      <c r="AB659">
        <v>1841.95</v>
      </c>
      <c r="AC659" s="1">
        <f>(Table2[[#This Row],[Close Price]]/Table2[[#This Row],[Day Low]])-1</f>
        <v>2.5075366973767999E-3</v>
      </c>
      <c r="AD659" s="1">
        <f>(Table2[[#This Row],[Day High]]/Table2[[#This Row],[Close Price]])-1</f>
        <v>1.1747512787364522E-2</v>
      </c>
      <c r="AE659" s="1">
        <f>(Table2[[#This Row],[Close Price]]/Table2[[#This Row],[Current Week Low]])-1</f>
        <v>2.5075366973767999E-3</v>
      </c>
      <c r="AF659" s="1">
        <f>(Table2[[#This Row],[Current Week High]]/Table2[[#This Row],[Close Price]])-1</f>
        <v>2.467539767298077E-2</v>
      </c>
      <c r="AG659" s="1">
        <f>(Table2[[#This Row],[Close Price]]/Table2[[#This Row],[Current Month Low]])-1</f>
        <v>9.5134037117971193E-2</v>
      </c>
      <c r="AH659" s="1">
        <f>(Table2[[#This Row],[Current Month High]]/Table2[[#This Row],[Close Price]])-1</f>
        <v>3.5326850654825659E-2</v>
      </c>
      <c r="AI659">
        <v>56.475184081839103</v>
      </c>
      <c r="AJ659">
        <v>11.19375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-0.05</v>
      </c>
      <c r="AM659" t="s">
        <v>3192</v>
      </c>
      <c r="AN659">
        <v>2.85</v>
      </c>
      <c r="AO659" t="s">
        <v>3193</v>
      </c>
      <c r="AP659">
        <v>5.2578160041209998E-3</v>
      </c>
      <c r="AQ659">
        <f>(Table2[[#This Row],[Sharpe Ratio]]-AVERAGE(Table2[Sharpe Ratio]))/_xlfn.STDEV.P(Table2[Sharpe Ratio])</f>
        <v>-0.72688834808535885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723</v>
      </c>
      <c r="AT659">
        <f>_xlfn.RANK.AVG(Table2[[#This Row],[6M Return vs Nifty Z-Score]],Table2[6M Return vs Nifty Z-Score])</f>
        <v>589</v>
      </c>
      <c r="AU659">
        <f>_xlfn.RANK.AVG(Table2[[#This Row],[Sharpe Ratio Z-Score]],Table2[Sharpe Ratio Z-Score])</f>
        <v>512</v>
      </c>
      <c r="AV659">
        <f>(Table2[[#This Row],[Rank 1Y]]+Table2[[#This Row],[Rank 6M]]+Table2[[#This Row],[Rank Sharpe]])/3</f>
        <v>608</v>
      </c>
    </row>
    <row r="660" spans="1:48" x14ac:dyDescent="0.3">
      <c r="A660" t="s">
        <v>2068</v>
      </c>
      <c r="B660" t="s">
        <v>2069</v>
      </c>
      <c r="C660" t="s">
        <v>3154</v>
      </c>
      <c r="D660" t="s">
        <v>119</v>
      </c>
      <c r="E660">
        <v>3165.8810625000001</v>
      </c>
      <c r="F660">
        <v>1087.5</v>
      </c>
      <c r="G660">
        <v>-24.584846575367202</v>
      </c>
      <c r="H660">
        <f>(Table2[[#This Row],[1Y Return vs Nifty]]-AVERAGE(Table2[1Y Return vs Nifty]))/_xlfn.STDEV.P(Table2[1Y Return vs Nifty])</f>
        <v>-0.84035170956566652</v>
      </c>
      <c r="I660">
        <v>-0.57724911529928702</v>
      </c>
      <c r="J660">
        <f>(Table2[[#This Row],[1M Return vs Nifty]]-AVERAGE(Table2[1M Return vs Nifty]))/_xlfn.STDEV.P(Table2[1M Return vs Nifty])</f>
        <v>-8.8281049334266573E-2</v>
      </c>
      <c r="K660">
        <v>-17.582763735329799</v>
      </c>
      <c r="L660">
        <f>(Table2[[#This Row],[6M Return vs Nifty]]-AVERAGE(Table2[6M Return vs Nifty]))/_xlfn.STDEV.P(Table2[6M Return vs Nifty])</f>
        <v>-0.86645857887050004</v>
      </c>
      <c r="M660">
        <v>-0.15497951469490601</v>
      </c>
      <c r="N660">
        <f>(Table2[[#This Row],[1W Return vs Nifty]]-AVERAGE(Table2[1W Return vs Nifty]))/_xlfn.STDEV.P(Table2[1W Return vs Nifty])</f>
        <v>-0.38967255893958169</v>
      </c>
      <c r="O660">
        <v>1111.6300000000001</v>
      </c>
      <c r="P660">
        <v>1121.93009089976</v>
      </c>
      <c r="Q660">
        <v>1124.89394340737</v>
      </c>
      <c r="R660">
        <v>37.612919859373498</v>
      </c>
      <c r="S660" s="1">
        <f>(Table2[[#This Row],[Close Price]]-Table2[[#This Row],[20D EMA]])/Table2[[#This Row],[20D EMA]]</f>
        <v>-2.1706862895028118E-2</v>
      </c>
      <c r="T660" s="1">
        <f>(Table2[[#This Row],[Close Price]]-Table2[[#This Row],[50D EMA]])/Table2[[#This Row],[50D EMA]]</f>
        <v>-3.0688267637200027E-2</v>
      </c>
      <c r="U660" s="1">
        <f>(Table2[[#This Row],[Close Price]]-Table2[[#This Row],[200D EMA]])/Table2[[#This Row],[200D EMA]]</f>
        <v>-3.3242194632234871E-2</v>
      </c>
      <c r="V660">
        <v>0.719222101077162</v>
      </c>
      <c r="W660">
        <v>1081.95</v>
      </c>
      <c r="X660">
        <v>1097.5</v>
      </c>
      <c r="Y660">
        <v>1066.5</v>
      </c>
      <c r="Z660">
        <v>1098.3499999999999</v>
      </c>
      <c r="AA660">
        <v>1065</v>
      </c>
      <c r="AB660">
        <v>1198</v>
      </c>
      <c r="AC660" s="1">
        <f>(Table2[[#This Row],[Close Price]]/Table2[[#This Row],[Day Low]])-1</f>
        <v>5.1296270622487317E-3</v>
      </c>
      <c r="AD660" s="1">
        <f>(Table2[[#This Row],[Day High]]/Table2[[#This Row],[Close Price]])-1</f>
        <v>9.1954022988505191E-3</v>
      </c>
      <c r="AE660" s="1">
        <f>(Table2[[#This Row],[Close Price]]/Table2[[#This Row],[Current Week Low]])-1</f>
        <v>1.9690576652601877E-2</v>
      </c>
      <c r="AF660" s="1">
        <f>(Table2[[#This Row],[Current Week High]]/Table2[[#This Row],[Close Price]])-1</f>
        <v>9.9770114942527854E-3</v>
      </c>
      <c r="AG660" s="1">
        <f>(Table2[[#This Row],[Close Price]]/Table2[[#This Row],[Current Month Low]])-1</f>
        <v>2.1126760563380254E-2</v>
      </c>
      <c r="AH660" s="1">
        <f>(Table2[[#This Row],[Current Month High]]/Table2[[#This Row],[Close Price]])-1</f>
        <v>0.10160919540229885</v>
      </c>
      <c r="AI660">
        <v>24.965517241379299</v>
      </c>
      <c r="AJ660">
        <v>13.8743455497382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-0.04</v>
      </c>
      <c r="AM660" t="s">
        <v>3192</v>
      </c>
      <c r="AN660">
        <v>-6.58</v>
      </c>
      <c r="AO660" t="s">
        <v>3192</v>
      </c>
      <c r="AP660">
        <v>-9.9026695939990004E-3</v>
      </c>
      <c r="AQ660">
        <f>(Table2[[#This Row],[Sharpe Ratio]]-AVERAGE(Table2[Sharpe Ratio]))/_xlfn.STDEV.P(Table2[Sharpe Ratio])</f>
        <v>-0.90414118712017566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611</v>
      </c>
      <c r="AT660">
        <f>_xlfn.RANK.AVG(Table2[[#This Row],[6M Return vs Nifty Z-Score]],Table2[6M Return vs Nifty Z-Score])</f>
        <v>617</v>
      </c>
      <c r="AU660">
        <f>_xlfn.RANK.AVG(Table2[[#This Row],[Sharpe Ratio Z-Score]],Table2[Sharpe Ratio Z-Score])</f>
        <v>600</v>
      </c>
      <c r="AV660">
        <f>(Table2[[#This Row],[Rank 1Y]]+Table2[[#This Row],[Rank 6M]]+Table2[[#This Row],[Rank Sharpe]])/3</f>
        <v>609.33333333333337</v>
      </c>
    </row>
    <row r="661" spans="1:48" x14ac:dyDescent="0.3">
      <c r="A661" t="s">
        <v>2139</v>
      </c>
      <c r="B661" t="s">
        <v>2140</v>
      </c>
      <c r="C661" t="s">
        <v>3151</v>
      </c>
      <c r="D661" t="s">
        <v>167</v>
      </c>
      <c r="E661">
        <v>2944.8568733849902</v>
      </c>
      <c r="F661">
        <v>187.83</v>
      </c>
      <c r="G661">
        <v>-10.322468597063001</v>
      </c>
      <c r="H661">
        <f>(Table2[[#This Row],[1Y Return vs Nifty]]-AVERAGE(Table2[1Y Return vs Nifty]))/_xlfn.STDEV.P(Table2[1Y Return vs Nifty])</f>
        <v>-0.60545540590916136</v>
      </c>
      <c r="I661">
        <v>-7.4370178243011598</v>
      </c>
      <c r="J661">
        <f>(Table2[[#This Row],[1M Return vs Nifty]]-AVERAGE(Table2[1M Return vs Nifty]))/_xlfn.STDEV.P(Table2[1M Return vs Nifty])</f>
        <v>-0.82347421299571755</v>
      </c>
      <c r="K661">
        <v>-30.1852981075426</v>
      </c>
      <c r="L661">
        <f>(Table2[[#This Row],[6M Return vs Nifty]]-AVERAGE(Table2[6M Return vs Nifty]))/_xlfn.STDEV.P(Table2[6M Return vs Nifty])</f>
        <v>-1.2562434541386358</v>
      </c>
      <c r="M661">
        <v>4.8384904688994599</v>
      </c>
      <c r="N661">
        <f>(Table2[[#This Row],[1W Return vs Nifty]]-AVERAGE(Table2[1W Return vs Nifty]))/_xlfn.STDEV.P(Table2[1W Return vs Nifty])</f>
        <v>0.64620242406615847</v>
      </c>
      <c r="O661">
        <v>183.34</v>
      </c>
      <c r="P661">
        <v>185.73326780265501</v>
      </c>
      <c r="Q661">
        <v>185.706854176306</v>
      </c>
      <c r="R661">
        <v>60.716808124574001</v>
      </c>
      <c r="S661" s="1">
        <f>(Table2[[#This Row],[Close Price]]-Table2[[#This Row],[20D EMA]])/Table2[[#This Row],[20D EMA]]</f>
        <v>2.4490018544780241E-2</v>
      </c>
      <c r="T661" s="1">
        <f>(Table2[[#This Row],[Close Price]]-Table2[[#This Row],[50D EMA]])/Table2[[#This Row],[50D EMA]]</f>
        <v>1.1288942590364705E-2</v>
      </c>
      <c r="U661" s="1">
        <f>(Table2[[#This Row],[Close Price]]-Table2[[#This Row],[200D EMA]])/Table2[[#This Row],[200D EMA]]</f>
        <v>1.1432781159915343E-2</v>
      </c>
      <c r="V661">
        <v>0.34097884162619102</v>
      </c>
      <c r="W661">
        <v>181</v>
      </c>
      <c r="X661">
        <v>189</v>
      </c>
      <c r="Y661">
        <v>179.92</v>
      </c>
      <c r="Z661">
        <v>189</v>
      </c>
      <c r="AA661">
        <v>161.21</v>
      </c>
      <c r="AB661">
        <v>189</v>
      </c>
      <c r="AC661" s="1">
        <f>(Table2[[#This Row],[Close Price]]/Table2[[#This Row],[Day Low]])-1</f>
        <v>3.7734806629834416E-2</v>
      </c>
      <c r="AD661" s="1">
        <f>(Table2[[#This Row],[Day High]]/Table2[[#This Row],[Close Price]])-1</f>
        <v>6.2290368950645991E-3</v>
      </c>
      <c r="AE661" s="1">
        <f>(Table2[[#This Row],[Close Price]]/Table2[[#This Row],[Current Week Low]])-1</f>
        <v>4.3963983992885813E-2</v>
      </c>
      <c r="AF661" s="1">
        <f>(Table2[[#This Row],[Current Week High]]/Table2[[#This Row],[Close Price]])-1</f>
        <v>6.2290368950645991E-3</v>
      </c>
      <c r="AG661" s="1">
        <f>(Table2[[#This Row],[Close Price]]/Table2[[#This Row],[Current Month Low]])-1</f>
        <v>0.16512623286396622</v>
      </c>
      <c r="AH661" s="1">
        <f>(Table2[[#This Row],[Current Month High]]/Table2[[#This Row],[Close Price]])-1</f>
        <v>6.2290368950645991E-3</v>
      </c>
      <c r="AI661">
        <v>50.668157376350898</v>
      </c>
      <c r="AJ661">
        <v>41.225563909774401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0.03</v>
      </c>
      <c r="AM661" t="s">
        <v>3193</v>
      </c>
      <c r="AN661">
        <v>2.35</v>
      </c>
      <c r="AO661" t="s">
        <v>3193</v>
      </c>
      <c r="AP661">
        <v>-1.2013856320389E-2</v>
      </c>
      <c r="AQ661">
        <f>(Table2[[#This Row],[Sharpe Ratio]]-AVERAGE(Table2[Sharpe Ratio]))/_xlfn.STDEV.P(Table2[Sharpe Ratio])</f>
        <v>-0.92882468677216912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524</v>
      </c>
      <c r="AT661">
        <f>_xlfn.RANK.AVG(Table2[[#This Row],[6M Return vs Nifty Z-Score]],Table2[6M Return vs Nifty Z-Score])</f>
        <v>701</v>
      </c>
      <c r="AU661">
        <f>_xlfn.RANK.AVG(Table2[[#This Row],[Sharpe Ratio Z-Score]],Table2[Sharpe Ratio Z-Score])</f>
        <v>606</v>
      </c>
      <c r="AV661">
        <f>(Table2[[#This Row],[Rank 1Y]]+Table2[[#This Row],[Rank 6M]]+Table2[[#This Row],[Rank Sharpe]])/3</f>
        <v>610.33333333333337</v>
      </c>
    </row>
    <row r="662" spans="1:48" x14ac:dyDescent="0.3">
      <c r="A662" t="s">
        <v>1782</v>
      </c>
      <c r="B662" t="s">
        <v>1783</v>
      </c>
      <c r="C662" t="s">
        <v>3151</v>
      </c>
      <c r="D662" t="s">
        <v>51</v>
      </c>
      <c r="E662">
        <v>4603.2024499999998</v>
      </c>
      <c r="F662">
        <v>504.35</v>
      </c>
      <c r="G662">
        <v>-30.027588451153701</v>
      </c>
      <c r="H662">
        <f>(Table2[[#This Row],[1Y Return vs Nifty]]-AVERAGE(Table2[1Y Return vs Nifty]))/_xlfn.STDEV.P(Table2[1Y Return vs Nifty])</f>
        <v>-0.92999173665817048</v>
      </c>
      <c r="I662">
        <v>-2.4935701211119801</v>
      </c>
      <c r="J662">
        <f>(Table2[[#This Row],[1M Return vs Nifty]]-AVERAGE(Table2[1M Return vs Nifty]))/_xlfn.STDEV.P(Table2[1M Return vs Nifty])</f>
        <v>-0.29366204140846203</v>
      </c>
      <c r="K662">
        <v>-10.8075615439546</v>
      </c>
      <c r="L662">
        <f>(Table2[[#This Row],[6M Return vs Nifty]]-AVERAGE(Table2[6M Return vs Nifty]))/_xlfn.STDEV.P(Table2[6M Return vs Nifty])</f>
        <v>-0.65690776447999044</v>
      </c>
      <c r="M662">
        <v>-2.5975696445510299</v>
      </c>
      <c r="N662">
        <f>(Table2[[#This Row],[1W Return vs Nifty]]-AVERAGE(Table2[1W Return vs Nifty]))/_xlfn.STDEV.P(Table2[1W Return vs Nifty])</f>
        <v>-0.89637791965417968</v>
      </c>
      <c r="O662">
        <v>516.94000000000005</v>
      </c>
      <c r="P662">
        <v>524.54578302438597</v>
      </c>
      <c r="Q662">
        <v>513.88698496645895</v>
      </c>
      <c r="R662">
        <v>29.5928185503065</v>
      </c>
      <c r="S662" s="1">
        <f>(Table2[[#This Row],[Close Price]]-Table2[[#This Row],[20D EMA]])/Table2[[#This Row],[20D EMA]]</f>
        <v>-2.435485743026276E-2</v>
      </c>
      <c r="T662" s="1">
        <f>(Table2[[#This Row],[Close Price]]-Table2[[#This Row],[50D EMA]])/Table2[[#This Row],[50D EMA]]</f>
        <v>-3.8501468657211664E-2</v>
      </c>
      <c r="U662" s="1">
        <f>(Table2[[#This Row],[Close Price]]-Table2[[#This Row],[200D EMA]])/Table2[[#This Row],[200D EMA]]</f>
        <v>-1.8558525990070372E-2</v>
      </c>
      <c r="V662">
        <v>0.44132448805859797</v>
      </c>
      <c r="W662">
        <v>501</v>
      </c>
      <c r="X662">
        <v>509.15</v>
      </c>
      <c r="Y662">
        <v>501</v>
      </c>
      <c r="Z662">
        <v>514.45000000000005</v>
      </c>
      <c r="AA662">
        <v>499.45</v>
      </c>
      <c r="AB662">
        <v>529</v>
      </c>
      <c r="AC662" s="1">
        <f>(Table2[[#This Row],[Close Price]]/Table2[[#This Row],[Day Low]])-1</f>
        <v>6.6866267465071072E-3</v>
      </c>
      <c r="AD662" s="1">
        <f>(Table2[[#This Row],[Day High]]/Table2[[#This Row],[Close Price]])-1</f>
        <v>9.5172003568948504E-3</v>
      </c>
      <c r="AE662" s="1">
        <f>(Table2[[#This Row],[Close Price]]/Table2[[#This Row],[Current Week Low]])-1</f>
        <v>6.6866267465071072E-3</v>
      </c>
      <c r="AF662" s="1">
        <f>(Table2[[#This Row],[Current Week High]]/Table2[[#This Row],[Close Price]])-1</f>
        <v>2.0025775750966535E-2</v>
      </c>
      <c r="AG662" s="1">
        <f>(Table2[[#This Row],[Close Price]]/Table2[[#This Row],[Current Month Low]])-1</f>
        <v>9.8107918710581554E-3</v>
      </c>
      <c r="AH662" s="1">
        <f>(Table2[[#This Row],[Current Month High]]/Table2[[#This Row],[Close Price]])-1</f>
        <v>4.8874789332804536E-2</v>
      </c>
      <c r="AI662">
        <v>25.9046297214236</v>
      </c>
      <c r="AJ662">
        <v>17.004987820438402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-7.0000000000000007E-2</v>
      </c>
      <c r="AM662" t="s">
        <v>3192</v>
      </c>
      <c r="AN662">
        <v>-1.94</v>
      </c>
      <c r="AO662" t="s">
        <v>3192</v>
      </c>
      <c r="AP662">
        <v>-4.2440630811241997E-2</v>
      </c>
      <c r="AQ662">
        <f>(Table2[[#This Row],[Sharpe Ratio]]-AVERAGE(Table2[Sharpe Ratio]))/_xlfn.STDEV.P(Table2[Sharpe Ratio])</f>
        <v>-1.2845673921275065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638</v>
      </c>
      <c r="AT662">
        <f>_xlfn.RANK.AVG(Table2[[#This Row],[6M Return vs Nifty Z-Score]],Table2[6M Return vs Nifty Z-Score])</f>
        <v>537</v>
      </c>
      <c r="AU662">
        <f>_xlfn.RANK.AVG(Table2[[#This Row],[Sharpe Ratio Z-Score]],Table2[Sharpe Ratio Z-Score])</f>
        <v>657</v>
      </c>
      <c r="AV662">
        <f>(Table2[[#This Row],[Rank 1Y]]+Table2[[#This Row],[Rank 6M]]+Table2[[#This Row],[Rank Sharpe]])/3</f>
        <v>610.66666666666663</v>
      </c>
    </row>
    <row r="663" spans="1:48" x14ac:dyDescent="0.3">
      <c r="A663" t="s">
        <v>1619</v>
      </c>
      <c r="B663" t="s">
        <v>1620</v>
      </c>
      <c r="C663" t="s">
        <v>3156</v>
      </c>
      <c r="D663" t="s">
        <v>1621</v>
      </c>
      <c r="E663">
        <v>5925.4736350499998</v>
      </c>
      <c r="F663">
        <v>453.9</v>
      </c>
      <c r="G663">
        <v>-18.133983065421301</v>
      </c>
      <c r="H663">
        <f>(Table2[[#This Row],[1Y Return vs Nifty]]-AVERAGE(Table2[1Y Return vs Nifty]))/_xlfn.STDEV.P(Table2[1Y Return vs Nifty])</f>
        <v>-0.73410827693585134</v>
      </c>
      <c r="I663">
        <v>-6.2893132334827904</v>
      </c>
      <c r="J663">
        <f>(Table2[[#This Row],[1M Return vs Nifty]]-AVERAGE(Table2[1M Return vs Nifty]))/_xlfn.STDEV.P(Table2[1M Return vs Nifty])</f>
        <v>-0.7004693997335365</v>
      </c>
      <c r="K663">
        <v>-26.4059153065886</v>
      </c>
      <c r="L663">
        <f>(Table2[[#This Row],[6M Return vs Nifty]]-AVERAGE(Table2[6M Return vs Nifty]))/_xlfn.STDEV.P(Table2[6M Return vs Nifty])</f>
        <v>-1.1393505967060451</v>
      </c>
      <c r="M663">
        <v>-0.33525736568629799</v>
      </c>
      <c r="N663">
        <f>(Table2[[#This Row],[1W Return vs Nifty]]-AVERAGE(Table2[1W Return vs Nifty]))/_xlfn.STDEV.P(Table2[1W Return vs Nifty])</f>
        <v>-0.42707046389256148</v>
      </c>
      <c r="O663">
        <v>476.1</v>
      </c>
      <c r="P663">
        <v>491.32099749868001</v>
      </c>
      <c r="Q663">
        <v>500.10023285067001</v>
      </c>
      <c r="R663">
        <v>26.199222875558402</v>
      </c>
      <c r="S663" s="1">
        <f>(Table2[[#This Row],[Close Price]]-Table2[[#This Row],[20D EMA]])/Table2[[#This Row],[20D EMA]]</f>
        <v>-4.6628859483301921E-2</v>
      </c>
      <c r="T663" s="1">
        <f>(Table2[[#This Row],[Close Price]]-Table2[[#This Row],[50D EMA]])/Table2[[#This Row],[50D EMA]]</f>
        <v>-7.6164050975209077E-2</v>
      </c>
      <c r="U663" s="1">
        <f>(Table2[[#This Row],[Close Price]]-Table2[[#This Row],[200D EMA]])/Table2[[#This Row],[200D EMA]]</f>
        <v>-9.2381946289685948E-2</v>
      </c>
      <c r="V663">
        <v>0.18541192720875199</v>
      </c>
      <c r="W663">
        <v>450.95</v>
      </c>
      <c r="X663">
        <v>461.85</v>
      </c>
      <c r="Y663">
        <v>450.95</v>
      </c>
      <c r="Z663">
        <v>470.9</v>
      </c>
      <c r="AA663">
        <v>445.8</v>
      </c>
      <c r="AB663">
        <v>495.7</v>
      </c>
      <c r="AC663" s="1">
        <f>(Table2[[#This Row],[Close Price]]/Table2[[#This Row],[Day Low]])-1</f>
        <v>6.5417452045681834E-3</v>
      </c>
      <c r="AD663" s="1">
        <f>(Table2[[#This Row],[Day High]]/Table2[[#This Row],[Close Price]])-1</f>
        <v>1.751487111698613E-2</v>
      </c>
      <c r="AE663" s="1">
        <f>(Table2[[#This Row],[Close Price]]/Table2[[#This Row],[Current Week Low]])-1</f>
        <v>6.5417452045681834E-3</v>
      </c>
      <c r="AF663" s="1">
        <f>(Table2[[#This Row],[Current Week High]]/Table2[[#This Row],[Close Price]])-1</f>
        <v>3.7453183520599342E-2</v>
      </c>
      <c r="AG663" s="1">
        <f>(Table2[[#This Row],[Close Price]]/Table2[[#This Row],[Current Month Low]])-1</f>
        <v>1.8169582772543658E-2</v>
      </c>
      <c r="AH663" s="1">
        <f>(Table2[[#This Row],[Current Month High]]/Table2[[#This Row],[Close Price]])-1</f>
        <v>9.2090768891826436E-2</v>
      </c>
      <c r="AI663">
        <v>47.466402291253502</v>
      </c>
      <c r="AJ663">
        <v>16.0721135404679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-0.14000000000000001</v>
      </c>
      <c r="AM663" t="s">
        <v>3192</v>
      </c>
      <c r="AN663">
        <v>-7.75</v>
      </c>
      <c r="AO663" t="s">
        <v>3192</v>
      </c>
      <c r="AP663">
        <v>-3.2626002585400002E-4</v>
      </c>
      <c r="AQ663">
        <f>(Table2[[#This Row],[Sharpe Ratio]]-AVERAGE(Table2[Sharpe Ratio]))/_xlfn.STDEV.P(Table2[Sharpe Ratio])</f>
        <v>-0.79217605429327065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567</v>
      </c>
      <c r="AT663">
        <f>_xlfn.RANK.AVG(Table2[[#This Row],[6M Return vs Nifty Z-Score]],Table2[6M Return vs Nifty Z-Score])</f>
        <v>687</v>
      </c>
      <c r="AU663">
        <f>_xlfn.RANK.AVG(Table2[[#This Row],[Sharpe Ratio Z-Score]],Table2[Sharpe Ratio Z-Score])</f>
        <v>579</v>
      </c>
      <c r="AV663">
        <f>(Table2[[#This Row],[Rank 1Y]]+Table2[[#This Row],[Rank 6M]]+Table2[[#This Row],[Rank Sharpe]])/3</f>
        <v>611</v>
      </c>
    </row>
    <row r="664" spans="1:48" x14ac:dyDescent="0.3">
      <c r="A664" t="s">
        <v>732</v>
      </c>
      <c r="B664" t="s">
        <v>733</v>
      </c>
      <c r="C664" t="s">
        <v>3157</v>
      </c>
      <c r="D664" t="s">
        <v>100</v>
      </c>
      <c r="E664">
        <v>23888.127744900001</v>
      </c>
      <c r="F664">
        <v>295.5</v>
      </c>
      <c r="G664">
        <v>-34.368597736181897</v>
      </c>
      <c r="H664">
        <f>(Table2[[#This Row],[1Y Return vs Nifty]]-AVERAGE(Table2[1Y Return vs Nifty]))/_xlfn.STDEV.P(Table2[1Y Return vs Nifty])</f>
        <v>-1.0014866189802369</v>
      </c>
      <c r="I664">
        <v>-6.8177383148837896</v>
      </c>
      <c r="J664">
        <f>(Table2[[#This Row],[1M Return vs Nifty]]-AVERAGE(Table2[1M Return vs Nifty]))/_xlfn.STDEV.P(Table2[1M Return vs Nifty])</f>
        <v>-0.75710316157501822</v>
      </c>
      <c r="K664">
        <v>-4.32746216253003</v>
      </c>
      <c r="L664">
        <f>(Table2[[#This Row],[6M Return vs Nifty]]-AVERAGE(Table2[6M Return vs Nifty]))/_xlfn.STDEV.P(Table2[6M Return vs Nifty])</f>
        <v>-0.45648421041431703</v>
      </c>
      <c r="M664">
        <v>-1.18214065407734</v>
      </c>
      <c r="N664">
        <f>(Table2[[#This Row],[1W Return vs Nifty]]-AVERAGE(Table2[1W Return vs Nifty]))/_xlfn.STDEV.P(Table2[1W Return vs Nifty])</f>
        <v>-0.60275294818747038</v>
      </c>
      <c r="O664">
        <v>296.06</v>
      </c>
      <c r="P664">
        <v>296.54420325384302</v>
      </c>
      <c r="Q664">
        <v>294.60396943243597</v>
      </c>
      <c r="R664">
        <v>52.2378860669996</v>
      </c>
      <c r="S664" s="1">
        <f>(Table2[[#This Row],[Close Price]]-Table2[[#This Row],[20D EMA]])/Table2[[#This Row],[20D EMA]]</f>
        <v>-1.8915084780112216E-3</v>
      </c>
      <c r="T664" s="1">
        <f>(Table2[[#This Row],[Close Price]]-Table2[[#This Row],[50D EMA]])/Table2[[#This Row],[50D EMA]]</f>
        <v>-3.5212398097331224E-3</v>
      </c>
      <c r="U664" s="1">
        <f>(Table2[[#This Row],[Close Price]]-Table2[[#This Row],[200D EMA]])/Table2[[#This Row],[200D EMA]]</f>
        <v>3.0414748629838811E-3</v>
      </c>
      <c r="V664">
        <v>0.51438858459465697</v>
      </c>
      <c r="W664">
        <v>285</v>
      </c>
      <c r="X664">
        <v>298.7</v>
      </c>
      <c r="Y664">
        <v>285</v>
      </c>
      <c r="Z664">
        <v>298.7</v>
      </c>
      <c r="AA664">
        <v>278.75</v>
      </c>
      <c r="AB664">
        <v>313.5</v>
      </c>
      <c r="AC664" s="1">
        <f>(Table2[[#This Row],[Close Price]]/Table2[[#This Row],[Day Low]])-1</f>
        <v>3.6842105263157787E-2</v>
      </c>
      <c r="AD664" s="1">
        <f>(Table2[[#This Row],[Day High]]/Table2[[#This Row],[Close Price]])-1</f>
        <v>1.0829103214889946E-2</v>
      </c>
      <c r="AE664" s="1">
        <f>(Table2[[#This Row],[Close Price]]/Table2[[#This Row],[Current Week Low]])-1</f>
        <v>3.6842105263157787E-2</v>
      </c>
      <c r="AF664" s="1">
        <f>(Table2[[#This Row],[Current Week High]]/Table2[[#This Row],[Close Price]])-1</f>
        <v>1.0829103214889946E-2</v>
      </c>
      <c r="AG664" s="1">
        <f>(Table2[[#This Row],[Close Price]]/Table2[[#This Row],[Current Month Low]])-1</f>
        <v>6.0089686098654616E-2</v>
      </c>
      <c r="AH664" s="1">
        <f>(Table2[[#This Row],[Current Month High]]/Table2[[#This Row],[Close Price]])-1</f>
        <v>6.0913705583756306E-2</v>
      </c>
      <c r="AI664">
        <v>20.9137055837563</v>
      </c>
      <c r="AJ664">
        <v>17.3317450863609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7.0000000000000007E-2</v>
      </c>
      <c r="AM664" t="s">
        <v>3193</v>
      </c>
      <c r="AN664">
        <v>-4.4800000000000004</v>
      </c>
      <c r="AO664" t="s">
        <v>3192</v>
      </c>
      <c r="AP664">
        <v>-7.9363954263938996E-2</v>
      </c>
      <c r="AQ664">
        <f>(Table2[[#This Row],[Sharpe Ratio]]-AVERAGE(Table2[Sharpe Ratio]))/_xlfn.STDEV.P(Table2[Sharpe Ratio])</f>
        <v>-1.7162662230279475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663</v>
      </c>
      <c r="AT664">
        <f>_xlfn.RANK.AVG(Table2[[#This Row],[6M Return vs Nifty Z-Score]],Table2[6M Return vs Nifty Z-Score])</f>
        <v>470</v>
      </c>
      <c r="AU664">
        <f>_xlfn.RANK.AVG(Table2[[#This Row],[Sharpe Ratio Z-Score]],Table2[Sharpe Ratio Z-Score])</f>
        <v>701</v>
      </c>
      <c r="AV664">
        <f>(Table2[[#This Row],[Rank 1Y]]+Table2[[#This Row],[Rank 6M]]+Table2[[#This Row],[Rank Sharpe]])/3</f>
        <v>611.33333333333337</v>
      </c>
    </row>
    <row r="665" spans="1:48" x14ac:dyDescent="0.3">
      <c r="A665" t="s">
        <v>456</v>
      </c>
      <c r="B665" t="s">
        <v>457</v>
      </c>
      <c r="C665" t="s">
        <v>3156</v>
      </c>
      <c r="D665" t="s">
        <v>458</v>
      </c>
      <c r="E665">
        <v>50894.073125139999</v>
      </c>
      <c r="F665">
        <v>1894.6</v>
      </c>
      <c r="G665">
        <v>-29.367518336910901</v>
      </c>
      <c r="H665">
        <f>(Table2[[#This Row],[1Y Return vs Nifty]]-AVERAGE(Table2[1Y Return vs Nifty]))/_xlfn.STDEV.P(Table2[1Y Return vs Nifty])</f>
        <v>-0.91912061613215312</v>
      </c>
      <c r="I665">
        <v>7.6614736367770206E-2</v>
      </c>
      <c r="J665">
        <f>(Table2[[#This Row],[1M Return vs Nifty]]-AVERAGE(Table2[1M Return vs Nifty]))/_xlfn.STDEV.P(Table2[1M Return vs Nifty])</f>
        <v>-1.8203433877620665E-2</v>
      </c>
      <c r="K665">
        <v>-17.414954364687699</v>
      </c>
      <c r="L665">
        <f>(Table2[[#This Row],[6M Return vs Nifty]]-AVERAGE(Table2[6M Return vs Nifty]))/_xlfn.STDEV.P(Table2[6M Return vs Nifty])</f>
        <v>-0.86126838833638186</v>
      </c>
      <c r="M665">
        <v>-0.65346119857343898</v>
      </c>
      <c r="N665">
        <f>(Table2[[#This Row],[1W Return vs Nifty]]-AVERAGE(Table2[1W Return vs Nifty]))/_xlfn.STDEV.P(Table2[1W Return vs Nifty])</f>
        <v>-0.49308055128014283</v>
      </c>
      <c r="O665">
        <v>1924.18</v>
      </c>
      <c r="P665">
        <v>1971.2154297443899</v>
      </c>
      <c r="Q665">
        <v>2011.4548862388001</v>
      </c>
      <c r="R665">
        <v>34.723992151548501</v>
      </c>
      <c r="S665" s="1">
        <f>(Table2[[#This Row],[Close Price]]-Table2[[#This Row],[20D EMA]])/Table2[[#This Row],[20D EMA]]</f>
        <v>-1.5372782172146137E-2</v>
      </c>
      <c r="T665" s="1">
        <f>(Table2[[#This Row],[Close Price]]-Table2[[#This Row],[50D EMA]])/Table2[[#This Row],[50D EMA]]</f>
        <v>-3.8867101275848276E-2</v>
      </c>
      <c r="U665" s="1">
        <f>(Table2[[#This Row],[Close Price]]-Table2[[#This Row],[200D EMA]])/Table2[[#This Row],[200D EMA]]</f>
        <v>-5.8094708978189413E-2</v>
      </c>
      <c r="V665">
        <v>0.78355616740365697</v>
      </c>
      <c r="W665">
        <v>1882.05</v>
      </c>
      <c r="X665">
        <v>1907.1</v>
      </c>
      <c r="Y665">
        <v>1882.05</v>
      </c>
      <c r="Z665">
        <v>1917.55</v>
      </c>
      <c r="AA665">
        <v>1849.1</v>
      </c>
      <c r="AB665">
        <v>2001.7</v>
      </c>
      <c r="AC665" s="1">
        <f>(Table2[[#This Row],[Close Price]]/Table2[[#This Row],[Day Low]])-1</f>
        <v>6.6682606732020311E-3</v>
      </c>
      <c r="AD665" s="1">
        <f>(Table2[[#This Row],[Day High]]/Table2[[#This Row],[Close Price]])-1</f>
        <v>6.5976987226854522E-3</v>
      </c>
      <c r="AE665" s="1">
        <f>(Table2[[#This Row],[Close Price]]/Table2[[#This Row],[Current Week Low]])-1</f>
        <v>6.6682606732020311E-3</v>
      </c>
      <c r="AF665" s="1">
        <f>(Table2[[#This Row],[Current Week High]]/Table2[[#This Row],[Close Price]])-1</f>
        <v>1.2113374854850756E-2</v>
      </c>
      <c r="AG665" s="1">
        <f>(Table2[[#This Row],[Close Price]]/Table2[[#This Row],[Current Month Low]])-1</f>
        <v>2.4606565356119159E-2</v>
      </c>
      <c r="AH665" s="1">
        <f>(Table2[[#This Row],[Current Month High]]/Table2[[#This Row],[Close Price]])-1</f>
        <v>5.6529082655969676E-2</v>
      </c>
      <c r="AI665">
        <v>29.526021323762201</v>
      </c>
      <c r="AJ665">
        <v>8.88505747126435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-0.18</v>
      </c>
      <c r="AM665" t="s">
        <v>3192</v>
      </c>
      <c r="AN665">
        <v>-5.5</v>
      </c>
      <c r="AO665" t="s">
        <v>3192</v>
      </c>
      <c r="AP665">
        <v>-5.1056820673189996E-3</v>
      </c>
      <c r="AQ665">
        <f>(Table2[[#This Row],[Sharpe Ratio]]-AVERAGE(Table2[Sharpe Ratio]))/_xlfn.STDEV.P(Table2[Sharpe Ratio])</f>
        <v>-0.84805593494170484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635</v>
      </c>
      <c r="AT665">
        <f>_xlfn.RANK.AVG(Table2[[#This Row],[6M Return vs Nifty Z-Score]],Table2[6M Return vs Nifty Z-Score])</f>
        <v>614</v>
      </c>
      <c r="AU665">
        <f>_xlfn.RANK.AVG(Table2[[#This Row],[Sharpe Ratio Z-Score]],Table2[Sharpe Ratio Z-Score])</f>
        <v>590</v>
      </c>
      <c r="AV665">
        <f>(Table2[[#This Row],[Rank 1Y]]+Table2[[#This Row],[Rank 6M]]+Table2[[#This Row],[Rank Sharpe]])/3</f>
        <v>613</v>
      </c>
    </row>
    <row r="666" spans="1:48" x14ac:dyDescent="0.3">
      <c r="A666" t="s">
        <v>794</v>
      </c>
      <c r="B666" t="s">
        <v>795</v>
      </c>
      <c r="C666" t="s">
        <v>3155</v>
      </c>
      <c r="D666" t="s">
        <v>77</v>
      </c>
      <c r="E666">
        <v>20575.158988499999</v>
      </c>
      <c r="F666">
        <v>870.75</v>
      </c>
      <c r="G666">
        <v>-39.513720314197897</v>
      </c>
      <c r="H666">
        <f>(Table2[[#This Row],[1Y Return vs Nifty]]-AVERAGE(Table2[1Y Return vs Nifty]))/_xlfn.STDEV.P(Table2[1Y Return vs Nifty])</f>
        <v>-1.0862249618620519</v>
      </c>
      <c r="I666">
        <v>3.6295477549740398</v>
      </c>
      <c r="J666">
        <f>(Table2[[#This Row],[1M Return vs Nifty]]-AVERAGE(Table2[1M Return vs Nifty]))/_xlfn.STDEV.P(Table2[1M Return vs Nifty])</f>
        <v>0.36258084282818148</v>
      </c>
      <c r="K666">
        <v>-4.8884036976047396</v>
      </c>
      <c r="L666">
        <f>(Table2[[#This Row],[6M Return vs Nifty]]-AVERAGE(Table2[6M Return vs Nifty]))/_xlfn.STDEV.P(Table2[6M Return vs Nifty])</f>
        <v>-0.47383361965408893</v>
      </c>
      <c r="M666">
        <v>1.83252315190754</v>
      </c>
      <c r="N666">
        <f>(Table2[[#This Row],[1W Return vs Nifty]]-AVERAGE(Table2[1W Return vs Nifty]))/_xlfn.STDEV.P(Table2[1W Return vs Nifty])</f>
        <v>2.2626763526499779E-2</v>
      </c>
      <c r="O666">
        <v>859.02</v>
      </c>
      <c r="P666">
        <v>844.27234177105697</v>
      </c>
      <c r="Q666">
        <v>844.73186957684504</v>
      </c>
      <c r="R666">
        <v>64.746942966603498</v>
      </c>
      <c r="S666" s="1">
        <f>(Table2[[#This Row],[Close Price]]-Table2[[#This Row],[20D EMA]])/Table2[[#This Row],[20D EMA]]</f>
        <v>1.3655095341202787E-2</v>
      </c>
      <c r="T666" s="1">
        <f>(Table2[[#This Row],[Close Price]]-Table2[[#This Row],[50D EMA]])/Table2[[#This Row],[50D EMA]]</f>
        <v>3.1361513245121833E-2</v>
      </c>
      <c r="U666" s="1">
        <f>(Table2[[#This Row],[Close Price]]-Table2[[#This Row],[200D EMA]])/Table2[[#This Row],[200D EMA]]</f>
        <v>3.0800460311966593E-2</v>
      </c>
      <c r="V666">
        <v>0.60013803648401598</v>
      </c>
      <c r="W666">
        <v>864.7</v>
      </c>
      <c r="X666">
        <v>880.05</v>
      </c>
      <c r="Y666">
        <v>854.05</v>
      </c>
      <c r="Z666">
        <v>880.05</v>
      </c>
      <c r="AA666">
        <v>845.1</v>
      </c>
      <c r="AB666">
        <v>886.8</v>
      </c>
      <c r="AC666" s="1">
        <f>(Table2[[#This Row],[Close Price]]/Table2[[#This Row],[Day Low]])-1</f>
        <v>6.9966462356885195E-3</v>
      </c>
      <c r="AD666" s="1">
        <f>(Table2[[#This Row],[Day High]]/Table2[[#This Row],[Close Price]])-1</f>
        <v>1.06804478897502E-2</v>
      </c>
      <c r="AE666" s="1">
        <f>(Table2[[#This Row],[Close Price]]/Table2[[#This Row],[Current Week Low]])-1</f>
        <v>1.9553890287453912E-2</v>
      </c>
      <c r="AF666" s="1">
        <f>(Table2[[#This Row],[Current Week High]]/Table2[[#This Row],[Close Price]])-1</f>
        <v>1.06804478897502E-2</v>
      </c>
      <c r="AG666" s="1">
        <f>(Table2[[#This Row],[Close Price]]/Table2[[#This Row],[Current Month Low]])-1</f>
        <v>3.0351437699680517E-2</v>
      </c>
      <c r="AH666" s="1">
        <f>(Table2[[#This Row],[Current Month High]]/Table2[[#This Row],[Close Price]])-1</f>
        <v>1.8432385874246338E-2</v>
      </c>
      <c r="AI666">
        <v>21.527418891759901</v>
      </c>
      <c r="AJ666">
        <v>24.3928571428571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0.09</v>
      </c>
      <c r="AM666" t="s">
        <v>3193</v>
      </c>
      <c r="AN666">
        <v>0.86</v>
      </c>
      <c r="AO666" t="s">
        <v>3193</v>
      </c>
      <c r="AP666">
        <v>-5.8353187175547001E-2</v>
      </c>
      <c r="AQ666">
        <f>(Table2[[#This Row],[Sharpe Ratio]]-AVERAGE(Table2[Sharpe Ratio]))/_xlfn.STDEV.P(Table2[Sharpe Ratio])</f>
        <v>-1.4706132660290898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675</v>
      </c>
      <c r="AT666">
        <f>_xlfn.RANK.AVG(Table2[[#This Row],[6M Return vs Nifty Z-Score]],Table2[6M Return vs Nifty Z-Score])</f>
        <v>480</v>
      </c>
      <c r="AU666">
        <f>_xlfn.RANK.AVG(Table2[[#This Row],[Sharpe Ratio Z-Score]],Table2[Sharpe Ratio Z-Score])</f>
        <v>685</v>
      </c>
      <c r="AV666">
        <f>(Table2[[#This Row],[Rank 1Y]]+Table2[[#This Row],[Rank 6M]]+Table2[[#This Row],[Rank Sharpe]])/3</f>
        <v>613.33333333333337</v>
      </c>
    </row>
    <row r="667" spans="1:48" x14ac:dyDescent="0.3">
      <c r="A667" t="s">
        <v>2168</v>
      </c>
      <c r="B667" t="s">
        <v>2169</v>
      </c>
      <c r="C667" t="s">
        <v>3156</v>
      </c>
      <c r="D667" t="s">
        <v>83</v>
      </c>
      <c r="E667">
        <v>2866.8928047499999</v>
      </c>
      <c r="F667">
        <v>666.25</v>
      </c>
      <c r="G667">
        <v>-43.2518287217476</v>
      </c>
      <c r="H667">
        <f>(Table2[[#This Row],[1Y Return vs Nifty]]-AVERAGE(Table2[1Y Return vs Nifty]))/_xlfn.STDEV.P(Table2[1Y Return vs Nifty])</f>
        <v>-1.1477902806985347</v>
      </c>
      <c r="I667">
        <v>-3.1187313203859102</v>
      </c>
      <c r="J667">
        <f>(Table2[[#This Row],[1M Return vs Nifty]]-AVERAGE(Table2[1M Return vs Nifty]))/_xlfn.STDEV.P(Table2[1M Return vs Nifty])</f>
        <v>-0.36066346075507194</v>
      </c>
      <c r="K667">
        <v>-16.126950770013199</v>
      </c>
      <c r="L667">
        <f>(Table2[[#This Row],[6M Return vs Nifty]]-AVERAGE(Table2[6M Return vs Nifty]))/_xlfn.STDEV.P(Table2[6M Return vs Nifty])</f>
        <v>-0.82143161379029839</v>
      </c>
      <c r="M667">
        <v>-1.85717117172519</v>
      </c>
      <c r="N667">
        <f>(Table2[[#This Row],[1W Return vs Nifty]]-AVERAGE(Table2[1W Return vs Nifty]))/_xlfn.STDEV.P(Table2[1W Return vs Nifty])</f>
        <v>-0.74278527606650868</v>
      </c>
      <c r="O667">
        <v>686.8</v>
      </c>
      <c r="P667">
        <v>703.80419040989705</v>
      </c>
      <c r="Q667">
        <v>761.19932888461699</v>
      </c>
      <c r="R667">
        <v>33.921152788247497</v>
      </c>
      <c r="S667" s="1">
        <f>(Table2[[#This Row],[Close Price]]-Table2[[#This Row],[20D EMA]])/Table2[[#This Row],[20D EMA]]</f>
        <v>-2.9921374490390153E-2</v>
      </c>
      <c r="T667" s="1">
        <f>(Table2[[#This Row],[Close Price]]-Table2[[#This Row],[50D EMA]])/Table2[[#This Row],[50D EMA]]</f>
        <v>-5.3358861628864995E-2</v>
      </c>
      <c r="U667" s="1">
        <f>(Table2[[#This Row],[Close Price]]-Table2[[#This Row],[200D EMA]])/Table2[[#This Row],[200D EMA]]</f>
        <v>-0.1247364852826998</v>
      </c>
      <c r="V667">
        <v>0.62859342440034705</v>
      </c>
      <c r="W667">
        <v>664.9</v>
      </c>
      <c r="X667">
        <v>674.65</v>
      </c>
      <c r="Y667">
        <v>664.9</v>
      </c>
      <c r="Z667">
        <v>690.05</v>
      </c>
      <c r="AA667">
        <v>654</v>
      </c>
      <c r="AB667">
        <v>711</v>
      </c>
      <c r="AC667" s="1">
        <f>(Table2[[#This Row],[Close Price]]/Table2[[#This Row],[Day Low]])-1</f>
        <v>2.0303805083472515E-3</v>
      </c>
      <c r="AD667" s="1">
        <f>(Table2[[#This Row],[Day High]]/Table2[[#This Row],[Close Price]])-1</f>
        <v>1.2607879924953158E-2</v>
      </c>
      <c r="AE667" s="1">
        <f>(Table2[[#This Row],[Close Price]]/Table2[[#This Row],[Current Week Low]])-1</f>
        <v>2.0303805083472515E-3</v>
      </c>
      <c r="AF667" s="1">
        <f>(Table2[[#This Row],[Current Week High]]/Table2[[#This Row],[Close Price]])-1</f>
        <v>3.5722326454033615E-2</v>
      </c>
      <c r="AG667" s="1">
        <f>(Table2[[#This Row],[Close Price]]/Table2[[#This Row],[Current Month Low]])-1</f>
        <v>1.8730886850153006E-2</v>
      </c>
      <c r="AH667" s="1">
        <f>(Table2[[#This Row],[Current Month High]]/Table2[[#This Row],[Close Price]])-1</f>
        <v>6.7166979362101253E-2</v>
      </c>
      <c r="AI667">
        <v>33.403377110694102</v>
      </c>
      <c r="AJ667">
        <v>7.6680672268907699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-0.21</v>
      </c>
      <c r="AM667" t="s">
        <v>3192</v>
      </c>
      <c r="AN667">
        <v>-6.63</v>
      </c>
      <c r="AO667" t="s">
        <v>3192</v>
      </c>
      <c r="AQ667">
        <f>(Table2[[#This Row],[Sharpe Ratio]]-AVERAGE(Table2[Sharpe Ratio]))/_xlfn.STDEV.P(Table2[Sharpe Ratio])</f>
        <v>-0.78836149865308947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692</v>
      </c>
      <c r="AT667">
        <f>_xlfn.RANK.AVG(Table2[[#This Row],[6M Return vs Nifty Z-Score]],Table2[6M Return vs Nifty Z-Score])</f>
        <v>601</v>
      </c>
      <c r="AU667">
        <f>_xlfn.RANK.AVG(Table2[[#This Row],[Sharpe Ratio Z-Score]],Table2[Sharpe Ratio Z-Score])</f>
        <v>551.5</v>
      </c>
      <c r="AV667">
        <f>(Table2[[#This Row],[Rank 1Y]]+Table2[[#This Row],[Rank 6M]]+Table2[[#This Row],[Rank Sharpe]])/3</f>
        <v>614.83333333333337</v>
      </c>
    </row>
    <row r="668" spans="1:48" x14ac:dyDescent="0.3">
      <c r="A668" t="s">
        <v>1707</v>
      </c>
      <c r="B668" t="s">
        <v>1708</v>
      </c>
      <c r="C668" t="s">
        <v>3158</v>
      </c>
      <c r="D668" t="s">
        <v>1162</v>
      </c>
      <c r="E668">
        <v>5105.7126672499999</v>
      </c>
      <c r="F668">
        <v>3045.85</v>
      </c>
      <c r="G668">
        <v>-8.4290254351203302</v>
      </c>
      <c r="H668">
        <f>(Table2[[#This Row],[1Y Return vs Nifty]]-AVERAGE(Table2[1Y Return vs Nifty]))/_xlfn.STDEV.P(Table2[1Y Return vs Nifty])</f>
        <v>-0.57427106900541447</v>
      </c>
      <c r="I668">
        <v>-0.853310851356752</v>
      </c>
      <c r="J668">
        <f>(Table2[[#This Row],[1M Return vs Nifty]]-AVERAGE(Table2[1M Return vs Nifty]))/_xlfn.STDEV.P(Table2[1M Return vs Nifty])</f>
        <v>-0.11786786336658567</v>
      </c>
      <c r="K668">
        <v>-20.403278293106599</v>
      </c>
      <c r="L668">
        <f>(Table2[[#This Row],[6M Return vs Nifty]]-AVERAGE(Table2[6M Return vs Nifty]))/_xlfn.STDEV.P(Table2[6M Return vs Nifty])</f>
        <v>-0.95369451750194167</v>
      </c>
      <c r="M668">
        <v>0.88070321282591502</v>
      </c>
      <c r="N668">
        <f>(Table2[[#This Row],[1W Return vs Nifty]]-AVERAGE(Table2[1W Return vs Nifty]))/_xlfn.STDEV.P(Table2[1W Return vs Nifty])</f>
        <v>-0.17482440098635693</v>
      </c>
      <c r="O668">
        <v>3059.23</v>
      </c>
      <c r="P668">
        <v>3085.7556308941898</v>
      </c>
      <c r="Q668">
        <v>3008.3779759858398</v>
      </c>
      <c r="R668">
        <v>49.854716720690199</v>
      </c>
      <c r="S668" s="1">
        <f>(Table2[[#This Row],[Close Price]]-Table2[[#This Row],[20D EMA]])/Table2[[#This Row],[20D EMA]]</f>
        <v>-4.3736495784887407E-3</v>
      </c>
      <c r="T668" s="1">
        <f>(Table2[[#This Row],[Close Price]]-Table2[[#This Row],[50D EMA]])/Table2[[#This Row],[50D EMA]]</f>
        <v>-1.2932207105015013E-2</v>
      </c>
      <c r="U668" s="1">
        <f>(Table2[[#This Row],[Close Price]]-Table2[[#This Row],[200D EMA]])/Table2[[#This Row],[200D EMA]]</f>
        <v>1.2455889623337825E-2</v>
      </c>
      <c r="V668">
        <v>0.40037923906221101</v>
      </c>
      <c r="W668">
        <v>3009.6</v>
      </c>
      <c r="X668">
        <v>3055</v>
      </c>
      <c r="Y668">
        <v>2951</v>
      </c>
      <c r="Z668">
        <v>3074.1</v>
      </c>
      <c r="AA668">
        <v>2902.3</v>
      </c>
      <c r="AB668">
        <v>3140</v>
      </c>
      <c r="AC668" s="1">
        <f>(Table2[[#This Row],[Close Price]]/Table2[[#This Row],[Day Low]])-1</f>
        <v>1.2044790005316219E-2</v>
      </c>
      <c r="AD668" s="1">
        <f>(Table2[[#This Row],[Day High]]/Table2[[#This Row],[Close Price]])-1</f>
        <v>3.0040875289327751E-3</v>
      </c>
      <c r="AE668" s="1">
        <f>(Table2[[#This Row],[Close Price]]/Table2[[#This Row],[Current Week Low]])-1</f>
        <v>3.2141646899356058E-2</v>
      </c>
      <c r="AF668" s="1">
        <f>(Table2[[#This Row],[Current Week High]]/Table2[[#This Row],[Close Price]])-1</f>
        <v>9.2749150483444343E-3</v>
      </c>
      <c r="AG668" s="1">
        <f>(Table2[[#This Row],[Close Price]]/Table2[[#This Row],[Current Month Low]])-1</f>
        <v>4.9460772490783178E-2</v>
      </c>
      <c r="AH668" s="1">
        <f>(Table2[[#This Row],[Current Month High]]/Table2[[#This Row],[Close Price]])-1</f>
        <v>3.0910911568199362E-2</v>
      </c>
      <c r="AI668">
        <v>21.476763465042499</v>
      </c>
      <c r="AJ668">
        <v>32.4282608695652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0</v>
      </c>
      <c r="AM668">
        <v>0</v>
      </c>
      <c r="AN668">
        <v>-1.34</v>
      </c>
      <c r="AO668" t="s">
        <v>3192</v>
      </c>
      <c r="AP668">
        <v>-7.2771270729883999E-2</v>
      </c>
      <c r="AQ668">
        <f>(Table2[[#This Row],[Sharpe Ratio]]-AVERAGE(Table2[Sharpe Ratio]))/_xlfn.STDEV.P(Table2[Sharpe Ratio])</f>
        <v>-1.639186114629952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514</v>
      </c>
      <c r="AT668">
        <f>_xlfn.RANK.AVG(Table2[[#This Row],[6M Return vs Nifty Z-Score]],Table2[6M Return vs Nifty Z-Score])</f>
        <v>638</v>
      </c>
      <c r="AU668">
        <f>_xlfn.RANK.AVG(Table2[[#This Row],[Sharpe Ratio Z-Score]],Table2[Sharpe Ratio Z-Score])</f>
        <v>699</v>
      </c>
      <c r="AV668">
        <f>(Table2[[#This Row],[Rank 1Y]]+Table2[[#This Row],[Rank 6M]]+Table2[[#This Row],[Rank Sharpe]])/3</f>
        <v>617</v>
      </c>
    </row>
    <row r="669" spans="1:48" x14ac:dyDescent="0.3">
      <c r="A669" t="s">
        <v>1684</v>
      </c>
      <c r="B669" t="s">
        <v>1685</v>
      </c>
      <c r="C669" t="s">
        <v>3159</v>
      </c>
      <c r="D669" t="s">
        <v>538</v>
      </c>
      <c r="E669">
        <v>5237.5798169780001</v>
      </c>
      <c r="F669">
        <v>105.13</v>
      </c>
      <c r="G669">
        <v>-40.733496077362098</v>
      </c>
      <c r="H669">
        <f>(Table2[[#This Row],[1Y Return vs Nifty]]-AVERAGE(Table2[1Y Return vs Nifty]))/_xlfn.STDEV.P(Table2[1Y Return vs Nifty])</f>
        <v>-1.1063142357890869</v>
      </c>
      <c r="I669">
        <v>2.2450282543268001</v>
      </c>
      <c r="J669">
        <f>(Table2[[#This Row],[1M Return vs Nifty]]-AVERAGE(Table2[1M Return vs Nifty]))/_xlfn.STDEV.P(Table2[1M Return vs Nifty])</f>
        <v>0.2141954795584155</v>
      </c>
      <c r="K669">
        <v>-2.9515908226604202</v>
      </c>
      <c r="L669">
        <f>(Table2[[#This Row],[6M Return vs Nifty]]-AVERAGE(Table2[6M Return vs Nifty]))/_xlfn.STDEV.P(Table2[6M Return vs Nifty])</f>
        <v>-0.4139297667796662</v>
      </c>
      <c r="M669">
        <v>-1.71796540129453</v>
      </c>
      <c r="N669">
        <f>(Table2[[#This Row],[1W Return vs Nifty]]-AVERAGE(Table2[1W Return vs Nifty]))/_xlfn.STDEV.P(Table2[1W Return vs Nifty])</f>
        <v>-0.71390760671975839</v>
      </c>
      <c r="O669">
        <v>107.59</v>
      </c>
      <c r="P669">
        <v>108.024957101827</v>
      </c>
      <c r="Q669">
        <v>108.565091225727</v>
      </c>
      <c r="R669">
        <v>32.043441320768601</v>
      </c>
      <c r="S669" s="1">
        <f>(Table2[[#This Row],[Close Price]]-Table2[[#This Row],[20D EMA]])/Table2[[#This Row],[20D EMA]]</f>
        <v>-2.2864578492425021E-2</v>
      </c>
      <c r="T669" s="1">
        <f>(Table2[[#This Row],[Close Price]]-Table2[[#This Row],[50D EMA]])/Table2[[#This Row],[50D EMA]]</f>
        <v>-2.6798965530698108E-2</v>
      </c>
      <c r="U669" s="1">
        <f>(Table2[[#This Row],[Close Price]]-Table2[[#This Row],[200D EMA]])/Table2[[#This Row],[200D EMA]]</f>
        <v>-3.1640845016975241E-2</v>
      </c>
      <c r="V669">
        <v>0.61516942312608303</v>
      </c>
      <c r="W669">
        <v>104.9</v>
      </c>
      <c r="X669">
        <v>106.58</v>
      </c>
      <c r="Y669">
        <v>104.9</v>
      </c>
      <c r="Z669">
        <v>107.45</v>
      </c>
      <c r="AA669">
        <v>104.9</v>
      </c>
      <c r="AB669">
        <v>114.1</v>
      </c>
      <c r="AC669" s="1">
        <f>(Table2[[#This Row],[Close Price]]/Table2[[#This Row],[Day Low]])-1</f>
        <v>2.1925643469971057E-3</v>
      </c>
      <c r="AD669" s="1">
        <f>(Table2[[#This Row],[Day High]]/Table2[[#This Row],[Close Price]])-1</f>
        <v>1.3792447446019152E-2</v>
      </c>
      <c r="AE669" s="1">
        <f>(Table2[[#This Row],[Close Price]]/Table2[[#This Row],[Current Week Low]])-1</f>
        <v>2.1925643469971057E-3</v>
      </c>
      <c r="AF669" s="1">
        <f>(Table2[[#This Row],[Current Week High]]/Table2[[#This Row],[Close Price]])-1</f>
        <v>2.2067915913630776E-2</v>
      </c>
      <c r="AG669" s="1">
        <f>(Table2[[#This Row],[Close Price]]/Table2[[#This Row],[Current Month Low]])-1</f>
        <v>2.1925643469971057E-3</v>
      </c>
      <c r="AH669" s="1">
        <f>(Table2[[#This Row],[Current Month High]]/Table2[[#This Row],[Close Price]])-1</f>
        <v>8.5322933510891374E-2</v>
      </c>
      <c r="AI669">
        <v>27.1758774850185</v>
      </c>
      <c r="AJ669">
        <v>14.8961748633879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-0.08</v>
      </c>
      <c r="AM669" t="s">
        <v>3192</v>
      </c>
      <c r="AN669">
        <v>-5.7</v>
      </c>
      <c r="AO669" t="s">
        <v>3192</v>
      </c>
      <c r="AP669">
        <v>-9.3905296156003001E-2</v>
      </c>
      <c r="AQ669">
        <f>(Table2[[#This Row],[Sharpe Ratio]]-AVERAGE(Table2[Sharpe Ratio]))/_xlfn.STDEV.P(Table2[Sharpe Ratio])</f>
        <v>-1.8862801791814288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681</v>
      </c>
      <c r="AT669">
        <f>_xlfn.RANK.AVG(Table2[[#This Row],[6M Return vs Nifty Z-Score]],Table2[6M Return vs Nifty Z-Score])</f>
        <v>460</v>
      </c>
      <c r="AU669">
        <f>_xlfn.RANK.AVG(Table2[[#This Row],[Sharpe Ratio Z-Score]],Table2[Sharpe Ratio Z-Score])</f>
        <v>714</v>
      </c>
      <c r="AV669">
        <f>(Table2[[#This Row],[Rank 1Y]]+Table2[[#This Row],[Rank 6M]]+Table2[[#This Row],[Rank Sharpe]])/3</f>
        <v>618.33333333333337</v>
      </c>
    </row>
    <row r="670" spans="1:48" x14ac:dyDescent="0.3">
      <c r="A670" t="s">
        <v>938</v>
      </c>
      <c r="B670" t="s">
        <v>939</v>
      </c>
      <c r="C670" t="s">
        <v>3147</v>
      </c>
      <c r="D670" t="s">
        <v>54</v>
      </c>
      <c r="E670">
        <v>16330.951054110001</v>
      </c>
      <c r="F670">
        <v>1024.0999999999999</v>
      </c>
      <c r="G670">
        <v>-52.435065129387603</v>
      </c>
      <c r="H670">
        <f>(Table2[[#This Row],[1Y Return vs Nifty]]-AVERAGE(Table2[1Y Return vs Nifty]))/_xlfn.STDEV.P(Table2[1Y Return vs Nifty])</f>
        <v>-1.2990349252479818</v>
      </c>
      <c r="I670">
        <v>-14.9462311555978</v>
      </c>
      <c r="J670">
        <f>(Table2[[#This Row],[1M Return vs Nifty]]-AVERAGE(Table2[1M Return vs Nifty]))/_xlfn.STDEV.P(Table2[1M Return vs Nifty])</f>
        <v>-1.6282713628471461</v>
      </c>
      <c r="K670">
        <v>-42.025239430678603</v>
      </c>
      <c r="L670">
        <f>(Table2[[#This Row],[6M Return vs Nifty]]-AVERAGE(Table2[6M Return vs Nifty]))/_xlfn.STDEV.P(Table2[6M Return vs Nifty])</f>
        <v>-1.6224420230547616</v>
      </c>
      <c r="M670">
        <v>-8.1241882532706402</v>
      </c>
      <c r="N670">
        <f>(Table2[[#This Row],[1W Return vs Nifty]]-AVERAGE(Table2[1W Return vs Nifty]))/_xlfn.STDEV.P(Table2[1W Return vs Nifty])</f>
        <v>-2.0428524105783818</v>
      </c>
      <c r="O670">
        <v>1142.8599999999999</v>
      </c>
      <c r="P670">
        <v>1201.04091743552</v>
      </c>
      <c r="Q670">
        <v>1324.6190443770699</v>
      </c>
      <c r="R670">
        <v>8.3135701693741506</v>
      </c>
      <c r="S670" s="1">
        <f>(Table2[[#This Row],[Close Price]]-Table2[[#This Row],[20D EMA]])/Table2[[#This Row],[20D EMA]]</f>
        <v>-0.10391474021314946</v>
      </c>
      <c r="T670" s="1">
        <f>(Table2[[#This Row],[Close Price]]-Table2[[#This Row],[50D EMA]])/Table2[[#This Row],[50D EMA]]</f>
        <v>-0.14732297198777114</v>
      </c>
      <c r="U670" s="1">
        <f>(Table2[[#This Row],[Close Price]]-Table2[[#This Row],[200D EMA]])/Table2[[#This Row],[200D EMA]]</f>
        <v>-0.22687205476378716</v>
      </c>
      <c r="V670">
        <v>1.2278274634961199</v>
      </c>
      <c r="W670">
        <v>1018.15</v>
      </c>
      <c r="X670">
        <v>1064.3</v>
      </c>
      <c r="Y670">
        <v>1018.15</v>
      </c>
      <c r="Z670">
        <v>1094.8</v>
      </c>
      <c r="AA670">
        <v>1018.15</v>
      </c>
      <c r="AB670">
        <v>1207.5</v>
      </c>
      <c r="AC670" s="1">
        <f>(Table2[[#This Row],[Close Price]]/Table2[[#This Row],[Day Low]])-1</f>
        <v>5.8439326228942878E-3</v>
      </c>
      <c r="AD670" s="1">
        <f>(Table2[[#This Row],[Day High]]/Table2[[#This Row],[Close Price]])-1</f>
        <v>3.9253979103603287E-2</v>
      </c>
      <c r="AE670" s="1">
        <f>(Table2[[#This Row],[Close Price]]/Table2[[#This Row],[Current Week Low]])-1</f>
        <v>5.8439326228942878E-3</v>
      </c>
      <c r="AF670" s="1">
        <f>(Table2[[#This Row],[Current Week High]]/Table2[[#This Row],[Close Price]])-1</f>
        <v>6.9036226930963895E-2</v>
      </c>
      <c r="AG670" s="1">
        <f>(Table2[[#This Row],[Close Price]]/Table2[[#This Row],[Current Month Low]])-1</f>
        <v>5.8439326228942878E-3</v>
      </c>
      <c r="AH670" s="1">
        <f>(Table2[[#This Row],[Current Month High]]/Table2[[#This Row],[Close Price]])-1</f>
        <v>0.17908407382091607</v>
      </c>
      <c r="AI670">
        <v>75.373498681769306</v>
      </c>
      <c r="AJ670">
        <v>0.58439326228942801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-0.24</v>
      </c>
      <c r="AM670" t="s">
        <v>3192</v>
      </c>
      <c r="AN670">
        <v>-14.96</v>
      </c>
      <c r="AO670" t="s">
        <v>3192</v>
      </c>
      <c r="AP670">
        <v>4.2817812813314003E-2</v>
      </c>
      <c r="AQ670">
        <f>(Table2[[#This Row],[Sharpe Ratio]]-AVERAGE(Table2[Sharpe Ratio]))/_xlfn.STDEV.P(Table2[Sharpe Ratio])</f>
        <v>-0.28774568174532361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716</v>
      </c>
      <c r="AT670">
        <f>_xlfn.RANK.AVG(Table2[[#This Row],[6M Return vs Nifty Z-Score]],Table2[6M Return vs Nifty Z-Score])</f>
        <v>726</v>
      </c>
      <c r="AU670">
        <f>_xlfn.RANK.AVG(Table2[[#This Row],[Sharpe Ratio Z-Score]],Table2[Sharpe Ratio Z-Score])</f>
        <v>414</v>
      </c>
      <c r="AV670">
        <f>(Table2[[#This Row],[Rank 1Y]]+Table2[[#This Row],[Rank 6M]]+Table2[[#This Row],[Rank Sharpe]])/3</f>
        <v>618.66666666666663</v>
      </c>
    </row>
    <row r="671" spans="1:48" x14ac:dyDescent="0.3">
      <c r="A671" t="s">
        <v>2210</v>
      </c>
      <c r="B671" t="s">
        <v>2211</v>
      </c>
      <c r="C671" t="s">
        <v>3149</v>
      </c>
      <c r="D671" t="s">
        <v>384</v>
      </c>
      <c r="E671">
        <v>2675.6781631599902</v>
      </c>
      <c r="F671">
        <v>1899.35</v>
      </c>
      <c r="G671">
        <v>-37.482904428209402</v>
      </c>
      <c r="H671">
        <f>(Table2[[#This Row],[1Y Return vs Nifty]]-AVERAGE(Table2[1Y Return vs Nifty]))/_xlfn.STDEV.P(Table2[1Y Return vs Nifty])</f>
        <v>-1.0527781449461586</v>
      </c>
      <c r="I671">
        <v>-15.619687071090199</v>
      </c>
      <c r="J671">
        <f>(Table2[[#This Row],[1M Return vs Nifty]]-AVERAGE(Table2[1M Return vs Nifty]))/_xlfn.STDEV.P(Table2[1M Return vs Nifty])</f>
        <v>-1.7004487504677586</v>
      </c>
      <c r="K671">
        <v>-6.48464801353908</v>
      </c>
      <c r="L671">
        <f>(Table2[[#This Row],[6M Return vs Nifty]]-AVERAGE(Table2[6M Return vs Nifty]))/_xlfn.STDEV.P(Table2[6M Return vs Nifty])</f>
        <v>-0.5232039981198523</v>
      </c>
      <c r="M671">
        <v>-1.68634118319407</v>
      </c>
      <c r="N671">
        <f>(Table2[[#This Row],[1W Return vs Nifty]]-AVERAGE(Table2[1W Return vs Nifty]))/_xlfn.STDEV.P(Table2[1W Return vs Nifty])</f>
        <v>-0.70734729164927435</v>
      </c>
      <c r="O671">
        <v>1999.27</v>
      </c>
      <c r="P671">
        <v>2075.3783837862102</v>
      </c>
      <c r="Q671">
        <v>1982.80960999172</v>
      </c>
      <c r="R671">
        <v>32.961501806388398</v>
      </c>
      <c r="S671" s="1">
        <f>(Table2[[#This Row],[Close Price]]-Table2[[#This Row],[20D EMA]])/Table2[[#This Row],[20D EMA]]</f>
        <v>-4.9978242058351337E-2</v>
      </c>
      <c r="T671" s="1">
        <f>(Table2[[#This Row],[Close Price]]-Table2[[#This Row],[50D EMA]])/Table2[[#This Row],[50D EMA]]</f>
        <v>-8.4817489264330401E-2</v>
      </c>
      <c r="U671" s="1">
        <f>(Table2[[#This Row],[Close Price]]-Table2[[#This Row],[200D EMA]])/Table2[[#This Row],[200D EMA]]</f>
        <v>-4.2091590423585144E-2</v>
      </c>
      <c r="V671">
        <v>0.40689630154471501</v>
      </c>
      <c r="W671">
        <v>1885</v>
      </c>
      <c r="X671">
        <v>1911.95</v>
      </c>
      <c r="Y671">
        <v>1869.2</v>
      </c>
      <c r="Z671">
        <v>1939.6</v>
      </c>
      <c r="AA671">
        <v>1852</v>
      </c>
      <c r="AB671">
        <v>2029</v>
      </c>
      <c r="AC671" s="1">
        <f>(Table2[[#This Row],[Close Price]]/Table2[[#This Row],[Day Low]])-1</f>
        <v>7.6127320954906263E-3</v>
      </c>
      <c r="AD671" s="1">
        <f>(Table2[[#This Row],[Day High]]/Table2[[#This Row],[Close Price]])-1</f>
        <v>6.6338484218286808E-3</v>
      </c>
      <c r="AE671" s="1">
        <f>(Table2[[#This Row],[Close Price]]/Table2[[#This Row],[Current Week Low]])-1</f>
        <v>1.6129895142306783E-2</v>
      </c>
      <c r="AF671" s="1">
        <f>(Table2[[#This Row],[Current Week High]]/Table2[[#This Row],[Close Price]])-1</f>
        <v>2.1191460236396731E-2</v>
      </c>
      <c r="AG671" s="1">
        <f>(Table2[[#This Row],[Close Price]]/Table2[[#This Row],[Current Month Low]])-1</f>
        <v>2.556695464362857E-2</v>
      </c>
      <c r="AH671" s="1">
        <f>(Table2[[#This Row],[Current Month High]]/Table2[[#This Row],[Close Price]])-1</f>
        <v>6.8260194276989594E-2</v>
      </c>
      <c r="AI671">
        <v>34.780319583015199</v>
      </c>
      <c r="AJ671">
        <v>24.059438275636801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-0.01</v>
      </c>
      <c r="AM671" t="s">
        <v>3192</v>
      </c>
      <c r="AN671">
        <v>-3.91</v>
      </c>
      <c r="AO671" t="s">
        <v>3192</v>
      </c>
      <c r="AP671">
        <v>-7.1846583166629993E-2</v>
      </c>
      <c r="AQ671">
        <f>(Table2[[#This Row],[Sharpe Ratio]]-AVERAGE(Table2[Sharpe Ratio]))/_xlfn.STDEV.P(Table2[Sharpe Ratio])</f>
        <v>-1.6283748846897128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669</v>
      </c>
      <c r="AT671">
        <f>_xlfn.RANK.AVG(Table2[[#This Row],[6M Return vs Nifty Z-Score]],Table2[6M Return vs Nifty Z-Score])</f>
        <v>494</v>
      </c>
      <c r="AU671">
        <f>_xlfn.RANK.AVG(Table2[[#This Row],[Sharpe Ratio Z-Score]],Table2[Sharpe Ratio Z-Score])</f>
        <v>698</v>
      </c>
      <c r="AV671">
        <f>(Table2[[#This Row],[Rank 1Y]]+Table2[[#This Row],[Rank 6M]]+Table2[[#This Row],[Rank Sharpe]])/3</f>
        <v>620.33333333333337</v>
      </c>
    </row>
    <row r="672" spans="1:48" x14ac:dyDescent="0.3">
      <c r="A672" t="s">
        <v>631</v>
      </c>
      <c r="B672" t="s">
        <v>632</v>
      </c>
      <c r="C672" t="s">
        <v>3147</v>
      </c>
      <c r="D672" t="s">
        <v>24</v>
      </c>
      <c r="E672">
        <v>31049.86131805</v>
      </c>
      <c r="F672">
        <v>192.74</v>
      </c>
      <c r="G672">
        <v>-46.934895637595801</v>
      </c>
      <c r="H672">
        <f>(Table2[[#This Row],[1Y Return vs Nifty]]-AVERAGE(Table2[1Y Return vs Nifty]))/_xlfn.STDEV.P(Table2[1Y Return vs Nifty])</f>
        <v>-1.2084490857006422</v>
      </c>
      <c r="I672">
        <v>-5.0498114447433498</v>
      </c>
      <c r="J672">
        <f>(Table2[[#This Row],[1M Return vs Nifty]]-AVERAGE(Table2[1M Return vs Nifty]))/_xlfn.STDEV.P(Table2[1M Return vs Nifty])</f>
        <v>-0.5676262558777474</v>
      </c>
      <c r="K672">
        <v>-1.8822466579855699</v>
      </c>
      <c r="L672">
        <f>(Table2[[#This Row],[6M Return vs Nifty]]-AVERAGE(Table2[6M Return vs Nifty]))/_xlfn.STDEV.P(Table2[6M Return vs Nifty])</f>
        <v>-0.38085592865028772</v>
      </c>
      <c r="M672">
        <v>2.8733186101105699</v>
      </c>
      <c r="N672">
        <f>(Table2[[#This Row],[1W Return vs Nifty]]-AVERAGE(Table2[1W Return vs Nifty]))/_xlfn.STDEV.P(Table2[1W Return vs Nifty])</f>
        <v>0.23853553660827168</v>
      </c>
      <c r="O672">
        <v>196.95</v>
      </c>
      <c r="P672">
        <v>198.68231284276101</v>
      </c>
      <c r="Q672">
        <v>203.57927331673301</v>
      </c>
      <c r="R672">
        <v>45.353079621383003</v>
      </c>
      <c r="S672" s="1">
        <f>(Table2[[#This Row],[Close Price]]-Table2[[#This Row],[20D EMA]])/Table2[[#This Row],[20D EMA]]</f>
        <v>-2.1375983752221273E-2</v>
      </c>
      <c r="T672" s="1">
        <f>(Table2[[#This Row],[Close Price]]-Table2[[#This Row],[50D EMA]])/Table2[[#This Row],[50D EMA]]</f>
        <v>-2.9908615204534077E-2</v>
      </c>
      <c r="U672" s="1">
        <f>(Table2[[#This Row],[Close Price]]-Table2[[#This Row],[200D EMA]])/Table2[[#This Row],[200D EMA]]</f>
        <v>-5.3243501365038401E-2</v>
      </c>
      <c r="V672">
        <v>1.2854764157198</v>
      </c>
      <c r="W672">
        <v>191.86</v>
      </c>
      <c r="X672">
        <v>194.68</v>
      </c>
      <c r="Y672">
        <v>191.86</v>
      </c>
      <c r="Z672">
        <v>210.65</v>
      </c>
      <c r="AA672">
        <v>182.55</v>
      </c>
      <c r="AB672">
        <v>211.8</v>
      </c>
      <c r="AC672" s="1">
        <f>(Table2[[#This Row],[Close Price]]/Table2[[#This Row],[Day Low]])-1</f>
        <v>4.5866777858856178E-3</v>
      </c>
      <c r="AD672" s="1">
        <f>(Table2[[#This Row],[Day High]]/Table2[[#This Row],[Close Price]])-1</f>
        <v>1.006537304140287E-2</v>
      </c>
      <c r="AE672" s="1">
        <f>(Table2[[#This Row],[Close Price]]/Table2[[#This Row],[Current Week Low]])-1</f>
        <v>4.5866777858856178E-3</v>
      </c>
      <c r="AF672" s="1">
        <f>(Table2[[#This Row],[Current Week High]]/Table2[[#This Row],[Close Price]])-1</f>
        <v>9.2923108851302283E-2</v>
      </c>
      <c r="AG672" s="1">
        <f>(Table2[[#This Row],[Close Price]]/Table2[[#This Row],[Current Month Low]])-1</f>
        <v>5.5820323199123445E-2</v>
      </c>
      <c r="AH672" s="1">
        <f>(Table2[[#This Row],[Current Month High]]/Table2[[#This Row],[Close Price]])-1</f>
        <v>9.8889695963474189E-2</v>
      </c>
      <c r="AI672">
        <v>36.505136453253002</v>
      </c>
      <c r="AJ672">
        <v>13.9462015962163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-0.13</v>
      </c>
      <c r="AM672" t="s">
        <v>3192</v>
      </c>
      <c r="AN672">
        <v>-5.16</v>
      </c>
      <c r="AO672" t="s">
        <v>3192</v>
      </c>
      <c r="AP672">
        <v>-9.3732251045739998E-2</v>
      </c>
      <c r="AQ672">
        <f>(Table2[[#This Row],[Sharpe Ratio]]-AVERAGE(Table2[Sharpe Ratio]))/_xlfn.STDEV.P(Table2[Sharpe Ratio])</f>
        <v>-1.8842569763706287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701</v>
      </c>
      <c r="AT672">
        <f>_xlfn.RANK.AVG(Table2[[#This Row],[6M Return vs Nifty Z-Score]],Table2[6M Return vs Nifty Z-Score])</f>
        <v>448</v>
      </c>
      <c r="AU672">
        <f>_xlfn.RANK.AVG(Table2[[#This Row],[Sharpe Ratio Z-Score]],Table2[Sharpe Ratio Z-Score])</f>
        <v>713</v>
      </c>
      <c r="AV672">
        <f>(Table2[[#This Row],[Rank 1Y]]+Table2[[#This Row],[Rank 6M]]+Table2[[#This Row],[Rank Sharpe]])/3</f>
        <v>620.66666666666663</v>
      </c>
    </row>
    <row r="673" spans="1:48" x14ac:dyDescent="0.3">
      <c r="A673" t="s">
        <v>2021</v>
      </c>
      <c r="B673" t="s">
        <v>2022</v>
      </c>
      <c r="C673" t="s">
        <v>3153</v>
      </c>
      <c r="D673" t="s">
        <v>188</v>
      </c>
      <c r="E673">
        <v>3370.057254375</v>
      </c>
      <c r="F673">
        <v>214.75</v>
      </c>
      <c r="G673">
        <v>-52.476636217170999</v>
      </c>
      <c r="H673">
        <f>(Table2[[#This Row],[1Y Return vs Nifty]]-AVERAGE(Table2[1Y Return vs Nifty]))/_xlfn.STDEV.P(Table2[1Y Return vs Nifty])</f>
        <v>-1.2997195863104045</v>
      </c>
      <c r="I673">
        <v>-3.1286785687759902</v>
      </c>
      <c r="J673">
        <f>(Table2[[#This Row],[1M Return vs Nifty]]-AVERAGE(Table2[1M Return vs Nifty]))/_xlfn.STDEV.P(Table2[1M Return vs Nifty])</f>
        <v>-0.36172955340685953</v>
      </c>
      <c r="K673">
        <v>-18.888669735914199</v>
      </c>
      <c r="L673">
        <f>(Table2[[#This Row],[6M Return vs Nifty]]-AVERAGE(Table2[6M Return vs Nifty]))/_xlfn.STDEV.P(Table2[6M Return vs Nifty])</f>
        <v>-0.90684905847689079</v>
      </c>
      <c r="M673">
        <v>-1.4761206764356301</v>
      </c>
      <c r="N673">
        <f>(Table2[[#This Row],[1W Return vs Nifty]]-AVERAGE(Table2[1W Return vs Nifty]))/_xlfn.STDEV.P(Table2[1W Return vs Nifty])</f>
        <v>-0.6637379048738864</v>
      </c>
      <c r="O673">
        <v>214.42</v>
      </c>
      <c r="P673">
        <v>218.04356496993</v>
      </c>
      <c r="Q673">
        <v>227.064567767927</v>
      </c>
      <c r="R673">
        <v>53.413783453800399</v>
      </c>
      <c r="S673" s="1">
        <f>(Table2[[#This Row],[Close Price]]-Table2[[#This Row],[20D EMA]])/Table2[[#This Row],[20D EMA]]</f>
        <v>1.5390355377297479E-3</v>
      </c>
      <c r="T673" s="1">
        <f>(Table2[[#This Row],[Close Price]]-Table2[[#This Row],[50D EMA]])/Table2[[#This Row],[50D EMA]]</f>
        <v>-1.5105077604029326E-2</v>
      </c>
      <c r="U673" s="1">
        <f>(Table2[[#This Row],[Close Price]]-Table2[[#This Row],[200D EMA]])/Table2[[#This Row],[200D EMA]]</f>
        <v>-5.423377098849344E-2</v>
      </c>
      <c r="V673">
        <v>0.63307391529148405</v>
      </c>
      <c r="W673">
        <v>210.01</v>
      </c>
      <c r="X673">
        <v>214.9</v>
      </c>
      <c r="Y673">
        <v>209.41</v>
      </c>
      <c r="Z673">
        <v>215.47</v>
      </c>
      <c r="AA673">
        <v>202.75</v>
      </c>
      <c r="AB673">
        <v>217.99</v>
      </c>
      <c r="AC673" s="1">
        <f>(Table2[[#This Row],[Close Price]]/Table2[[#This Row],[Day Low]])-1</f>
        <v>2.257035379267669E-2</v>
      </c>
      <c r="AD673" s="1">
        <f>(Table2[[#This Row],[Day High]]/Table2[[#This Row],[Close Price]])-1</f>
        <v>6.984866123400657E-4</v>
      </c>
      <c r="AE673" s="1">
        <f>(Table2[[#This Row],[Close Price]]/Table2[[#This Row],[Current Week Low]])-1</f>
        <v>2.5500214889451422E-2</v>
      </c>
      <c r="AF673" s="1">
        <f>(Table2[[#This Row],[Current Week High]]/Table2[[#This Row],[Close Price]])-1</f>
        <v>3.3527357392315604E-3</v>
      </c>
      <c r="AG673" s="1">
        <f>(Table2[[#This Row],[Close Price]]/Table2[[#This Row],[Current Month Low]])-1</f>
        <v>5.9186189889025798E-2</v>
      </c>
      <c r="AH673" s="1">
        <f>(Table2[[#This Row],[Current Month High]]/Table2[[#This Row],[Close Price]])-1</f>
        <v>1.5087310826542577E-2</v>
      </c>
      <c r="AI673">
        <v>39.231664726425997</v>
      </c>
      <c r="AJ673">
        <v>12.7000787194961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-7.0000000000000007E-2</v>
      </c>
      <c r="AM673" t="s">
        <v>3192</v>
      </c>
      <c r="AN673">
        <v>1.54</v>
      </c>
      <c r="AO673" t="s">
        <v>3193</v>
      </c>
      <c r="AP673">
        <v>3.073311765E-3</v>
      </c>
      <c r="AQ673">
        <f>(Table2[[#This Row],[Sharpe Ratio]]-AVERAGE(Table2[Sharpe Ratio]))/_xlfn.STDEV.P(Table2[Sharpe Ratio])</f>
        <v>-0.7524290588865884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717</v>
      </c>
      <c r="AT673">
        <f>_xlfn.RANK.AVG(Table2[[#This Row],[6M Return vs Nifty Z-Score]],Table2[6M Return vs Nifty Z-Score])</f>
        <v>626</v>
      </c>
      <c r="AU673">
        <f>_xlfn.RANK.AVG(Table2[[#This Row],[Sharpe Ratio Z-Score]],Table2[Sharpe Ratio Z-Score])</f>
        <v>519</v>
      </c>
      <c r="AV673">
        <f>(Table2[[#This Row],[Rank 1Y]]+Table2[[#This Row],[Rank 6M]]+Table2[[#This Row],[Rank Sharpe]])/3</f>
        <v>620.66666666666663</v>
      </c>
    </row>
    <row r="674" spans="1:48" x14ac:dyDescent="0.3">
      <c r="A674" t="s">
        <v>1963</v>
      </c>
      <c r="B674" t="s">
        <v>1964</v>
      </c>
      <c r="C674" t="s">
        <v>3164</v>
      </c>
      <c r="D674" t="s">
        <v>1965</v>
      </c>
      <c r="E674">
        <v>3626.9441204999998</v>
      </c>
      <c r="F674">
        <v>20.49</v>
      </c>
      <c r="G674">
        <v>-23.589080120024299</v>
      </c>
      <c r="H674">
        <f>(Table2[[#This Row],[1Y Return vs Nifty]]-AVERAGE(Table2[1Y Return vs Nifty]))/_xlfn.STDEV.P(Table2[1Y Return vs Nifty])</f>
        <v>-0.82395178943867242</v>
      </c>
      <c r="I674">
        <v>-2.09953636264347</v>
      </c>
      <c r="J674">
        <f>(Table2[[#This Row],[1M Return vs Nifty]]-AVERAGE(Table2[1M Return vs Nifty]))/_xlfn.STDEV.P(Table2[1M Return vs Nifty])</f>
        <v>-0.25143161968918115</v>
      </c>
      <c r="K674">
        <v>-15.8685028460665</v>
      </c>
      <c r="L674">
        <f>(Table2[[#This Row],[6M Return vs Nifty]]-AVERAGE(Table2[6M Return vs Nifty]))/_xlfn.STDEV.P(Table2[6M Return vs Nifty])</f>
        <v>-0.81343805560401872</v>
      </c>
      <c r="M674">
        <v>3.80580187826871</v>
      </c>
      <c r="N674">
        <f>(Table2[[#This Row],[1W Return vs Nifty]]-AVERAGE(Table2[1W Return vs Nifty]))/_xlfn.STDEV.P(Table2[1W Return vs Nifty])</f>
        <v>0.43197538759965715</v>
      </c>
      <c r="O674">
        <v>20.43</v>
      </c>
      <c r="P674">
        <v>20.9084568382135</v>
      </c>
      <c r="Q674">
        <v>21.138686134563901</v>
      </c>
      <c r="R674">
        <v>53.936767387785899</v>
      </c>
      <c r="S674" s="1">
        <f>(Table2[[#This Row],[Close Price]]-Table2[[#This Row],[20D EMA]])/Table2[[#This Row],[20D EMA]]</f>
        <v>2.9368575624081606E-3</v>
      </c>
      <c r="T674" s="1">
        <f>(Table2[[#This Row],[Close Price]]-Table2[[#This Row],[50D EMA]])/Table2[[#This Row],[50D EMA]]</f>
        <v>-2.0013760051803796E-2</v>
      </c>
      <c r="U674" s="1">
        <f>(Table2[[#This Row],[Close Price]]-Table2[[#This Row],[200D EMA]])/Table2[[#This Row],[200D EMA]]</f>
        <v>-3.0687154841815594E-2</v>
      </c>
      <c r="V674">
        <v>0.70415045658651998</v>
      </c>
      <c r="W674">
        <v>20.399999999999999</v>
      </c>
      <c r="X674">
        <v>20.75</v>
      </c>
      <c r="Y674">
        <v>20.21</v>
      </c>
      <c r="Z674">
        <v>21.09</v>
      </c>
      <c r="AA674">
        <v>18.91</v>
      </c>
      <c r="AB674">
        <v>21.11</v>
      </c>
      <c r="AC674" s="1">
        <f>(Table2[[#This Row],[Close Price]]/Table2[[#This Row],[Day Low]])-1</f>
        <v>4.4117647058823373E-3</v>
      </c>
      <c r="AD674" s="1">
        <f>(Table2[[#This Row],[Day High]]/Table2[[#This Row],[Close Price]])-1</f>
        <v>1.2689116642264686E-2</v>
      </c>
      <c r="AE674" s="1">
        <f>(Table2[[#This Row],[Close Price]]/Table2[[#This Row],[Current Week Low]])-1</f>
        <v>1.385452746165261E-2</v>
      </c>
      <c r="AF674" s="1">
        <f>(Table2[[#This Row],[Current Week High]]/Table2[[#This Row],[Close Price]])-1</f>
        <v>2.9282576866764387E-2</v>
      </c>
      <c r="AG674" s="1">
        <f>(Table2[[#This Row],[Close Price]]/Table2[[#This Row],[Current Month Low]])-1</f>
        <v>8.3553675304071762E-2</v>
      </c>
      <c r="AH674" s="1">
        <f>(Table2[[#This Row],[Current Month High]]/Table2[[#This Row],[Close Price]])-1</f>
        <v>3.0258662762323141E-2</v>
      </c>
      <c r="AI674">
        <v>36.408003904343602</v>
      </c>
      <c r="AJ674">
        <v>20.529411764705799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-0.18</v>
      </c>
      <c r="AM674" t="s">
        <v>3192</v>
      </c>
      <c r="AN674">
        <v>-0.15</v>
      </c>
      <c r="AO674" t="s">
        <v>3192</v>
      </c>
      <c r="AP674">
        <v>-4.8158303046429998E-2</v>
      </c>
      <c r="AQ674">
        <f>(Table2[[#This Row],[Sharpe Ratio]]-AVERAGE(Table2[Sharpe Ratio]))/_xlfn.STDEV.P(Table2[Sharpe Ratio])</f>
        <v>-1.3514170738081048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603</v>
      </c>
      <c r="AT674">
        <f>_xlfn.RANK.AVG(Table2[[#This Row],[6M Return vs Nifty Z-Score]],Table2[6M Return vs Nifty Z-Score])</f>
        <v>595</v>
      </c>
      <c r="AU674">
        <f>_xlfn.RANK.AVG(Table2[[#This Row],[Sharpe Ratio Z-Score]],Table2[Sharpe Ratio Z-Score])</f>
        <v>665</v>
      </c>
      <c r="AV674">
        <f>(Table2[[#This Row],[Rank 1Y]]+Table2[[#This Row],[Rank 6M]]+Table2[[#This Row],[Rank Sharpe]])/3</f>
        <v>621</v>
      </c>
    </row>
    <row r="675" spans="1:48" x14ac:dyDescent="0.3">
      <c r="A675" t="s">
        <v>1612</v>
      </c>
      <c r="B675" t="s">
        <v>1613</v>
      </c>
      <c r="C675" t="s">
        <v>3158</v>
      </c>
      <c r="D675" t="s">
        <v>429</v>
      </c>
      <c r="E675">
        <v>5958.6078480480001</v>
      </c>
      <c r="F675">
        <v>60.63</v>
      </c>
      <c r="G675">
        <v>-37.783772469031497</v>
      </c>
      <c r="H675">
        <f>(Table2[[#This Row],[1Y Return vs Nifty]]-AVERAGE(Table2[1Y Return vs Nifty]))/_xlfn.STDEV.P(Table2[1Y Return vs Nifty])</f>
        <v>-1.0577333348019451</v>
      </c>
      <c r="I675">
        <v>-10.6247787320937</v>
      </c>
      <c r="J675">
        <f>(Table2[[#This Row],[1M Return vs Nifty]]-AVERAGE(Table2[1M Return vs Nifty]))/_xlfn.STDEV.P(Table2[1M Return vs Nifty])</f>
        <v>-1.1651213043503916</v>
      </c>
      <c r="K675">
        <v>-28.009989977517499</v>
      </c>
      <c r="L675">
        <f>(Table2[[#This Row],[6M Return vs Nifty]]-AVERAGE(Table2[6M Return vs Nifty]))/_xlfn.STDEV.P(Table2[6M Return vs Nifty])</f>
        <v>-1.1889631608984819</v>
      </c>
      <c r="M675">
        <v>-3.01973894961364</v>
      </c>
      <c r="N675">
        <f>(Table2[[#This Row],[1W Return vs Nifty]]-AVERAGE(Table2[1W Return vs Nifty]))/_xlfn.STDEV.P(Table2[1W Return vs Nifty])</f>
        <v>-0.98395522023754911</v>
      </c>
      <c r="O675">
        <v>63.37</v>
      </c>
      <c r="P675">
        <v>64.825630896761993</v>
      </c>
      <c r="Q675">
        <v>67.905216663445202</v>
      </c>
      <c r="R675">
        <v>31.4638914060011</v>
      </c>
      <c r="S675" s="1">
        <f>(Table2[[#This Row],[Close Price]]-Table2[[#This Row],[20D EMA]])/Table2[[#This Row],[20D EMA]]</f>
        <v>-4.3238125295881252E-2</v>
      </c>
      <c r="T675" s="1">
        <f>(Table2[[#This Row],[Close Price]]-Table2[[#This Row],[50D EMA]])/Table2[[#This Row],[50D EMA]]</f>
        <v>-6.4721790420269709E-2</v>
      </c>
      <c r="U675" s="1">
        <f>(Table2[[#This Row],[Close Price]]-Table2[[#This Row],[200D EMA]])/Table2[[#This Row],[200D EMA]]</f>
        <v>-0.10713781681167363</v>
      </c>
      <c r="V675">
        <v>0.35814680462376602</v>
      </c>
      <c r="W675">
        <v>60.3</v>
      </c>
      <c r="X675">
        <v>61.29</v>
      </c>
      <c r="Y675">
        <v>60.26</v>
      </c>
      <c r="Z675">
        <v>62.18</v>
      </c>
      <c r="AA675">
        <v>59.15</v>
      </c>
      <c r="AB675">
        <v>66.099999999999994</v>
      </c>
      <c r="AC675" s="1">
        <f>(Table2[[#This Row],[Close Price]]/Table2[[#This Row],[Day Low]])-1</f>
        <v>5.472636815920584E-3</v>
      </c>
      <c r="AD675" s="1">
        <f>(Table2[[#This Row],[Day High]]/Table2[[#This Row],[Close Price]])-1</f>
        <v>1.0885700148441257E-2</v>
      </c>
      <c r="AE675" s="1">
        <f>(Table2[[#This Row],[Close Price]]/Table2[[#This Row],[Current Week Low]])-1</f>
        <v>6.1400597411218616E-3</v>
      </c>
      <c r="AF675" s="1">
        <f>(Table2[[#This Row],[Current Week High]]/Table2[[#This Row],[Close Price]])-1</f>
        <v>2.5564901863763811E-2</v>
      </c>
      <c r="AG675" s="1">
        <f>(Table2[[#This Row],[Close Price]]/Table2[[#This Row],[Current Month Low]])-1</f>
        <v>2.5021132713440419E-2</v>
      </c>
      <c r="AH675" s="1">
        <f>(Table2[[#This Row],[Current Month High]]/Table2[[#This Row],[Close Price]])-1</f>
        <v>9.0219363351476067E-2</v>
      </c>
      <c r="AI675">
        <v>61.636153719280799</v>
      </c>
      <c r="AJ675">
        <v>3.4112229234180398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-0.04</v>
      </c>
      <c r="AM675" t="s">
        <v>3192</v>
      </c>
      <c r="AN675">
        <v>-7.74</v>
      </c>
      <c r="AO675" t="s">
        <v>3192</v>
      </c>
      <c r="AP675">
        <v>1.3271817392237E-2</v>
      </c>
      <c r="AQ675">
        <f>(Table2[[#This Row],[Sharpe Ratio]]-AVERAGE(Table2[Sharpe Ratio]))/_xlfn.STDEV.P(Table2[Sharpe Ratio])</f>
        <v>-0.63319052495964867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671</v>
      </c>
      <c r="AT675">
        <f>_xlfn.RANK.AVG(Table2[[#This Row],[6M Return vs Nifty Z-Score]],Table2[6M Return vs Nifty Z-Score])</f>
        <v>692</v>
      </c>
      <c r="AU675">
        <f>_xlfn.RANK.AVG(Table2[[#This Row],[Sharpe Ratio Z-Score]],Table2[Sharpe Ratio Z-Score])</f>
        <v>501</v>
      </c>
      <c r="AV675">
        <f>(Table2[[#This Row],[Rank 1Y]]+Table2[[#This Row],[Rank 6M]]+Table2[[#This Row],[Rank Sharpe]])/3</f>
        <v>621.33333333333337</v>
      </c>
    </row>
    <row r="676" spans="1:48" x14ac:dyDescent="0.3">
      <c r="A676" t="s">
        <v>1945</v>
      </c>
      <c r="B676" t="s">
        <v>1946</v>
      </c>
      <c r="C676" t="s">
        <v>3147</v>
      </c>
      <c r="D676" t="s">
        <v>1947</v>
      </c>
      <c r="E676">
        <v>3672.6835785899998</v>
      </c>
      <c r="F676">
        <v>219.21</v>
      </c>
      <c r="G676">
        <v>-44.190575290787002</v>
      </c>
      <c r="H676">
        <f>(Table2[[#This Row],[1Y Return vs Nifty]]-AVERAGE(Table2[1Y Return vs Nifty]))/_xlfn.STDEV.P(Table2[1Y Return vs Nifty])</f>
        <v>-1.163251103534181</v>
      </c>
      <c r="I676">
        <v>-4.2804675284720597</v>
      </c>
      <c r="J676">
        <f>(Table2[[#This Row],[1M Return vs Nifty]]-AVERAGE(Table2[1M Return vs Nifty]))/_xlfn.STDEV.P(Table2[1M Return vs Nifty])</f>
        <v>-0.48517210738656885</v>
      </c>
      <c r="K676">
        <v>-17.810733218122799</v>
      </c>
      <c r="L676">
        <f>(Table2[[#This Row],[6M Return vs Nifty]]-AVERAGE(Table2[6M Return vs Nifty]))/_xlfn.STDEV.P(Table2[6M Return vs Nifty])</f>
        <v>-0.87350946671503826</v>
      </c>
      <c r="M676">
        <v>-2.27414355784612</v>
      </c>
      <c r="N676">
        <f>(Table2[[#This Row],[1W Return vs Nifty]]-AVERAGE(Table2[1W Return vs Nifty]))/_xlfn.STDEV.P(Table2[1W Return vs Nifty])</f>
        <v>-0.82928449701025253</v>
      </c>
      <c r="O676">
        <v>225.44</v>
      </c>
      <c r="P676">
        <v>228.11907539445599</v>
      </c>
      <c r="Q676">
        <v>231.71419832182301</v>
      </c>
      <c r="R676">
        <v>33.677685565253597</v>
      </c>
      <c r="S676" s="1">
        <f>(Table2[[#This Row],[Close Price]]-Table2[[#This Row],[20D EMA]])/Table2[[#This Row],[20D EMA]]</f>
        <v>-2.7634847409510246E-2</v>
      </c>
      <c r="T676" s="1">
        <f>(Table2[[#This Row],[Close Price]]-Table2[[#This Row],[50D EMA]])/Table2[[#This Row],[50D EMA]]</f>
        <v>-3.905449546054271E-2</v>
      </c>
      <c r="U676" s="1">
        <f>(Table2[[#This Row],[Close Price]]-Table2[[#This Row],[200D EMA]])/Table2[[#This Row],[200D EMA]]</f>
        <v>-5.3963884873624267E-2</v>
      </c>
      <c r="V676">
        <v>0.47847993549020901</v>
      </c>
      <c r="W676">
        <v>217.26</v>
      </c>
      <c r="X676">
        <v>224.4</v>
      </c>
      <c r="Y676">
        <v>217.26</v>
      </c>
      <c r="Z676">
        <v>224.98</v>
      </c>
      <c r="AA676">
        <v>217.26</v>
      </c>
      <c r="AB676">
        <v>235.77</v>
      </c>
      <c r="AC676" s="1">
        <f>(Table2[[#This Row],[Close Price]]/Table2[[#This Row],[Day Low]])-1</f>
        <v>8.9754211543773277E-3</v>
      </c>
      <c r="AD676" s="1">
        <f>(Table2[[#This Row],[Day High]]/Table2[[#This Row],[Close Price]])-1</f>
        <v>2.3675927193102408E-2</v>
      </c>
      <c r="AE676" s="1">
        <f>(Table2[[#This Row],[Close Price]]/Table2[[#This Row],[Current Week Low]])-1</f>
        <v>8.9754211543773277E-3</v>
      </c>
      <c r="AF676" s="1">
        <f>(Table2[[#This Row],[Current Week High]]/Table2[[#This Row],[Close Price]])-1</f>
        <v>2.6321791889056145E-2</v>
      </c>
      <c r="AG676" s="1">
        <f>(Table2[[#This Row],[Close Price]]/Table2[[#This Row],[Current Month Low]])-1</f>
        <v>8.9754211543773277E-3</v>
      </c>
      <c r="AH676" s="1">
        <f>(Table2[[#This Row],[Current Month High]]/Table2[[#This Row],[Close Price]])-1</f>
        <v>7.5543998905159393E-2</v>
      </c>
      <c r="AI676">
        <v>28.1875826832717</v>
      </c>
      <c r="AJ676">
        <v>11.500508646998901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-0.11</v>
      </c>
      <c r="AM676" t="s">
        <v>3192</v>
      </c>
      <c r="AN676">
        <v>-7.18</v>
      </c>
      <c r="AO676" t="s">
        <v>3192</v>
      </c>
      <c r="AQ676">
        <f>(Table2[[#This Row],[Sharpe Ratio]]-AVERAGE(Table2[Sharpe Ratio]))/_xlfn.STDEV.P(Table2[Sharpe Ratio])</f>
        <v>-0.78836149865308947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697</v>
      </c>
      <c r="AT676">
        <f>_xlfn.RANK.AVG(Table2[[#This Row],[6M Return vs Nifty Z-Score]],Table2[6M Return vs Nifty Z-Score])</f>
        <v>619</v>
      </c>
      <c r="AU676">
        <f>_xlfn.RANK.AVG(Table2[[#This Row],[Sharpe Ratio Z-Score]],Table2[Sharpe Ratio Z-Score])</f>
        <v>551.5</v>
      </c>
      <c r="AV676">
        <f>(Table2[[#This Row],[Rank 1Y]]+Table2[[#This Row],[Rank 6M]]+Table2[[#This Row],[Rank Sharpe]])/3</f>
        <v>622.5</v>
      </c>
    </row>
    <row r="677" spans="1:48" x14ac:dyDescent="0.3">
      <c r="A677" t="s">
        <v>1217</v>
      </c>
      <c r="B677" t="s">
        <v>1218</v>
      </c>
      <c r="C677" t="s">
        <v>3148</v>
      </c>
      <c r="D677" t="s">
        <v>21</v>
      </c>
      <c r="E677">
        <v>9959.1245979750001</v>
      </c>
      <c r="F677">
        <v>1581.75</v>
      </c>
      <c r="G677">
        <v>-26.588663767897799</v>
      </c>
      <c r="H677">
        <f>(Table2[[#This Row],[1Y Return vs Nifty]]-AVERAGE(Table2[1Y Return vs Nifty]))/_xlfn.STDEV.P(Table2[1Y Return vs Nifty])</f>
        <v>-0.8733538675820085</v>
      </c>
      <c r="I677">
        <v>-5.7434687673799303</v>
      </c>
      <c r="J677">
        <f>(Table2[[#This Row],[1M Return vs Nifty]]-AVERAGE(Table2[1M Return vs Nifty]))/_xlfn.STDEV.P(Table2[1M Return vs Nifty])</f>
        <v>-0.64196872180621201</v>
      </c>
      <c r="K677">
        <v>-12.4371893624335</v>
      </c>
      <c r="L677">
        <f>(Table2[[#This Row],[6M Return vs Nifty]]-AVERAGE(Table2[6M Return vs Nifty]))/_xlfn.STDEV.P(Table2[6M Return vs Nifty])</f>
        <v>-0.70731066418243738</v>
      </c>
      <c r="M677">
        <v>1.47138818357558</v>
      </c>
      <c r="N677">
        <f>(Table2[[#This Row],[1W Return vs Nifty]]-AVERAGE(Table2[1W Return vs Nifty]))/_xlfn.STDEV.P(Table2[1W Return vs Nifty])</f>
        <v>-5.2289212821148595E-2</v>
      </c>
      <c r="O677">
        <v>1571.18</v>
      </c>
      <c r="P677">
        <v>1589.15953980425</v>
      </c>
      <c r="Q677">
        <v>1582.1685000008499</v>
      </c>
      <c r="R677">
        <v>57.975361288126997</v>
      </c>
      <c r="S677" s="1">
        <f>(Table2[[#This Row],[Close Price]]-Table2[[#This Row],[20D EMA]])/Table2[[#This Row],[20D EMA]]</f>
        <v>6.7274277931235991E-3</v>
      </c>
      <c r="T677" s="1">
        <f>(Table2[[#This Row],[Close Price]]-Table2[[#This Row],[50D EMA]])/Table2[[#This Row],[50D EMA]]</f>
        <v>-4.6625525119792007E-3</v>
      </c>
      <c r="U677" s="1">
        <f>(Table2[[#This Row],[Close Price]]-Table2[[#This Row],[200D EMA]])/Table2[[#This Row],[200D EMA]]</f>
        <v>-2.6451038612492443E-4</v>
      </c>
      <c r="V677">
        <v>0.36753900846452697</v>
      </c>
      <c r="W677">
        <v>1539.9</v>
      </c>
      <c r="X677">
        <v>1595.9</v>
      </c>
      <c r="Y677">
        <v>1539.9</v>
      </c>
      <c r="Z677">
        <v>1595.9</v>
      </c>
      <c r="AA677">
        <v>1505.15</v>
      </c>
      <c r="AB677">
        <v>1601.55</v>
      </c>
      <c r="AC677" s="1">
        <f>(Table2[[#This Row],[Close Price]]/Table2[[#This Row],[Day Low]])-1</f>
        <v>2.7177089421390965E-2</v>
      </c>
      <c r="AD677" s="1">
        <f>(Table2[[#This Row],[Day High]]/Table2[[#This Row],[Close Price]])-1</f>
        <v>8.945787893156476E-3</v>
      </c>
      <c r="AE677" s="1">
        <f>(Table2[[#This Row],[Close Price]]/Table2[[#This Row],[Current Week Low]])-1</f>
        <v>2.7177089421390965E-2</v>
      </c>
      <c r="AF677" s="1">
        <f>(Table2[[#This Row],[Current Week High]]/Table2[[#This Row],[Close Price]])-1</f>
        <v>8.945787893156476E-3</v>
      </c>
      <c r="AG677" s="1">
        <f>(Table2[[#This Row],[Close Price]]/Table2[[#This Row],[Current Month Low]])-1</f>
        <v>5.0891937680629828E-2</v>
      </c>
      <c r="AH677" s="1">
        <f>(Table2[[#This Row],[Current Month High]]/Table2[[#This Row],[Close Price]])-1</f>
        <v>1.2517780938833489E-2</v>
      </c>
      <c r="AI677">
        <v>22.803856488067002</v>
      </c>
      <c r="AJ677">
        <v>14.1192597669636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-0.06</v>
      </c>
      <c r="AM677" t="s">
        <v>3192</v>
      </c>
      <c r="AN677">
        <v>2.88</v>
      </c>
      <c r="AO677" t="s">
        <v>3193</v>
      </c>
      <c r="AP677">
        <v>-6.0604809943651E-2</v>
      </c>
      <c r="AQ677">
        <f>(Table2[[#This Row],[Sharpe Ratio]]-AVERAGE(Table2[Sharpe Ratio]))/_xlfn.STDEV.P(Table2[Sharpe Ratio])</f>
        <v>-1.4969387109166439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624</v>
      </c>
      <c r="AT677">
        <f>_xlfn.RANK.AVG(Table2[[#This Row],[6M Return vs Nifty Z-Score]],Table2[6M Return vs Nifty Z-Score])</f>
        <v>558</v>
      </c>
      <c r="AU677">
        <f>_xlfn.RANK.AVG(Table2[[#This Row],[Sharpe Ratio Z-Score]],Table2[Sharpe Ratio Z-Score])</f>
        <v>686</v>
      </c>
      <c r="AV677">
        <f>(Table2[[#This Row],[Rank 1Y]]+Table2[[#This Row],[Rank 6M]]+Table2[[#This Row],[Rank Sharpe]])/3</f>
        <v>622.66666666666663</v>
      </c>
    </row>
    <row r="678" spans="1:48" x14ac:dyDescent="0.3">
      <c r="A678" t="s">
        <v>1068</v>
      </c>
      <c r="B678" t="s">
        <v>1069</v>
      </c>
      <c r="C678" t="s">
        <v>3147</v>
      </c>
      <c r="D678" t="s">
        <v>24</v>
      </c>
      <c r="E678">
        <v>12803.86488108</v>
      </c>
      <c r="F678">
        <v>210.7</v>
      </c>
      <c r="G678">
        <v>-40.0951434691871</v>
      </c>
      <c r="H678">
        <f>(Table2[[#This Row],[1Y Return vs Nifty]]-AVERAGE(Table2[1Y Return vs Nifty]))/_xlfn.STDEV.P(Table2[1Y Return vs Nifty])</f>
        <v>-1.0958007948805726</v>
      </c>
      <c r="I678">
        <v>-1.4988361695090899</v>
      </c>
      <c r="J678">
        <f>(Table2[[#This Row],[1M Return vs Nifty]]-AVERAGE(Table2[1M Return vs Nifty]))/_xlfn.STDEV.P(Table2[1M Return vs Nifty])</f>
        <v>-0.18705179959073226</v>
      </c>
      <c r="K678">
        <v>-26.342358271082201</v>
      </c>
      <c r="L678">
        <f>(Table2[[#This Row],[6M Return vs Nifty]]-AVERAGE(Table2[6M Return vs Nifty]))/_xlfn.STDEV.P(Table2[6M Return vs Nifty])</f>
        <v>-1.1373848356594498</v>
      </c>
      <c r="M678">
        <v>5.4620964089999902</v>
      </c>
      <c r="N678">
        <f>(Table2[[#This Row],[1W Return vs Nifty]]-AVERAGE(Table2[1W Return vs Nifty]))/_xlfn.STDEV.P(Table2[1W Return vs Nifty])</f>
        <v>0.77556693306014912</v>
      </c>
      <c r="O678">
        <v>205.98</v>
      </c>
      <c r="P678">
        <v>214.27593101326801</v>
      </c>
      <c r="Q678">
        <v>231.24716566029301</v>
      </c>
      <c r="R678">
        <v>66.145060861842794</v>
      </c>
      <c r="S678" s="1">
        <f>(Table2[[#This Row],[Close Price]]-Table2[[#This Row],[20D EMA]])/Table2[[#This Row],[20D EMA]]</f>
        <v>2.2914846101563253E-2</v>
      </c>
      <c r="T678" s="1">
        <f>(Table2[[#This Row],[Close Price]]-Table2[[#This Row],[50D EMA]])/Table2[[#This Row],[50D EMA]]</f>
        <v>-1.6688439977174088E-2</v>
      </c>
      <c r="U678" s="1">
        <f>(Table2[[#This Row],[Close Price]]-Table2[[#This Row],[200D EMA]])/Table2[[#This Row],[200D EMA]]</f>
        <v>-8.8853697305320667E-2</v>
      </c>
      <c r="V678">
        <v>0.82464896819044697</v>
      </c>
      <c r="W678">
        <v>206.5</v>
      </c>
      <c r="X678">
        <v>211.63</v>
      </c>
      <c r="Y678">
        <v>204.55</v>
      </c>
      <c r="Z678">
        <v>211.63</v>
      </c>
      <c r="AA678">
        <v>189.62</v>
      </c>
      <c r="AB678">
        <v>211.63</v>
      </c>
      <c r="AC678" s="1">
        <f>(Table2[[#This Row],[Close Price]]/Table2[[#This Row],[Day Low]])-1</f>
        <v>2.0338983050847359E-2</v>
      </c>
      <c r="AD678" s="1">
        <f>(Table2[[#This Row],[Day High]]/Table2[[#This Row],[Close Price]])-1</f>
        <v>4.4138585666824159E-3</v>
      </c>
      <c r="AE678" s="1">
        <f>(Table2[[#This Row],[Close Price]]/Table2[[#This Row],[Current Week Low]])-1</f>
        <v>3.0065998533365779E-2</v>
      </c>
      <c r="AF678" s="1">
        <f>(Table2[[#This Row],[Current Week High]]/Table2[[#This Row],[Close Price]])-1</f>
        <v>4.4138585666824159E-3</v>
      </c>
      <c r="AG678" s="1">
        <f>(Table2[[#This Row],[Close Price]]/Table2[[#This Row],[Current Month Low]])-1</f>
        <v>0.11116970783672597</v>
      </c>
      <c r="AH678" s="1">
        <f>(Table2[[#This Row],[Current Month High]]/Table2[[#This Row],[Close Price]])-1</f>
        <v>4.4138585666824159E-3</v>
      </c>
      <c r="AI678">
        <v>42.714760322733703</v>
      </c>
      <c r="AJ678">
        <v>11.1169707836725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-0.11</v>
      </c>
      <c r="AM678" t="s">
        <v>3192</v>
      </c>
      <c r="AN678">
        <v>1.53</v>
      </c>
      <c r="AO678" t="s">
        <v>3193</v>
      </c>
      <c r="AP678">
        <v>9.3103655786090003E-3</v>
      </c>
      <c r="AQ678">
        <f>(Table2[[#This Row],[Sharpe Ratio]]-AVERAGE(Table2[Sharpe Ratio]))/_xlfn.STDEV.P(Table2[Sharpe Ratio])</f>
        <v>-0.67950688970407758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678</v>
      </c>
      <c r="AT678">
        <f>_xlfn.RANK.AVG(Table2[[#This Row],[6M Return vs Nifty Z-Score]],Table2[6M Return vs Nifty Z-Score])</f>
        <v>686</v>
      </c>
      <c r="AU678">
        <f>_xlfn.RANK.AVG(Table2[[#This Row],[Sharpe Ratio Z-Score]],Table2[Sharpe Ratio Z-Score])</f>
        <v>505</v>
      </c>
      <c r="AV678">
        <f>(Table2[[#This Row],[Rank 1Y]]+Table2[[#This Row],[Rank 6M]]+Table2[[#This Row],[Rank Sharpe]])/3</f>
        <v>623</v>
      </c>
    </row>
    <row r="679" spans="1:48" x14ac:dyDescent="0.3">
      <c r="A679" t="s">
        <v>2451</v>
      </c>
      <c r="B679" t="s">
        <v>2452</v>
      </c>
      <c r="C679" t="s">
        <v>3155</v>
      </c>
      <c r="D679" t="s">
        <v>77</v>
      </c>
      <c r="E679">
        <v>2106.9068560000001</v>
      </c>
      <c r="F679">
        <v>81.56</v>
      </c>
      <c r="G679">
        <v>-60.298827067597301</v>
      </c>
      <c r="H679">
        <f>(Table2[[#This Row],[1Y Return vs Nifty]]-AVERAGE(Table2[1Y Return vs Nifty]))/_xlfn.STDEV.P(Table2[1Y Return vs Nifty])</f>
        <v>-1.4285482935607603</v>
      </c>
      <c r="I679">
        <v>-4.8355912971477197</v>
      </c>
      <c r="J679">
        <f>(Table2[[#This Row],[1M Return vs Nifty]]-AVERAGE(Table2[1M Return vs Nifty]))/_xlfn.STDEV.P(Table2[1M Return vs Nifty])</f>
        <v>-0.54466729112078982</v>
      </c>
      <c r="K679">
        <v>-26.258009701357</v>
      </c>
      <c r="L679">
        <f>(Table2[[#This Row],[6M Return vs Nifty]]-AVERAGE(Table2[6M Return vs Nifty]))/_xlfn.STDEV.P(Table2[6M Return vs Nifty])</f>
        <v>-1.1347760114532748</v>
      </c>
      <c r="M679">
        <v>-1.1152512613443399</v>
      </c>
      <c r="N679">
        <f>(Table2[[#This Row],[1W Return vs Nifty]]-AVERAGE(Table2[1W Return vs Nifty]))/_xlfn.STDEV.P(Table2[1W Return vs Nifty])</f>
        <v>-0.58887701646299739</v>
      </c>
      <c r="O679">
        <v>83.82</v>
      </c>
      <c r="P679">
        <v>87.052936042012803</v>
      </c>
      <c r="Q679">
        <v>94.865424545051894</v>
      </c>
      <c r="R679">
        <v>32.838343558966599</v>
      </c>
      <c r="S679" s="1">
        <f>(Table2[[#This Row],[Close Price]]-Table2[[#This Row],[20D EMA]])/Table2[[#This Row],[20D EMA]]</f>
        <v>-2.6962538773562288E-2</v>
      </c>
      <c r="T679" s="1">
        <f>(Table2[[#This Row],[Close Price]]-Table2[[#This Row],[50D EMA]])/Table2[[#This Row],[50D EMA]]</f>
        <v>-6.3098802771704834E-2</v>
      </c>
      <c r="U679" s="1">
        <f>(Table2[[#This Row],[Close Price]]-Table2[[#This Row],[200D EMA]])/Table2[[#This Row],[200D EMA]]</f>
        <v>-0.14025578453752771</v>
      </c>
      <c r="V679">
        <v>0.47192685379899901</v>
      </c>
      <c r="W679">
        <v>80.95</v>
      </c>
      <c r="X679">
        <v>82.24</v>
      </c>
      <c r="Y679">
        <v>80.95</v>
      </c>
      <c r="Z679">
        <v>83.99</v>
      </c>
      <c r="AA679">
        <v>80</v>
      </c>
      <c r="AB679">
        <v>87.5</v>
      </c>
      <c r="AC679" s="1">
        <f>(Table2[[#This Row],[Close Price]]/Table2[[#This Row],[Day Low]])-1</f>
        <v>7.5355157504632952E-3</v>
      </c>
      <c r="AD679" s="1">
        <f>(Table2[[#This Row],[Day High]]/Table2[[#This Row],[Close Price]])-1</f>
        <v>8.3374203040704753E-3</v>
      </c>
      <c r="AE679" s="1">
        <f>(Table2[[#This Row],[Close Price]]/Table2[[#This Row],[Current Week Low]])-1</f>
        <v>7.5355157504632952E-3</v>
      </c>
      <c r="AF679" s="1">
        <f>(Table2[[#This Row],[Current Week High]]/Table2[[#This Row],[Close Price]])-1</f>
        <v>2.9794016674840496E-2</v>
      </c>
      <c r="AG679" s="1">
        <f>(Table2[[#This Row],[Close Price]]/Table2[[#This Row],[Current Month Low]])-1</f>
        <v>1.9500000000000073E-2</v>
      </c>
      <c r="AH679" s="1">
        <f>(Table2[[#This Row],[Current Month High]]/Table2[[#This Row],[Close Price]])-1</f>
        <v>7.2829818538499236E-2</v>
      </c>
      <c r="AI679">
        <v>91.270230505149499</v>
      </c>
      <c r="AJ679">
        <v>1.95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-0.14000000000000001</v>
      </c>
      <c r="AM679" t="s">
        <v>3192</v>
      </c>
      <c r="AN679">
        <v>-2.85</v>
      </c>
      <c r="AO679" t="s">
        <v>3192</v>
      </c>
      <c r="AP679">
        <v>2.4062532260905E-2</v>
      </c>
      <c r="AQ679">
        <f>(Table2[[#This Row],[Sharpe Ratio]]-AVERAGE(Table2[Sharpe Ratio]))/_xlfn.STDEV.P(Table2[Sharpe Ratio])</f>
        <v>-0.50702801958951726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726</v>
      </c>
      <c r="AT679">
        <f>_xlfn.RANK.AVG(Table2[[#This Row],[6M Return vs Nifty Z-Score]],Table2[6M Return vs Nifty Z-Score])</f>
        <v>685</v>
      </c>
      <c r="AU679">
        <f>_xlfn.RANK.AVG(Table2[[#This Row],[Sharpe Ratio Z-Score]],Table2[Sharpe Ratio Z-Score])</f>
        <v>469</v>
      </c>
      <c r="AV679">
        <f>(Table2[[#This Row],[Rank 1Y]]+Table2[[#This Row],[Rank 6M]]+Table2[[#This Row],[Rank Sharpe]])/3</f>
        <v>626.66666666666663</v>
      </c>
    </row>
    <row r="680" spans="1:48" x14ac:dyDescent="0.3">
      <c r="A680" t="s">
        <v>1471</v>
      </c>
      <c r="B680" t="s">
        <v>1472</v>
      </c>
      <c r="C680" t="s">
        <v>3161</v>
      </c>
      <c r="D680" t="s">
        <v>453</v>
      </c>
      <c r="E680">
        <v>7211.8145800000002</v>
      </c>
      <c r="F680">
        <v>2225.8000000000002</v>
      </c>
      <c r="G680">
        <v>-24.768556405618099</v>
      </c>
      <c r="H680">
        <f>(Table2[[#This Row],[1Y Return vs Nifty]]-AVERAGE(Table2[1Y Return vs Nifty]))/_xlfn.STDEV.P(Table2[1Y Return vs Nifty])</f>
        <v>-0.84337734527220454</v>
      </c>
      <c r="I680">
        <v>-0.701028280076052</v>
      </c>
      <c r="J680">
        <f>(Table2[[#This Row],[1M Return vs Nifty]]-AVERAGE(Table2[1M Return vs Nifty]))/_xlfn.STDEV.P(Table2[1M Return vs Nifty])</f>
        <v>-0.10154703534749514</v>
      </c>
      <c r="K680">
        <v>-12.869093199594399</v>
      </c>
      <c r="L680">
        <f>(Table2[[#This Row],[6M Return vs Nifty]]-AVERAGE(Table2[6M Return vs Nifty]))/_xlfn.STDEV.P(Table2[6M Return vs Nifty])</f>
        <v>-0.72066905530627212</v>
      </c>
      <c r="M680">
        <v>-0.44778384384965397</v>
      </c>
      <c r="N680">
        <f>(Table2[[#This Row],[1W Return vs Nifty]]-AVERAGE(Table2[1W Return vs Nifty]))/_xlfn.STDEV.P(Table2[1W Return vs Nifty])</f>
        <v>-0.45041362286580477</v>
      </c>
      <c r="O680">
        <v>2251.04</v>
      </c>
      <c r="P680">
        <v>2258.6045826206901</v>
      </c>
      <c r="Q680">
        <v>2260.9099990484901</v>
      </c>
      <c r="R680">
        <v>43.228705752923702</v>
      </c>
      <c r="S680" s="1">
        <f>(Table2[[#This Row],[Close Price]]-Table2[[#This Row],[20D EMA]])/Table2[[#This Row],[20D EMA]]</f>
        <v>-1.1212595067168856E-2</v>
      </c>
      <c r="T680" s="1">
        <f>(Table2[[#This Row],[Close Price]]-Table2[[#This Row],[50D EMA]])/Table2[[#This Row],[50D EMA]]</f>
        <v>-1.4524269928924992E-2</v>
      </c>
      <c r="U680" s="1">
        <f>(Table2[[#This Row],[Close Price]]-Table2[[#This Row],[200D EMA]])/Table2[[#This Row],[200D EMA]]</f>
        <v>-1.5529144929814141E-2</v>
      </c>
      <c r="V680">
        <v>0.57370770554649997</v>
      </c>
      <c r="W680">
        <v>2220</v>
      </c>
      <c r="X680">
        <v>2252.25</v>
      </c>
      <c r="Y680">
        <v>2201</v>
      </c>
      <c r="Z680">
        <v>2262</v>
      </c>
      <c r="AA680">
        <v>2130.15</v>
      </c>
      <c r="AB680">
        <v>2374</v>
      </c>
      <c r="AC680" s="1">
        <f>(Table2[[#This Row],[Close Price]]/Table2[[#This Row],[Day Low]])-1</f>
        <v>2.6126126126126969E-3</v>
      </c>
      <c r="AD680" s="1">
        <f>(Table2[[#This Row],[Day High]]/Table2[[#This Row],[Close Price]])-1</f>
        <v>1.1883367777877574E-2</v>
      </c>
      <c r="AE680" s="1">
        <f>(Table2[[#This Row],[Close Price]]/Table2[[#This Row],[Current Week Low]])-1</f>
        <v>1.1267605633802802E-2</v>
      </c>
      <c r="AF680" s="1">
        <f>(Table2[[#This Row],[Current Week High]]/Table2[[#This Row],[Close Price]])-1</f>
        <v>1.6263815257435477E-2</v>
      </c>
      <c r="AG680" s="1">
        <f>(Table2[[#This Row],[Close Price]]/Table2[[#This Row],[Current Month Low]])-1</f>
        <v>4.4902941107433758E-2</v>
      </c>
      <c r="AH680" s="1">
        <f>(Table2[[#This Row],[Current Month High]]/Table2[[#This Row],[Close Price]])-1</f>
        <v>6.6582801689280213E-2</v>
      </c>
      <c r="AI680">
        <v>22.877167759906499</v>
      </c>
      <c r="AJ680">
        <v>13.561224489795899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-0.06</v>
      </c>
      <c r="AM680" t="s">
        <v>3192</v>
      </c>
      <c r="AN680">
        <v>-2.58</v>
      </c>
      <c r="AO680" t="s">
        <v>3192</v>
      </c>
      <c r="AP680">
        <v>-8.1313485698208995E-2</v>
      </c>
      <c r="AQ680">
        <f>(Table2[[#This Row],[Sharpe Ratio]]-AVERAGE(Table2[Sharpe Ratio]))/_xlfn.STDEV.P(Table2[Sharpe Ratio])</f>
        <v>-1.7390596869493689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614</v>
      </c>
      <c r="AT680">
        <f>_xlfn.RANK.AVG(Table2[[#This Row],[6M Return vs Nifty Z-Score]],Table2[6M Return vs Nifty Z-Score])</f>
        <v>565</v>
      </c>
      <c r="AU680">
        <f>_xlfn.RANK.AVG(Table2[[#This Row],[Sharpe Ratio Z-Score]],Table2[Sharpe Ratio Z-Score])</f>
        <v>705</v>
      </c>
      <c r="AV680">
        <f>(Table2[[#This Row],[Rank 1Y]]+Table2[[#This Row],[Rank 6M]]+Table2[[#This Row],[Rank Sharpe]])/3</f>
        <v>628</v>
      </c>
    </row>
    <row r="681" spans="1:48" x14ac:dyDescent="0.3">
      <c r="A681" t="s">
        <v>882</v>
      </c>
      <c r="B681" t="s">
        <v>883</v>
      </c>
      <c r="C681" t="s">
        <v>603</v>
      </c>
      <c r="D681" t="s">
        <v>603</v>
      </c>
      <c r="E681">
        <v>18125.87212566</v>
      </c>
      <c r="F681">
        <v>36.020000000000003</v>
      </c>
      <c r="G681">
        <v>-29.595626986253201</v>
      </c>
      <c r="H681">
        <f>(Table2[[#This Row],[1Y Return vs Nifty]]-AVERAGE(Table2[1Y Return vs Nifty]))/_xlfn.STDEV.P(Table2[1Y Return vs Nifty])</f>
        <v>-0.92287748463220931</v>
      </c>
      <c r="I681">
        <v>-4.1360111420135599</v>
      </c>
      <c r="J681">
        <f>(Table2[[#This Row],[1M Return vs Nifty]]-AVERAGE(Table2[1M Return vs Nifty]))/_xlfn.STDEV.P(Table2[1M Return vs Nifty])</f>
        <v>-0.46969004781914381</v>
      </c>
      <c r="K681">
        <v>-20.3889611112056</v>
      </c>
      <c r="L681">
        <f>(Table2[[#This Row],[6M Return vs Nifty]]-AVERAGE(Table2[6M Return vs Nifty]))/_xlfn.STDEV.P(Table2[6M Return vs Nifty])</f>
        <v>-0.95325170014499983</v>
      </c>
      <c r="M681">
        <v>-1.5743904971729901</v>
      </c>
      <c r="N681">
        <f>(Table2[[#This Row],[1W Return vs Nifty]]-AVERAGE(Table2[1W Return vs Nifty]))/_xlfn.STDEV.P(Table2[1W Return vs Nifty])</f>
        <v>-0.68412357840766747</v>
      </c>
      <c r="O681">
        <v>35.67</v>
      </c>
      <c r="P681">
        <v>36.411040410004603</v>
      </c>
      <c r="Q681">
        <v>37.694453149941197</v>
      </c>
      <c r="R681">
        <v>57.446023191741602</v>
      </c>
      <c r="S681" s="1">
        <f>(Table2[[#This Row],[Close Price]]-Table2[[#This Row],[20D EMA]])/Table2[[#This Row],[20D EMA]]</f>
        <v>9.8121670871881526E-3</v>
      </c>
      <c r="T681" s="1">
        <f>(Table2[[#This Row],[Close Price]]-Table2[[#This Row],[50D EMA]])/Table2[[#This Row],[50D EMA]]</f>
        <v>-1.073961099714014E-2</v>
      </c>
      <c r="U681" s="1">
        <f>(Table2[[#This Row],[Close Price]]-Table2[[#This Row],[200D EMA]])/Table2[[#This Row],[200D EMA]]</f>
        <v>-4.4421738744439263E-2</v>
      </c>
      <c r="V681">
        <v>0.596351625286202</v>
      </c>
      <c r="W681">
        <v>34.5</v>
      </c>
      <c r="X681">
        <v>36.6</v>
      </c>
      <c r="Y681">
        <v>34.5</v>
      </c>
      <c r="Z681">
        <v>36.6</v>
      </c>
      <c r="AA681">
        <v>33.86</v>
      </c>
      <c r="AB681">
        <v>37.39</v>
      </c>
      <c r="AC681" s="1">
        <f>(Table2[[#This Row],[Close Price]]/Table2[[#This Row],[Day Low]])-1</f>
        <v>4.4057971014492825E-2</v>
      </c>
      <c r="AD681" s="1">
        <f>(Table2[[#This Row],[Day High]]/Table2[[#This Row],[Close Price]])-1</f>
        <v>1.6102165463631302E-2</v>
      </c>
      <c r="AE681" s="1">
        <f>(Table2[[#This Row],[Close Price]]/Table2[[#This Row],[Current Week Low]])-1</f>
        <v>4.4057971014492825E-2</v>
      </c>
      <c r="AF681" s="1">
        <f>(Table2[[#This Row],[Current Week High]]/Table2[[#This Row],[Close Price]])-1</f>
        <v>1.6102165463631302E-2</v>
      </c>
      <c r="AG681" s="1">
        <f>(Table2[[#This Row],[Close Price]]/Table2[[#This Row],[Current Month Low]])-1</f>
        <v>6.3792085056113557E-2</v>
      </c>
      <c r="AH681" s="1">
        <f>(Table2[[#This Row],[Current Month High]]/Table2[[#This Row],[Close Price]])-1</f>
        <v>3.803442531926704E-2</v>
      </c>
      <c r="AI681">
        <v>46.862853970016602</v>
      </c>
      <c r="AJ681">
        <v>11.172839506172799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</v>
      </c>
      <c r="AM681" t="s">
        <v>3192</v>
      </c>
      <c r="AN681">
        <v>0.98</v>
      </c>
      <c r="AO681" t="s">
        <v>3193</v>
      </c>
      <c r="AP681">
        <v>-1.8007011272683001E-2</v>
      </c>
      <c r="AQ681">
        <f>(Table2[[#This Row],[Sharpe Ratio]]-AVERAGE(Table2[Sharpe Ratio]))/_xlfn.STDEV.P(Table2[Sharpe Ratio])</f>
        <v>-0.99889524771788307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637</v>
      </c>
      <c r="AT681">
        <f>_xlfn.RANK.AVG(Table2[[#This Row],[6M Return vs Nifty Z-Score]],Table2[6M Return vs Nifty Z-Score])</f>
        <v>636</v>
      </c>
      <c r="AU681">
        <f>_xlfn.RANK.AVG(Table2[[#This Row],[Sharpe Ratio Z-Score]],Table2[Sharpe Ratio Z-Score])</f>
        <v>618</v>
      </c>
      <c r="AV681">
        <f>(Table2[[#This Row],[Rank 1Y]]+Table2[[#This Row],[Rank 6M]]+Table2[[#This Row],[Rank Sharpe]])/3</f>
        <v>630.33333333333337</v>
      </c>
    </row>
    <row r="682" spans="1:48" x14ac:dyDescent="0.3">
      <c r="A682" t="s">
        <v>1518</v>
      </c>
      <c r="B682" t="s">
        <v>1519</v>
      </c>
      <c r="C682" t="s">
        <v>3149</v>
      </c>
      <c r="D682" t="s">
        <v>384</v>
      </c>
      <c r="E682">
        <v>6736.2295215599997</v>
      </c>
      <c r="F682">
        <v>294.3</v>
      </c>
      <c r="G682">
        <v>-49.228628360438201</v>
      </c>
      <c r="H682">
        <f>(Table2[[#This Row],[1Y Return vs Nifty]]-AVERAGE(Table2[1Y Return vs Nifty]))/_xlfn.STDEV.P(Table2[1Y Return vs Nifty])</f>
        <v>-1.2462260496116573</v>
      </c>
      <c r="I682">
        <v>-8.3371909126595494</v>
      </c>
      <c r="J682">
        <f>(Table2[[#This Row],[1M Return vs Nifty]]-AVERAGE(Table2[1M Return vs Nifty]))/_xlfn.STDEV.P(Table2[1M Return vs Nifty])</f>
        <v>-0.91994992941522913</v>
      </c>
      <c r="K682">
        <v>-13.137172227668501</v>
      </c>
      <c r="L682">
        <f>(Table2[[#This Row],[6M Return vs Nifty]]-AVERAGE(Table2[6M Return vs Nifty]))/_xlfn.STDEV.P(Table2[6M Return vs Nifty])</f>
        <v>-0.72896049474485547</v>
      </c>
      <c r="M682">
        <v>-6.2632378471991795E-2</v>
      </c>
      <c r="N682">
        <f>(Table2[[#This Row],[1W Return vs Nifty]]-AVERAGE(Table2[1W Return vs Nifty]))/_xlfn.STDEV.P(Table2[1W Return vs Nifty])</f>
        <v>-0.37051552215357453</v>
      </c>
      <c r="O682">
        <v>293.57</v>
      </c>
      <c r="P682">
        <v>297.40137399521399</v>
      </c>
      <c r="Q682">
        <v>311.55433394246103</v>
      </c>
      <c r="R682">
        <v>55.615412487802999</v>
      </c>
      <c r="S682" s="1">
        <f>(Table2[[#This Row],[Close Price]]-Table2[[#This Row],[20D EMA]])/Table2[[#This Row],[20D EMA]]</f>
        <v>2.4866301052560488E-3</v>
      </c>
      <c r="T682" s="1">
        <f>(Table2[[#This Row],[Close Price]]-Table2[[#This Row],[50D EMA]])/Table2[[#This Row],[50D EMA]]</f>
        <v>-1.0428243667979441E-2</v>
      </c>
      <c r="U682" s="1">
        <f>(Table2[[#This Row],[Close Price]]-Table2[[#This Row],[200D EMA]])/Table2[[#This Row],[200D EMA]]</f>
        <v>-5.5381460190656852E-2</v>
      </c>
      <c r="V682">
        <v>0.51867436729670702</v>
      </c>
      <c r="W682">
        <v>281.45</v>
      </c>
      <c r="X682">
        <v>302.8</v>
      </c>
      <c r="Y682">
        <v>281.45</v>
      </c>
      <c r="Z682">
        <v>302.8</v>
      </c>
      <c r="AA682">
        <v>276.39999999999998</v>
      </c>
      <c r="AB682">
        <v>306.8</v>
      </c>
      <c r="AC682" s="1">
        <f>(Table2[[#This Row],[Close Price]]/Table2[[#This Row],[Day Low]])-1</f>
        <v>4.565642209984011E-2</v>
      </c>
      <c r="AD682" s="1">
        <f>(Table2[[#This Row],[Day High]]/Table2[[#This Row],[Close Price]])-1</f>
        <v>2.8882093102276629E-2</v>
      </c>
      <c r="AE682" s="1">
        <f>(Table2[[#This Row],[Close Price]]/Table2[[#This Row],[Current Week Low]])-1</f>
        <v>4.565642209984011E-2</v>
      </c>
      <c r="AF682" s="1">
        <f>(Table2[[#This Row],[Current Week High]]/Table2[[#This Row],[Close Price]])-1</f>
        <v>2.8882093102276629E-2</v>
      </c>
      <c r="AG682" s="1">
        <f>(Table2[[#This Row],[Close Price]]/Table2[[#This Row],[Current Month Low]])-1</f>
        <v>6.4761215629522528E-2</v>
      </c>
      <c r="AH682" s="1">
        <f>(Table2[[#This Row],[Current Month High]]/Table2[[#This Row],[Close Price]])-1</f>
        <v>4.2473666326877435E-2</v>
      </c>
      <c r="AI682">
        <v>33.367312266394798</v>
      </c>
      <c r="AJ682">
        <v>14.003486345148101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-0.05</v>
      </c>
      <c r="AM682" t="s">
        <v>3192</v>
      </c>
      <c r="AN682">
        <v>-2.11</v>
      </c>
      <c r="AO682" t="s">
        <v>3192</v>
      </c>
      <c r="AP682">
        <v>-1.4648598561580999E-2</v>
      </c>
      <c r="AQ682">
        <f>(Table2[[#This Row],[Sharpe Ratio]]-AVERAGE(Table2[Sharpe Ratio]))/_xlfn.STDEV.P(Table2[Sharpe Ratio])</f>
        <v>-0.95962947461050541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710</v>
      </c>
      <c r="AT682">
        <f>_xlfn.RANK.AVG(Table2[[#This Row],[6M Return vs Nifty Z-Score]],Table2[6M Return vs Nifty Z-Score])</f>
        <v>570</v>
      </c>
      <c r="AU682">
        <f>_xlfn.RANK.AVG(Table2[[#This Row],[Sharpe Ratio Z-Score]],Table2[Sharpe Ratio Z-Score])</f>
        <v>611</v>
      </c>
      <c r="AV682">
        <f>(Table2[[#This Row],[Rank 1Y]]+Table2[[#This Row],[Rank 6M]]+Table2[[#This Row],[Rank Sharpe]])/3</f>
        <v>630.33333333333337</v>
      </c>
    </row>
    <row r="683" spans="1:48" x14ac:dyDescent="0.3">
      <c r="A683" t="s">
        <v>1467</v>
      </c>
      <c r="B683" t="s">
        <v>1468</v>
      </c>
      <c r="C683" t="s">
        <v>3156</v>
      </c>
      <c r="D683" t="s">
        <v>138</v>
      </c>
      <c r="E683">
        <v>7266.7815145199902</v>
      </c>
      <c r="F683">
        <v>409.2</v>
      </c>
      <c r="G683">
        <v>-61.822432279858603</v>
      </c>
      <c r="H683">
        <f>(Table2[[#This Row],[1Y Return vs Nifty]]-AVERAGE(Table2[1Y Return vs Nifty]))/_xlfn.STDEV.P(Table2[1Y Return vs Nifty])</f>
        <v>-1.453641530686882</v>
      </c>
      <c r="I683">
        <v>-10.002550570372099</v>
      </c>
      <c r="J683">
        <f>(Table2[[#This Row],[1M Return vs Nifty]]-AVERAGE(Table2[1M Return vs Nifty]))/_xlfn.STDEV.P(Table2[1M Return vs Nifty])</f>
        <v>-1.098434232214119</v>
      </c>
      <c r="K683">
        <v>-26.025460107246801</v>
      </c>
      <c r="L683">
        <f>(Table2[[#This Row],[6M Return vs Nifty]]-AVERAGE(Table2[6M Return vs Nifty]))/_xlfn.STDEV.P(Table2[6M Return vs Nifty])</f>
        <v>-1.1275834649497904</v>
      </c>
      <c r="M683">
        <v>0.70116736478859998</v>
      </c>
      <c r="N683">
        <f>(Table2[[#This Row],[1W Return vs Nifty]]-AVERAGE(Table2[1W Return vs Nifty]))/_xlfn.STDEV.P(Table2[1W Return vs Nifty])</f>
        <v>-0.21206838045265713</v>
      </c>
      <c r="O683">
        <v>423.03</v>
      </c>
      <c r="P683">
        <v>434.99757183858497</v>
      </c>
      <c r="Q683">
        <v>467.07997691201302</v>
      </c>
      <c r="R683">
        <v>33.108870508391099</v>
      </c>
      <c r="S683" s="1">
        <f>(Table2[[#This Row],[Close Price]]-Table2[[#This Row],[20D EMA]])/Table2[[#This Row],[20D EMA]]</f>
        <v>-3.2692716828593683E-2</v>
      </c>
      <c r="T683" s="1">
        <f>(Table2[[#This Row],[Close Price]]-Table2[[#This Row],[50D EMA]])/Table2[[#This Row],[50D EMA]]</f>
        <v>-5.9305093887185467E-2</v>
      </c>
      <c r="U683" s="1">
        <f>(Table2[[#This Row],[Close Price]]-Table2[[#This Row],[200D EMA]])/Table2[[#This Row],[200D EMA]]</f>
        <v>-0.12391877145895354</v>
      </c>
      <c r="V683">
        <v>0.49929912415778999</v>
      </c>
      <c r="W683">
        <v>408.25</v>
      </c>
      <c r="X683">
        <v>413.9</v>
      </c>
      <c r="Y683">
        <v>408.25</v>
      </c>
      <c r="Z683">
        <v>419.05</v>
      </c>
      <c r="AA683">
        <v>400.7</v>
      </c>
      <c r="AB683">
        <v>431.25</v>
      </c>
      <c r="AC683" s="1">
        <f>(Table2[[#This Row],[Close Price]]/Table2[[#This Row],[Day Low]])-1</f>
        <v>2.3270055113289168E-3</v>
      </c>
      <c r="AD683" s="1">
        <f>(Table2[[#This Row],[Day High]]/Table2[[#This Row],[Close Price]])-1</f>
        <v>1.1485826001955024E-2</v>
      </c>
      <c r="AE683" s="1">
        <f>(Table2[[#This Row],[Close Price]]/Table2[[#This Row],[Current Week Low]])-1</f>
        <v>2.3270055113289168E-3</v>
      </c>
      <c r="AF683" s="1">
        <f>(Table2[[#This Row],[Current Week High]]/Table2[[#This Row],[Close Price]])-1</f>
        <v>2.4071358748778193E-2</v>
      </c>
      <c r="AG683" s="1">
        <f>(Table2[[#This Row],[Close Price]]/Table2[[#This Row],[Current Month Low]])-1</f>
        <v>2.1212877464437341E-2</v>
      </c>
      <c r="AH683" s="1">
        <f>(Table2[[#This Row],[Current Month High]]/Table2[[#This Row],[Close Price]])-1</f>
        <v>5.3885630498533788E-2</v>
      </c>
      <c r="AI683">
        <v>72.336265884653002</v>
      </c>
      <c r="AJ683">
        <v>5.9829059829059803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-0.19</v>
      </c>
      <c r="AM683" t="s">
        <v>3192</v>
      </c>
      <c r="AN683">
        <v>-7.17</v>
      </c>
      <c r="AO683" t="s">
        <v>3192</v>
      </c>
      <c r="AP683">
        <v>1.8636330174960001E-2</v>
      </c>
      <c r="AQ683">
        <f>(Table2[[#This Row],[Sharpe Ratio]]-AVERAGE(Table2[Sharpe Ratio]))/_xlfn.STDEV.P(Table2[Sharpe Ratio])</f>
        <v>-0.57046990070114001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727</v>
      </c>
      <c r="AT683">
        <f>_xlfn.RANK.AVG(Table2[[#This Row],[6M Return vs Nifty Z-Score]],Table2[6M Return vs Nifty Z-Score])</f>
        <v>684</v>
      </c>
      <c r="AU683">
        <f>_xlfn.RANK.AVG(Table2[[#This Row],[Sharpe Ratio Z-Score]],Table2[Sharpe Ratio Z-Score])</f>
        <v>484</v>
      </c>
      <c r="AV683">
        <f>(Table2[[#This Row],[Rank 1Y]]+Table2[[#This Row],[Rank 6M]]+Table2[[#This Row],[Rank Sharpe]])/3</f>
        <v>631.66666666666663</v>
      </c>
    </row>
    <row r="684" spans="1:48" x14ac:dyDescent="0.3">
      <c r="A684" t="s">
        <v>112</v>
      </c>
      <c r="B684" t="s">
        <v>113</v>
      </c>
      <c r="C684" t="s">
        <v>3159</v>
      </c>
      <c r="D684" t="s">
        <v>114</v>
      </c>
      <c r="E684">
        <v>271602.96792183898</v>
      </c>
      <c r="F684">
        <v>4173.8</v>
      </c>
      <c r="G684">
        <v>-18.334655122187201</v>
      </c>
      <c r="H684">
        <f>(Table2[[#This Row],[1Y Return vs Nifty]]-AVERAGE(Table2[1Y Return vs Nifty]))/_xlfn.STDEV.P(Table2[1Y Return vs Nifty])</f>
        <v>-0.73741327449328264</v>
      </c>
      <c r="I684">
        <v>-17.517698480977302</v>
      </c>
      <c r="J684">
        <f>(Table2[[#This Row],[1M Return vs Nifty]]-AVERAGE(Table2[1M Return vs Nifty]))/_xlfn.STDEV.P(Table2[1M Return vs Nifty])</f>
        <v>-1.9038674183988333</v>
      </c>
      <c r="K684">
        <v>-22.8786333148498</v>
      </c>
      <c r="L684">
        <f>(Table2[[#This Row],[6M Return vs Nifty]]-AVERAGE(Table2[6M Return vs Nifty]))/_xlfn.STDEV.P(Table2[6M Return vs Nifty])</f>
        <v>-1.0302549869994047</v>
      </c>
      <c r="M684">
        <v>-8.3831455231496204</v>
      </c>
      <c r="N684">
        <f>(Table2[[#This Row],[1W Return vs Nifty]]-AVERAGE(Table2[1W Return vs Nifty]))/_xlfn.STDEV.P(Table2[1W Return vs Nifty])</f>
        <v>-2.0965720400978154</v>
      </c>
      <c r="O684">
        <v>4714.7299999999996</v>
      </c>
      <c r="P684">
        <v>4891.14176341863</v>
      </c>
      <c r="Q684">
        <v>4617.5195487554101</v>
      </c>
      <c r="R684">
        <v>17.0445956486349</v>
      </c>
      <c r="S684" s="1">
        <f>(Table2[[#This Row],[Close Price]]-Table2[[#This Row],[20D EMA]])/Table2[[#This Row],[20D EMA]]</f>
        <v>-0.11473191465895172</v>
      </c>
      <c r="T684" s="1">
        <f>(Table2[[#This Row],[Close Price]]-Table2[[#This Row],[50D EMA]])/Table2[[#This Row],[50D EMA]]</f>
        <v>-0.1466614132478648</v>
      </c>
      <c r="U684" s="1">
        <f>(Table2[[#This Row],[Close Price]]-Table2[[#This Row],[200D EMA]])/Table2[[#This Row],[200D EMA]]</f>
        <v>-9.6094785104918187E-2</v>
      </c>
      <c r="V684">
        <v>2.2898219491623002</v>
      </c>
      <c r="W684">
        <v>4149</v>
      </c>
      <c r="X684">
        <v>4215</v>
      </c>
      <c r="Y684">
        <v>4139.95</v>
      </c>
      <c r="Z684">
        <v>4299</v>
      </c>
      <c r="AA684">
        <v>4139.95</v>
      </c>
      <c r="AB684">
        <v>5138</v>
      </c>
      <c r="AC684" s="1">
        <f>(Table2[[#This Row],[Close Price]]/Table2[[#This Row],[Day Low]])-1</f>
        <v>5.9773439382984073E-3</v>
      </c>
      <c r="AD684" s="1">
        <f>(Table2[[#This Row],[Day High]]/Table2[[#This Row],[Close Price]])-1</f>
        <v>9.8711006756433406E-3</v>
      </c>
      <c r="AE684" s="1">
        <f>(Table2[[#This Row],[Close Price]]/Table2[[#This Row],[Current Week Low]])-1</f>
        <v>8.1764272515369996E-3</v>
      </c>
      <c r="AF684" s="1">
        <f>(Table2[[#This Row],[Current Week High]]/Table2[[#This Row],[Close Price]])-1</f>
        <v>2.9996645742488726E-2</v>
      </c>
      <c r="AG684" s="1">
        <f>(Table2[[#This Row],[Close Price]]/Table2[[#This Row],[Current Month Low]])-1</f>
        <v>8.1764272515369996E-3</v>
      </c>
      <c r="AH684" s="1">
        <f>(Table2[[#This Row],[Current Month High]]/Table2[[#This Row],[Close Price]])-1</f>
        <v>0.23101250658872008</v>
      </c>
      <c r="AI684">
        <v>31.411423642723602</v>
      </c>
      <c r="AJ684">
        <v>15.2983425414364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-0.22</v>
      </c>
      <c r="AM684" t="s">
        <v>3192</v>
      </c>
      <c r="AN684">
        <v>-18.2</v>
      </c>
      <c r="AO684" t="s">
        <v>3192</v>
      </c>
      <c r="AP684">
        <v>-4.8911240887686003E-2</v>
      </c>
      <c r="AQ684">
        <f>(Table2[[#This Row],[Sharpe Ratio]]-AVERAGE(Table2[Sharpe Ratio]))/_xlfn.STDEV.P(Table2[Sharpe Ratio])</f>
        <v>-1.3602202463130755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568</v>
      </c>
      <c r="AT684">
        <f>_xlfn.RANK.AVG(Table2[[#This Row],[6M Return vs Nifty Z-Score]],Table2[6M Return vs Nifty Z-Score])</f>
        <v>660</v>
      </c>
      <c r="AU684">
        <f>_xlfn.RANK.AVG(Table2[[#This Row],[Sharpe Ratio Z-Score]],Table2[Sharpe Ratio Z-Score])</f>
        <v>669</v>
      </c>
      <c r="AV684">
        <f>(Table2[[#This Row],[Rank 1Y]]+Table2[[#This Row],[Rank 6M]]+Table2[[#This Row],[Rank Sharpe]])/3</f>
        <v>632.33333333333337</v>
      </c>
    </row>
    <row r="685" spans="1:48" x14ac:dyDescent="0.3">
      <c r="A685" t="s">
        <v>878</v>
      </c>
      <c r="B685" t="s">
        <v>879</v>
      </c>
      <c r="C685" t="s">
        <v>3157</v>
      </c>
      <c r="D685" t="s">
        <v>594</v>
      </c>
      <c r="E685">
        <v>18311.318623800002</v>
      </c>
      <c r="F685">
        <v>1424.7</v>
      </c>
      <c r="G685">
        <v>-39.376299834936702</v>
      </c>
      <c r="H685">
        <f>(Table2[[#This Row],[1Y Return vs Nifty]]-AVERAGE(Table2[1Y Return vs Nifty]))/_xlfn.STDEV.P(Table2[1Y Return vs Nifty])</f>
        <v>-1.0839616953384565</v>
      </c>
      <c r="I685">
        <v>2.3714380467887901</v>
      </c>
      <c r="J685">
        <f>(Table2[[#This Row],[1M Return vs Nifty]]-AVERAGE(Table2[1M Return vs Nifty]))/_xlfn.STDEV.P(Table2[1M Return vs Nifty])</f>
        <v>0.22774340211679001</v>
      </c>
      <c r="K685">
        <v>-6.3476367397841802</v>
      </c>
      <c r="L685">
        <f>(Table2[[#This Row],[6M Return vs Nifty]]-AVERAGE(Table2[6M Return vs Nifty]))/_xlfn.STDEV.P(Table2[6M Return vs Nifty])</f>
        <v>-0.51896636458729606</v>
      </c>
      <c r="M685">
        <v>4.2260550827838497</v>
      </c>
      <c r="N685">
        <f>(Table2[[#This Row],[1W Return vs Nifty]]-AVERAGE(Table2[1W Return vs Nifty]))/_xlfn.STDEV.P(Table2[1W Return vs Nifty])</f>
        <v>0.51915520093897194</v>
      </c>
      <c r="O685">
        <v>1416.35</v>
      </c>
      <c r="P685">
        <v>1433.7103507644699</v>
      </c>
      <c r="Q685">
        <v>1466.4060420379101</v>
      </c>
      <c r="R685">
        <v>54.7399806777943</v>
      </c>
      <c r="S685" s="1">
        <f>(Table2[[#This Row],[Close Price]]-Table2[[#This Row],[20D EMA]])/Table2[[#This Row],[20D EMA]]</f>
        <v>5.8954354502772175E-3</v>
      </c>
      <c r="T685" s="1">
        <f>(Table2[[#This Row],[Close Price]]-Table2[[#This Row],[50D EMA]])/Table2[[#This Row],[50D EMA]]</f>
        <v>-6.2846381486089294E-3</v>
      </c>
      <c r="U685" s="1">
        <f>(Table2[[#This Row],[Close Price]]-Table2[[#This Row],[200D EMA]])/Table2[[#This Row],[200D EMA]]</f>
        <v>-2.8440991677823324E-2</v>
      </c>
      <c r="V685">
        <v>0.80025726519054197</v>
      </c>
      <c r="W685">
        <v>1420.05</v>
      </c>
      <c r="X685">
        <v>1451.5</v>
      </c>
      <c r="Y685">
        <v>1392.55</v>
      </c>
      <c r="Z685">
        <v>1454.9</v>
      </c>
      <c r="AA685">
        <v>1340</v>
      </c>
      <c r="AB685">
        <v>1454.9</v>
      </c>
      <c r="AC685" s="1">
        <f>(Table2[[#This Row],[Close Price]]/Table2[[#This Row],[Day Low]])-1</f>
        <v>3.2745325868808184E-3</v>
      </c>
      <c r="AD685" s="1">
        <f>(Table2[[#This Row],[Day High]]/Table2[[#This Row],[Close Price]])-1</f>
        <v>1.8810977749701641E-2</v>
      </c>
      <c r="AE685" s="1">
        <f>(Table2[[#This Row],[Close Price]]/Table2[[#This Row],[Current Week Low]])-1</f>
        <v>2.3087142292915974E-2</v>
      </c>
      <c r="AF685" s="1">
        <f>(Table2[[#This Row],[Current Week High]]/Table2[[#This Row],[Close Price]])-1</f>
        <v>2.1197445076156507E-2</v>
      </c>
      <c r="AG685" s="1">
        <f>(Table2[[#This Row],[Close Price]]/Table2[[#This Row],[Current Month Low]])-1</f>
        <v>6.3208955223880592E-2</v>
      </c>
      <c r="AH685" s="1">
        <f>(Table2[[#This Row],[Current Month High]]/Table2[[#This Row],[Close Price]])-1</f>
        <v>2.1197445076156507E-2</v>
      </c>
      <c r="AI685">
        <v>21.0254790482206</v>
      </c>
      <c r="AJ685">
        <v>12.269503546099299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-0.17</v>
      </c>
      <c r="AM685" t="s">
        <v>3192</v>
      </c>
      <c r="AN685">
        <v>-1.71</v>
      </c>
      <c r="AO685" t="s">
        <v>3192</v>
      </c>
      <c r="AP685">
        <v>-0.135429447299451</v>
      </c>
      <c r="AQ685">
        <f>(Table2[[#This Row],[Sharpe Ratio]]-AVERAGE(Table2[Sharpe Ratio]))/_xlfn.STDEV.P(Table2[Sharpe Ratio])</f>
        <v>-2.3717708075027089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674</v>
      </c>
      <c r="AT685">
        <f>_xlfn.RANK.AVG(Table2[[#This Row],[6M Return vs Nifty Z-Score]],Table2[6M Return vs Nifty Z-Score])</f>
        <v>492</v>
      </c>
      <c r="AU685">
        <f>_xlfn.RANK.AVG(Table2[[#This Row],[Sharpe Ratio Z-Score]],Table2[Sharpe Ratio Z-Score])</f>
        <v>731</v>
      </c>
      <c r="AV685">
        <f>(Table2[[#This Row],[Rank 1Y]]+Table2[[#This Row],[Rank 6M]]+Table2[[#This Row],[Rank Sharpe]])/3</f>
        <v>632.33333333333337</v>
      </c>
    </row>
    <row r="686" spans="1:48" x14ac:dyDescent="0.3">
      <c r="A686" t="s">
        <v>992</v>
      </c>
      <c r="B686" t="s">
        <v>993</v>
      </c>
      <c r="C686" t="s">
        <v>3154</v>
      </c>
      <c r="D686" t="s">
        <v>119</v>
      </c>
      <c r="E686">
        <v>14720.43318455</v>
      </c>
      <c r="F686">
        <v>50.23</v>
      </c>
      <c r="G686">
        <v>-30.235591680704101</v>
      </c>
      <c r="H686">
        <f>(Table2[[#This Row],[1Y Return vs Nifty]]-AVERAGE(Table2[1Y Return vs Nifty]))/_xlfn.STDEV.P(Table2[1Y Return vs Nifty])</f>
        <v>-0.93341747602956626</v>
      </c>
      <c r="I686">
        <v>-5.2875839731095304</v>
      </c>
      <c r="J686">
        <f>(Table2[[#This Row],[1M Return vs Nifty]]-AVERAGE(Table2[1M Return vs Nifty]))/_xlfn.STDEV.P(Table2[1M Return vs Nifty])</f>
        <v>-0.59310943829640794</v>
      </c>
      <c r="K686">
        <v>-32.057172417971103</v>
      </c>
      <c r="L686">
        <f>(Table2[[#This Row],[6M Return vs Nifty]]-AVERAGE(Table2[6M Return vs Nifty]))/_xlfn.STDEV.P(Table2[6M Return vs Nifty])</f>
        <v>-1.314138816536278</v>
      </c>
      <c r="M686">
        <v>-1.2281414590914199</v>
      </c>
      <c r="N686">
        <f>(Table2[[#This Row],[1W Return vs Nifty]]-AVERAGE(Table2[1W Return vs Nifty]))/_xlfn.STDEV.P(Table2[1W Return vs Nifty])</f>
        <v>-0.61229562758051059</v>
      </c>
      <c r="O686">
        <v>51.67</v>
      </c>
      <c r="P686">
        <v>53.215683833562998</v>
      </c>
      <c r="Q686">
        <v>54.8273997497351</v>
      </c>
      <c r="R686">
        <v>33.704148823190799</v>
      </c>
      <c r="S686" s="1">
        <f>(Table2[[#This Row],[Close Price]]-Table2[[#This Row],[20D EMA]])/Table2[[#This Row],[20D EMA]]</f>
        <v>-2.7869169730985192E-2</v>
      </c>
      <c r="T686" s="1">
        <f>(Table2[[#This Row],[Close Price]]-Table2[[#This Row],[50D EMA]])/Table2[[#This Row],[50D EMA]]</f>
        <v>-5.6105336218190964E-2</v>
      </c>
      <c r="U686" s="1">
        <f>(Table2[[#This Row],[Close Price]]-Table2[[#This Row],[200D EMA]])/Table2[[#This Row],[200D EMA]]</f>
        <v>-8.3852230284864382E-2</v>
      </c>
      <c r="V686">
        <v>0.74724139145218105</v>
      </c>
      <c r="W686">
        <v>50.1</v>
      </c>
      <c r="X686">
        <v>50.7</v>
      </c>
      <c r="Y686">
        <v>50.1</v>
      </c>
      <c r="Z686">
        <v>51.92</v>
      </c>
      <c r="AA686">
        <v>49.75</v>
      </c>
      <c r="AB686">
        <v>54.87</v>
      </c>
      <c r="AC686" s="1">
        <f>(Table2[[#This Row],[Close Price]]/Table2[[#This Row],[Day Low]])-1</f>
        <v>2.5948103792414745E-3</v>
      </c>
      <c r="AD686" s="1">
        <f>(Table2[[#This Row],[Day High]]/Table2[[#This Row],[Close Price]])-1</f>
        <v>9.3569579932313296E-3</v>
      </c>
      <c r="AE686" s="1">
        <f>(Table2[[#This Row],[Close Price]]/Table2[[#This Row],[Current Week Low]])-1</f>
        <v>2.5948103792414745E-3</v>
      </c>
      <c r="AF686" s="1">
        <f>(Table2[[#This Row],[Current Week High]]/Table2[[#This Row],[Close Price]])-1</f>
        <v>3.3645231933107755E-2</v>
      </c>
      <c r="AG686" s="1">
        <f>(Table2[[#This Row],[Close Price]]/Table2[[#This Row],[Current Month Low]])-1</f>
        <v>9.6482412060301392E-3</v>
      </c>
      <c r="AH686" s="1">
        <f>(Table2[[#This Row],[Current Month High]]/Table2[[#This Row],[Close Price]])-1</f>
        <v>9.2375074656579681E-2</v>
      </c>
      <c r="AI686">
        <v>46.725064702369103</v>
      </c>
      <c r="AJ686">
        <v>28.301404853128901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-0.16</v>
      </c>
      <c r="AM686" t="s">
        <v>3192</v>
      </c>
      <c r="AN686">
        <v>-4.9400000000000004</v>
      </c>
      <c r="AO686" t="s">
        <v>3192</v>
      </c>
      <c r="AQ686">
        <f>(Table2[[#This Row],[Sharpe Ratio]]-AVERAGE(Table2[Sharpe Ratio]))/_xlfn.STDEV.P(Table2[Sharpe Ratio])</f>
        <v>-0.78836149865308947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639</v>
      </c>
      <c r="AT686">
        <f>_xlfn.RANK.AVG(Table2[[#This Row],[6M Return vs Nifty Z-Score]],Table2[6M Return vs Nifty Z-Score])</f>
        <v>707</v>
      </c>
      <c r="AU686">
        <f>_xlfn.RANK.AVG(Table2[[#This Row],[Sharpe Ratio Z-Score]],Table2[Sharpe Ratio Z-Score])</f>
        <v>551.5</v>
      </c>
      <c r="AV686">
        <f>(Table2[[#This Row],[Rank 1Y]]+Table2[[#This Row],[Rank 6M]]+Table2[[#This Row],[Rank Sharpe]])/3</f>
        <v>632.5</v>
      </c>
    </row>
    <row r="687" spans="1:48" x14ac:dyDescent="0.3">
      <c r="A687" t="s">
        <v>1548</v>
      </c>
      <c r="B687" t="s">
        <v>1549</v>
      </c>
      <c r="C687" t="s">
        <v>3156</v>
      </c>
      <c r="D687" t="s">
        <v>252</v>
      </c>
      <c r="E687">
        <v>6511.60432416</v>
      </c>
      <c r="F687">
        <v>1448.4</v>
      </c>
      <c r="G687">
        <v>-46.699455018000798</v>
      </c>
      <c r="H687">
        <f>(Table2[[#This Row],[1Y Return vs Nifty]]-AVERAGE(Table2[1Y Return vs Nifty]))/_xlfn.STDEV.P(Table2[1Y Return vs Nifty])</f>
        <v>-1.2045714622526036</v>
      </c>
      <c r="I687">
        <v>2.55933973357762</v>
      </c>
      <c r="J687">
        <f>(Table2[[#This Row],[1M Return vs Nifty]]-AVERAGE(Table2[1M Return vs Nifty]))/_xlfn.STDEV.P(Table2[1M Return vs Nifty])</f>
        <v>0.24788169561148474</v>
      </c>
      <c r="K687">
        <v>-9.7249608631667002</v>
      </c>
      <c r="L687">
        <f>(Table2[[#This Row],[6M Return vs Nifty]]-AVERAGE(Table2[6M Return vs Nifty]))/_xlfn.STDEV.P(Table2[6M Return vs Nifty])</f>
        <v>-0.62342391441753531</v>
      </c>
      <c r="M687">
        <v>3.13478778235404</v>
      </c>
      <c r="N687">
        <f>(Table2[[#This Row],[1W Return vs Nifty]]-AVERAGE(Table2[1W Return vs Nifty]))/_xlfn.STDEV.P(Table2[1W Return vs Nifty])</f>
        <v>0.29277625002881547</v>
      </c>
      <c r="O687">
        <v>1415.64</v>
      </c>
      <c r="P687">
        <v>1404.6636352262001</v>
      </c>
      <c r="Q687">
        <v>1416.50992600618</v>
      </c>
      <c r="R687">
        <v>64.522337709138498</v>
      </c>
      <c r="S687" s="1">
        <f>(Table2[[#This Row],[Close Price]]-Table2[[#This Row],[20D EMA]])/Table2[[#This Row],[20D EMA]]</f>
        <v>2.3141476646605062E-2</v>
      </c>
      <c r="T687" s="1">
        <f>(Table2[[#This Row],[Close Price]]-Table2[[#This Row],[50D EMA]])/Table2[[#This Row],[50D EMA]]</f>
        <v>3.1136539508091501E-2</v>
      </c>
      <c r="U687" s="1">
        <f>(Table2[[#This Row],[Close Price]]-Table2[[#This Row],[200D EMA]])/Table2[[#This Row],[200D EMA]]</f>
        <v>2.2513131329572479E-2</v>
      </c>
      <c r="V687">
        <v>0.392572834175756</v>
      </c>
      <c r="W687">
        <v>1408</v>
      </c>
      <c r="X687">
        <v>1454.3</v>
      </c>
      <c r="Y687">
        <v>1374.2</v>
      </c>
      <c r="Z687">
        <v>1464</v>
      </c>
      <c r="AA687">
        <v>1345.05</v>
      </c>
      <c r="AB687">
        <v>1464</v>
      </c>
      <c r="AC687" s="1">
        <f>(Table2[[#This Row],[Close Price]]/Table2[[#This Row],[Day Low]])-1</f>
        <v>2.8693181818181923E-2</v>
      </c>
      <c r="AD687" s="1">
        <f>(Table2[[#This Row],[Day High]]/Table2[[#This Row],[Close Price]])-1</f>
        <v>4.0734603700633976E-3</v>
      </c>
      <c r="AE687" s="1">
        <f>(Table2[[#This Row],[Close Price]]/Table2[[#This Row],[Current Week Low]])-1</f>
        <v>5.3995051666424043E-2</v>
      </c>
      <c r="AF687" s="1">
        <f>(Table2[[#This Row],[Current Week High]]/Table2[[#This Row],[Close Price]])-1</f>
        <v>1.0770505385252704E-2</v>
      </c>
      <c r="AG687" s="1">
        <f>(Table2[[#This Row],[Close Price]]/Table2[[#This Row],[Current Month Low]])-1</f>
        <v>7.6837292293966852E-2</v>
      </c>
      <c r="AH687" s="1">
        <f>(Table2[[#This Row],[Current Month High]]/Table2[[#This Row],[Close Price]])-1</f>
        <v>1.0770505385252704E-2</v>
      </c>
      <c r="AI687">
        <v>26.549986191659698</v>
      </c>
      <c r="AJ687">
        <v>26.708074534161501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0.01</v>
      </c>
      <c r="AM687" t="s">
        <v>3193</v>
      </c>
      <c r="AN687">
        <v>1.05</v>
      </c>
      <c r="AO687" t="s">
        <v>3193</v>
      </c>
      <c r="AP687">
        <v>-5.2728006490673003E-2</v>
      </c>
      <c r="AQ687">
        <f>(Table2[[#This Row],[Sharpe Ratio]]-AVERAGE(Table2[Sharpe Ratio]))/_xlfn.STDEV.P(Table2[Sharpe Ratio])</f>
        <v>-1.4048449738444797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700</v>
      </c>
      <c r="AT687">
        <f>_xlfn.RANK.AVG(Table2[[#This Row],[6M Return vs Nifty Z-Score]],Table2[6M Return vs Nifty Z-Score])</f>
        <v>526</v>
      </c>
      <c r="AU687">
        <f>_xlfn.RANK.AVG(Table2[[#This Row],[Sharpe Ratio Z-Score]],Table2[Sharpe Ratio Z-Score])</f>
        <v>678</v>
      </c>
      <c r="AV687">
        <f>(Table2[[#This Row],[Rank 1Y]]+Table2[[#This Row],[Rank 6M]]+Table2[[#This Row],[Rank Sharpe]])/3</f>
        <v>634.66666666666663</v>
      </c>
    </row>
    <row r="688" spans="1:48" x14ac:dyDescent="0.3">
      <c r="A688" t="s">
        <v>2120</v>
      </c>
      <c r="B688" t="s">
        <v>2121</v>
      </c>
      <c r="C688" t="s">
        <v>3160</v>
      </c>
      <c r="D688" t="s">
        <v>130</v>
      </c>
      <c r="E688">
        <v>2981.6529650699999</v>
      </c>
      <c r="F688">
        <v>392.3</v>
      </c>
      <c r="G688">
        <v>-47.747154541953201</v>
      </c>
      <c r="H688">
        <f>(Table2[[#This Row],[1Y Return vs Nifty]]-AVERAGE(Table2[1Y Return vs Nifty]))/_xlfn.STDEV.P(Table2[1Y Return vs Nifty])</f>
        <v>-1.2218267015888116</v>
      </c>
      <c r="I688">
        <v>-4.4368654179371996</v>
      </c>
      <c r="J688">
        <f>(Table2[[#This Row],[1M Return vs Nifty]]-AVERAGE(Table2[1M Return vs Nifty]))/_xlfn.STDEV.P(Table2[1M Return vs Nifty])</f>
        <v>-0.50193399310364295</v>
      </c>
      <c r="K688">
        <v>-41.166875347928297</v>
      </c>
      <c r="L688">
        <f>(Table2[[#This Row],[6M Return vs Nifty]]-AVERAGE(Table2[6M Return vs Nifty]))/_xlfn.STDEV.P(Table2[6M Return vs Nifty])</f>
        <v>-1.5958936061214832</v>
      </c>
      <c r="M688">
        <v>-1.1727816850199599</v>
      </c>
      <c r="N688">
        <f>(Table2[[#This Row],[1W Return vs Nifty]]-AVERAGE(Table2[1W Return vs Nifty]))/_xlfn.STDEV.P(Table2[1W Return vs Nifty])</f>
        <v>-0.60081146822561693</v>
      </c>
      <c r="O688">
        <v>394.92</v>
      </c>
      <c r="P688">
        <v>404.106035400758</v>
      </c>
      <c r="Q688">
        <v>434.05964443507202</v>
      </c>
      <c r="R688">
        <v>50.599761481718502</v>
      </c>
      <c r="S688" s="1">
        <f>(Table2[[#This Row],[Close Price]]-Table2[[#This Row],[20D EMA]])/Table2[[#This Row],[20D EMA]]</f>
        <v>-6.634255038995251E-3</v>
      </c>
      <c r="T688" s="1">
        <f>(Table2[[#This Row],[Close Price]]-Table2[[#This Row],[50D EMA]])/Table2[[#This Row],[50D EMA]]</f>
        <v>-2.9215191970715731E-2</v>
      </c>
      <c r="U688" s="1">
        <f>(Table2[[#This Row],[Close Price]]-Table2[[#This Row],[200D EMA]])/Table2[[#This Row],[200D EMA]]</f>
        <v>-9.6207157174037966E-2</v>
      </c>
      <c r="V688">
        <v>0.48642089580534698</v>
      </c>
      <c r="W688">
        <v>383.6</v>
      </c>
      <c r="X688">
        <v>396</v>
      </c>
      <c r="Y688">
        <v>378.05</v>
      </c>
      <c r="Z688">
        <v>396</v>
      </c>
      <c r="AA688">
        <v>371</v>
      </c>
      <c r="AB688">
        <v>398.6</v>
      </c>
      <c r="AC688" s="1">
        <f>(Table2[[#This Row],[Close Price]]/Table2[[#This Row],[Day Low]])-1</f>
        <v>2.2679874869655947E-2</v>
      </c>
      <c r="AD688" s="1">
        <f>(Table2[[#This Row],[Day High]]/Table2[[#This Row],[Close Price]])-1</f>
        <v>9.4315574815191372E-3</v>
      </c>
      <c r="AE688" s="1">
        <f>(Table2[[#This Row],[Close Price]]/Table2[[#This Row],[Current Week Low]])-1</f>
        <v>3.7693426795397444E-2</v>
      </c>
      <c r="AF688" s="1">
        <f>(Table2[[#This Row],[Current Week High]]/Table2[[#This Row],[Close Price]])-1</f>
        <v>9.4315574815191372E-3</v>
      </c>
      <c r="AG688" s="1">
        <f>(Table2[[#This Row],[Close Price]]/Table2[[#This Row],[Current Month Low]])-1</f>
        <v>5.7412398921832919E-2</v>
      </c>
      <c r="AH688" s="1">
        <f>(Table2[[#This Row],[Current Month High]]/Table2[[#This Row],[Close Price]])-1</f>
        <v>1.6059138414478813E-2</v>
      </c>
      <c r="AI688">
        <v>49.120570991587996</v>
      </c>
      <c r="AJ688">
        <v>13.7101449275362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-0.01</v>
      </c>
      <c r="AM688" t="s">
        <v>3192</v>
      </c>
      <c r="AN688">
        <v>-2.3199999999999998</v>
      </c>
      <c r="AO688" t="s">
        <v>3192</v>
      </c>
      <c r="AP688">
        <v>2.1660380895035001E-2</v>
      </c>
      <c r="AQ688">
        <f>(Table2[[#This Row],[Sharpe Ratio]]-AVERAGE(Table2[Sharpe Ratio]))/_xlfn.STDEV.P(Table2[Sharpe Ratio])</f>
        <v>-0.53511340950899466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706</v>
      </c>
      <c r="AT688">
        <f>_xlfn.RANK.AVG(Table2[[#This Row],[6M Return vs Nifty Z-Score]],Table2[6M Return vs Nifty Z-Score])</f>
        <v>724</v>
      </c>
      <c r="AU688">
        <f>_xlfn.RANK.AVG(Table2[[#This Row],[Sharpe Ratio Z-Score]],Table2[Sharpe Ratio Z-Score])</f>
        <v>478</v>
      </c>
      <c r="AV688">
        <f>(Table2[[#This Row],[Rank 1Y]]+Table2[[#This Row],[Rank 6M]]+Table2[[#This Row],[Rank Sharpe]])/3</f>
        <v>636</v>
      </c>
    </row>
    <row r="689" spans="1:48" x14ac:dyDescent="0.3">
      <c r="A689" t="s">
        <v>362</v>
      </c>
      <c r="B689" t="s">
        <v>363</v>
      </c>
      <c r="C689" t="s">
        <v>3161</v>
      </c>
      <c r="D689" t="s">
        <v>172</v>
      </c>
      <c r="E689">
        <v>68358.528893249997</v>
      </c>
      <c r="F689">
        <v>2306.1</v>
      </c>
      <c r="G689">
        <v>-24.2152160361364</v>
      </c>
      <c r="H689">
        <f>(Table2[[#This Row],[1Y Return vs Nifty]]-AVERAGE(Table2[1Y Return vs Nifty]))/_xlfn.STDEV.P(Table2[1Y Return vs Nifty])</f>
        <v>-0.83426402576455327</v>
      </c>
      <c r="I689">
        <v>-2.7547926686590398</v>
      </c>
      <c r="J689">
        <f>(Table2[[#This Row],[1M Return vs Nifty]]-AVERAGE(Table2[1M Return vs Nifty]))/_xlfn.STDEV.P(Table2[1M Return vs Nifty])</f>
        <v>-0.32165847092346977</v>
      </c>
      <c r="K689">
        <v>-21.1724366118458</v>
      </c>
      <c r="L689">
        <f>(Table2[[#This Row],[6M Return vs Nifty]]-AVERAGE(Table2[6M Return vs Nifty]))/_xlfn.STDEV.P(Table2[6M Return vs Nifty])</f>
        <v>-0.97748388164700184</v>
      </c>
      <c r="M689">
        <v>0.57492090960938302</v>
      </c>
      <c r="N689">
        <f>(Table2[[#This Row],[1W Return vs Nifty]]-AVERAGE(Table2[1W Return vs Nifty]))/_xlfn.STDEV.P(Table2[1W Return vs Nifty])</f>
        <v>-0.23825769270304784</v>
      </c>
      <c r="O689">
        <v>2388.5300000000002</v>
      </c>
      <c r="P689">
        <v>2432.1544408435402</v>
      </c>
      <c r="Q689">
        <v>2423.16465177481</v>
      </c>
      <c r="R689">
        <v>28.211928335462499</v>
      </c>
      <c r="S689" s="1">
        <f>(Table2[[#This Row],[Close Price]]-Table2[[#This Row],[20D EMA]])/Table2[[#This Row],[20D EMA]]</f>
        <v>-3.4510766036013898E-2</v>
      </c>
      <c r="T689" s="1">
        <f>(Table2[[#This Row],[Close Price]]-Table2[[#This Row],[50D EMA]])/Table2[[#This Row],[50D EMA]]</f>
        <v>-5.1828304455789842E-2</v>
      </c>
      <c r="U689" s="1">
        <f>(Table2[[#This Row],[Close Price]]-Table2[[#This Row],[200D EMA]])/Table2[[#This Row],[200D EMA]]</f>
        <v>-4.8310646859703828E-2</v>
      </c>
      <c r="V689">
        <v>0.66736064555232899</v>
      </c>
      <c r="W689">
        <v>2287.15</v>
      </c>
      <c r="X689">
        <v>2358.1999999999998</v>
      </c>
      <c r="Y689">
        <v>2287.15</v>
      </c>
      <c r="Z689">
        <v>2363.6</v>
      </c>
      <c r="AA689">
        <v>2287.15</v>
      </c>
      <c r="AB689">
        <v>2499.5</v>
      </c>
      <c r="AC689" s="1">
        <f>(Table2[[#This Row],[Close Price]]/Table2[[#This Row],[Day Low]])-1</f>
        <v>8.2854207201101815E-3</v>
      </c>
      <c r="AD689" s="1">
        <f>(Table2[[#This Row],[Day High]]/Table2[[#This Row],[Close Price]])-1</f>
        <v>2.2592255322839483E-2</v>
      </c>
      <c r="AE689" s="1">
        <f>(Table2[[#This Row],[Close Price]]/Table2[[#This Row],[Current Week Low]])-1</f>
        <v>8.2854207201101815E-3</v>
      </c>
      <c r="AF689" s="1">
        <f>(Table2[[#This Row],[Current Week High]]/Table2[[#This Row],[Close Price]])-1</f>
        <v>2.4933871037682742E-2</v>
      </c>
      <c r="AG689" s="1">
        <f>(Table2[[#This Row],[Close Price]]/Table2[[#This Row],[Current Month Low]])-1</f>
        <v>8.2854207201101815E-3</v>
      </c>
      <c r="AH689" s="1">
        <f>(Table2[[#This Row],[Current Month High]]/Table2[[#This Row],[Close Price]])-1</f>
        <v>8.3864533194570878E-2</v>
      </c>
      <c r="AI689">
        <v>16.818438055591599</v>
      </c>
      <c r="AJ689">
        <v>10.7503902029055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-0.06</v>
      </c>
      <c r="AM689" t="s">
        <v>3192</v>
      </c>
      <c r="AN689">
        <v>-6.32</v>
      </c>
      <c r="AO689" t="s">
        <v>3192</v>
      </c>
      <c r="AP689">
        <v>-4.2830109393282002E-2</v>
      </c>
      <c r="AQ689">
        <f>(Table2[[#This Row],[Sharpe Ratio]]-AVERAGE(Table2[Sharpe Ratio]))/_xlfn.STDEV.P(Table2[Sharpe Ratio])</f>
        <v>-1.2891210842874994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607</v>
      </c>
      <c r="AT689">
        <f>_xlfn.RANK.AVG(Table2[[#This Row],[6M Return vs Nifty Z-Score]],Table2[6M Return vs Nifty Z-Score])</f>
        <v>644</v>
      </c>
      <c r="AU689">
        <f>_xlfn.RANK.AVG(Table2[[#This Row],[Sharpe Ratio Z-Score]],Table2[Sharpe Ratio Z-Score])</f>
        <v>658</v>
      </c>
      <c r="AV689">
        <f>(Table2[[#This Row],[Rank 1Y]]+Table2[[#This Row],[Rank 6M]]+Table2[[#This Row],[Rank Sharpe]])/3</f>
        <v>636.33333333333337</v>
      </c>
    </row>
    <row r="690" spans="1:48" x14ac:dyDescent="0.3">
      <c r="A690" t="s">
        <v>2190</v>
      </c>
      <c r="B690" t="s">
        <v>2191</v>
      </c>
      <c r="C690" t="s">
        <v>3145</v>
      </c>
      <c r="D690" t="s">
        <v>438</v>
      </c>
      <c r="E690">
        <v>2730.6891324169901</v>
      </c>
      <c r="F690">
        <v>82.19</v>
      </c>
      <c r="G690">
        <v>-30.872879793595899</v>
      </c>
      <c r="H690">
        <f>(Table2[[#This Row],[1Y Return vs Nifty]]-AVERAGE(Table2[1Y Return vs Nifty]))/_xlfn.STDEV.P(Table2[1Y Return vs Nifty])</f>
        <v>-0.94391338507855027</v>
      </c>
      <c r="I690">
        <v>-9.9500124890164692</v>
      </c>
      <c r="J690">
        <f>(Table2[[#This Row],[1M Return vs Nifty]]-AVERAGE(Table2[1M Return vs Nifty]))/_xlfn.STDEV.P(Table2[1M Return vs Nifty])</f>
        <v>-1.0928034828575319</v>
      </c>
      <c r="K690">
        <v>-20.3996208634384</v>
      </c>
      <c r="L690">
        <f>(Table2[[#This Row],[6M Return vs Nifty]]-AVERAGE(Table2[6M Return vs Nifty]))/_xlfn.STDEV.P(Table2[6M Return vs Nifty])</f>
        <v>-0.95358139654349672</v>
      </c>
      <c r="M690">
        <v>-0.41752906557603398</v>
      </c>
      <c r="N690">
        <f>(Table2[[#This Row],[1W Return vs Nifty]]-AVERAGE(Table2[1W Return vs Nifty]))/_xlfn.STDEV.P(Table2[1W Return vs Nifty])</f>
        <v>-0.44413739250235129</v>
      </c>
      <c r="O690">
        <v>84.5</v>
      </c>
      <c r="P690">
        <v>85.6937609004666</v>
      </c>
      <c r="Q690">
        <v>86.093960090480707</v>
      </c>
      <c r="R690">
        <v>42.599763764199999</v>
      </c>
      <c r="S690" s="1">
        <f>(Table2[[#This Row],[Close Price]]-Table2[[#This Row],[20D EMA]])/Table2[[#This Row],[20D EMA]]</f>
        <v>-2.7337278106508902E-2</v>
      </c>
      <c r="T690" s="1">
        <f>(Table2[[#This Row],[Close Price]]-Table2[[#This Row],[50D EMA]])/Table2[[#This Row],[50D EMA]]</f>
        <v>-4.0887001149782942E-2</v>
      </c>
      <c r="U690" s="1">
        <f>(Table2[[#This Row],[Close Price]]-Table2[[#This Row],[200D EMA]])/Table2[[#This Row],[200D EMA]]</f>
        <v>-4.5345342302501014E-2</v>
      </c>
      <c r="V690">
        <v>0.36776044867728402</v>
      </c>
      <c r="W690">
        <v>82</v>
      </c>
      <c r="X690">
        <v>83.7</v>
      </c>
      <c r="Y690">
        <v>81.400000000000006</v>
      </c>
      <c r="Z690">
        <v>90</v>
      </c>
      <c r="AA690">
        <v>78.12</v>
      </c>
      <c r="AB690">
        <v>90</v>
      </c>
      <c r="AC690" s="1">
        <f>(Table2[[#This Row],[Close Price]]/Table2[[#This Row],[Day Low]])-1</f>
        <v>2.3170731707315984E-3</v>
      </c>
      <c r="AD690" s="1">
        <f>(Table2[[#This Row],[Day High]]/Table2[[#This Row],[Close Price]])-1</f>
        <v>1.8372064728069182E-2</v>
      </c>
      <c r="AE690" s="1">
        <f>(Table2[[#This Row],[Close Price]]/Table2[[#This Row],[Current Week Low]])-1</f>
        <v>9.7051597051596161E-3</v>
      </c>
      <c r="AF690" s="1">
        <f>(Table2[[#This Row],[Current Week High]]/Table2[[#This Row],[Close Price]])-1</f>
        <v>9.5023725514052915E-2</v>
      </c>
      <c r="AG690" s="1">
        <f>(Table2[[#This Row],[Close Price]]/Table2[[#This Row],[Current Month Low]])-1</f>
        <v>5.2099334357398774E-2</v>
      </c>
      <c r="AH690" s="1">
        <f>(Table2[[#This Row],[Current Month High]]/Table2[[#This Row],[Close Price]])-1</f>
        <v>9.5023725514052915E-2</v>
      </c>
      <c r="AI690">
        <v>46.003163401873699</v>
      </c>
      <c r="AJ690">
        <v>31.3988808952837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-0.02</v>
      </c>
      <c r="AM690" t="s">
        <v>3192</v>
      </c>
      <c r="AN690">
        <v>-6.42</v>
      </c>
      <c r="AO690" t="s">
        <v>3192</v>
      </c>
      <c r="AP690">
        <v>-2.1029143084015999E-2</v>
      </c>
      <c r="AQ690">
        <f>(Table2[[#This Row],[Sharpe Ratio]]-AVERAGE(Table2[Sharpe Ratio]))/_xlfn.STDEV.P(Table2[Sharpe Ratio])</f>
        <v>-1.034229303479437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647</v>
      </c>
      <c r="AT690">
        <f>_xlfn.RANK.AVG(Table2[[#This Row],[6M Return vs Nifty Z-Score]],Table2[6M Return vs Nifty Z-Score])</f>
        <v>637</v>
      </c>
      <c r="AU690">
        <f>_xlfn.RANK.AVG(Table2[[#This Row],[Sharpe Ratio Z-Score]],Table2[Sharpe Ratio Z-Score])</f>
        <v>625</v>
      </c>
      <c r="AV690">
        <f>(Table2[[#This Row],[Rank 1Y]]+Table2[[#This Row],[Rank 6M]]+Table2[[#This Row],[Rank Sharpe]])/3</f>
        <v>636.33333333333337</v>
      </c>
    </row>
    <row r="691" spans="1:48" x14ac:dyDescent="0.3">
      <c r="A691" t="s">
        <v>1248</v>
      </c>
      <c r="B691" t="s">
        <v>1249</v>
      </c>
      <c r="C691" t="s">
        <v>3146</v>
      </c>
      <c r="D691" t="s">
        <v>21</v>
      </c>
      <c r="E691">
        <v>9691.1670655399994</v>
      </c>
      <c r="F691">
        <v>470.45</v>
      </c>
      <c r="G691">
        <v>-11.8799249597011</v>
      </c>
      <c r="H691">
        <f>(Table2[[#This Row],[1Y Return vs Nifty]]-AVERAGE(Table2[1Y Return vs Nifty]))/_xlfn.STDEV.P(Table2[1Y Return vs Nifty])</f>
        <v>-0.631106159468386</v>
      </c>
      <c r="I691">
        <v>-3.8488473267450201</v>
      </c>
      <c r="J691">
        <f>(Table2[[#This Row],[1M Return vs Nifty]]-AVERAGE(Table2[1M Return vs Nifty]))/_xlfn.STDEV.P(Table2[1M Return vs Nifty])</f>
        <v>-0.43891337257070251</v>
      </c>
      <c r="K691">
        <v>-23.554647006818499</v>
      </c>
      <c r="L691">
        <f>(Table2[[#This Row],[6M Return vs Nifty]]-AVERAGE(Table2[6M Return vs Nifty]))/_xlfn.STDEV.P(Table2[6M Return vs Nifty])</f>
        <v>-1.0511634729293904</v>
      </c>
      <c r="M691">
        <v>7.51123731862781E-2</v>
      </c>
      <c r="N691">
        <f>(Table2[[#This Row],[1W Return vs Nifty]]-AVERAGE(Table2[1W Return vs Nifty]))/_xlfn.STDEV.P(Table2[1W Return vs Nifty])</f>
        <v>-0.34194093519261859</v>
      </c>
      <c r="O691">
        <v>469.94</v>
      </c>
      <c r="P691">
        <v>480.52890859336998</v>
      </c>
      <c r="Q691">
        <v>480.49020471372501</v>
      </c>
      <c r="R691">
        <v>54.6581281859252</v>
      </c>
      <c r="S691" s="1">
        <f>(Table2[[#This Row],[Close Price]]-Table2[[#This Row],[20D EMA]])/Table2[[#This Row],[20D EMA]]</f>
        <v>1.0852449248840083E-3</v>
      </c>
      <c r="T691" s="1">
        <f>(Table2[[#This Row],[Close Price]]-Table2[[#This Row],[50D EMA]])/Table2[[#This Row],[50D EMA]]</f>
        <v>-2.0974614457376792E-2</v>
      </c>
      <c r="U691" s="1">
        <f>(Table2[[#This Row],[Close Price]]-Table2[[#This Row],[200D EMA]])/Table2[[#This Row],[200D EMA]]</f>
        <v>-2.0895753160476913E-2</v>
      </c>
      <c r="V691">
        <v>0.50576024819681398</v>
      </c>
      <c r="W691">
        <v>460.15</v>
      </c>
      <c r="X691">
        <v>472.95</v>
      </c>
      <c r="Y691">
        <v>457.8</v>
      </c>
      <c r="Z691">
        <v>472.95</v>
      </c>
      <c r="AA691">
        <v>448.85</v>
      </c>
      <c r="AB691">
        <v>478.25</v>
      </c>
      <c r="AC691" s="1">
        <f>(Table2[[#This Row],[Close Price]]/Table2[[#This Row],[Day Low]])-1</f>
        <v>2.2384005215690506E-2</v>
      </c>
      <c r="AD691" s="1">
        <f>(Table2[[#This Row],[Day High]]/Table2[[#This Row],[Close Price]])-1</f>
        <v>5.3140610054203119E-3</v>
      </c>
      <c r="AE691" s="1">
        <f>(Table2[[#This Row],[Close Price]]/Table2[[#This Row],[Current Week Low]])-1</f>
        <v>2.7632153778942792E-2</v>
      </c>
      <c r="AF691" s="1">
        <f>(Table2[[#This Row],[Current Week High]]/Table2[[#This Row],[Close Price]])-1</f>
        <v>5.3140610054203119E-3</v>
      </c>
      <c r="AG691" s="1">
        <f>(Table2[[#This Row],[Close Price]]/Table2[[#This Row],[Current Month Low]])-1</f>
        <v>4.8122980951319949E-2</v>
      </c>
      <c r="AH691" s="1">
        <f>(Table2[[#This Row],[Current Month High]]/Table2[[#This Row],[Close Price]])-1</f>
        <v>1.6579870336911551E-2</v>
      </c>
      <c r="AI691">
        <v>22.223403124667801</v>
      </c>
      <c r="AJ691">
        <v>19.040991902834001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0</v>
      </c>
      <c r="AM691">
        <v>0</v>
      </c>
      <c r="AN691">
        <v>-1.03</v>
      </c>
      <c r="AO691" t="s">
        <v>3192</v>
      </c>
      <c r="AP691">
        <v>-8.6115252472614007E-2</v>
      </c>
      <c r="AQ691">
        <f>(Table2[[#This Row],[Sharpe Ratio]]-AVERAGE(Table2[Sharpe Ratio]))/_xlfn.STDEV.P(Table2[Sharpe Ratio])</f>
        <v>-1.7952008169704208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537</v>
      </c>
      <c r="AT691">
        <f>_xlfn.RANK.AVG(Table2[[#This Row],[6M Return vs Nifty Z-Score]],Table2[6M Return vs Nifty Z-Score])</f>
        <v>666</v>
      </c>
      <c r="AU691">
        <f>_xlfn.RANK.AVG(Table2[[#This Row],[Sharpe Ratio Z-Score]],Table2[Sharpe Ratio Z-Score])</f>
        <v>709</v>
      </c>
      <c r="AV691">
        <f>(Table2[[#This Row],[Rank 1Y]]+Table2[[#This Row],[Rank 6M]]+Table2[[#This Row],[Rank Sharpe]])/3</f>
        <v>637.33333333333337</v>
      </c>
    </row>
    <row r="692" spans="1:48" x14ac:dyDescent="0.3">
      <c r="A692" t="s">
        <v>1929</v>
      </c>
      <c r="B692" t="s">
        <v>1930</v>
      </c>
      <c r="C692" t="s">
        <v>3149</v>
      </c>
      <c r="D692" t="s">
        <v>232</v>
      </c>
      <c r="E692">
        <v>3762.1134626749999</v>
      </c>
      <c r="F692">
        <v>445.75</v>
      </c>
      <c r="G692">
        <v>-32.711798977469499</v>
      </c>
      <c r="H692">
        <f>(Table2[[#This Row],[1Y Return vs Nifty]]-AVERAGE(Table2[1Y Return vs Nifty]))/_xlfn.STDEV.P(Table2[1Y Return vs Nifty])</f>
        <v>-0.97419973141378491</v>
      </c>
      <c r="I692">
        <v>-9.8741355405788696</v>
      </c>
      <c r="J692">
        <f>(Table2[[#This Row],[1M Return vs Nifty]]-AVERAGE(Table2[1M Return vs Nifty]))/_xlfn.STDEV.P(Table2[1M Return vs Nifty])</f>
        <v>-1.0846713990895163</v>
      </c>
      <c r="K692">
        <v>-33.135504678967202</v>
      </c>
      <c r="L692">
        <f>(Table2[[#This Row],[6M Return vs Nifty]]-AVERAGE(Table2[6M Return vs Nifty]))/_xlfn.STDEV.P(Table2[6M Return vs Nifty])</f>
        <v>-1.3474906482739262</v>
      </c>
      <c r="M692">
        <v>-2.6454223179223701</v>
      </c>
      <c r="N692">
        <f>(Table2[[#This Row],[1W Return vs Nifty]]-AVERAGE(Table2[1W Return vs Nifty]))/_xlfn.STDEV.P(Table2[1W Return vs Nifty])</f>
        <v>-0.90630476158537643</v>
      </c>
      <c r="O692">
        <v>459.48</v>
      </c>
      <c r="P692">
        <v>473.868628883025</v>
      </c>
      <c r="Q692">
        <v>495.26642270884298</v>
      </c>
      <c r="R692">
        <v>35.270284619151496</v>
      </c>
      <c r="S692" s="1">
        <f>(Table2[[#This Row],[Close Price]]-Table2[[#This Row],[20D EMA]])/Table2[[#This Row],[20D EMA]]</f>
        <v>-2.9881605292939883E-2</v>
      </c>
      <c r="T692" s="1">
        <f>(Table2[[#This Row],[Close Price]]-Table2[[#This Row],[50D EMA]])/Table2[[#This Row],[50D EMA]]</f>
        <v>-5.9338447766218584E-2</v>
      </c>
      <c r="U692" s="1">
        <f>(Table2[[#This Row],[Close Price]]-Table2[[#This Row],[200D EMA]])/Table2[[#This Row],[200D EMA]]</f>
        <v>-9.9979365526163835E-2</v>
      </c>
      <c r="V692">
        <v>1.47705844778047</v>
      </c>
      <c r="W692">
        <v>439.25</v>
      </c>
      <c r="X692">
        <v>447.5</v>
      </c>
      <c r="Y692">
        <v>438.1</v>
      </c>
      <c r="Z692">
        <v>452</v>
      </c>
      <c r="AA692">
        <v>436.6</v>
      </c>
      <c r="AB692">
        <v>481.65</v>
      </c>
      <c r="AC692" s="1">
        <f>(Table2[[#This Row],[Close Price]]/Table2[[#This Row],[Day Low]])-1</f>
        <v>1.4797951052931024E-2</v>
      </c>
      <c r="AD692" s="1">
        <f>(Table2[[#This Row],[Day High]]/Table2[[#This Row],[Close Price]])-1</f>
        <v>3.9259674705551806E-3</v>
      </c>
      <c r="AE692" s="1">
        <f>(Table2[[#This Row],[Close Price]]/Table2[[#This Row],[Current Week Low]])-1</f>
        <v>1.746176671992683E-2</v>
      </c>
      <c r="AF692" s="1">
        <f>(Table2[[#This Row],[Current Week High]]/Table2[[#This Row],[Close Price]])-1</f>
        <v>1.4021312394840058E-2</v>
      </c>
      <c r="AG692" s="1">
        <f>(Table2[[#This Row],[Close Price]]/Table2[[#This Row],[Current Month Low]])-1</f>
        <v>2.0957398076042022E-2</v>
      </c>
      <c r="AH692" s="1">
        <f>(Table2[[#This Row],[Current Month High]]/Table2[[#This Row],[Close Price]])-1</f>
        <v>8.0538418395961875E-2</v>
      </c>
      <c r="AI692">
        <v>56.814357823892301</v>
      </c>
      <c r="AJ692">
        <v>2.0957398076042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-0.15</v>
      </c>
      <c r="AM692" t="s">
        <v>3192</v>
      </c>
      <c r="AN692">
        <v>-7.37</v>
      </c>
      <c r="AO692" t="s">
        <v>3192</v>
      </c>
      <c r="AQ692">
        <f>(Table2[[#This Row],[Sharpe Ratio]]-AVERAGE(Table2[Sharpe Ratio]))/_xlfn.STDEV.P(Table2[Sharpe Ratio])</f>
        <v>-0.78836149865308947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653</v>
      </c>
      <c r="AT692">
        <f>_xlfn.RANK.AVG(Table2[[#This Row],[6M Return vs Nifty Z-Score]],Table2[6M Return vs Nifty Z-Score])</f>
        <v>711</v>
      </c>
      <c r="AU692">
        <f>_xlfn.RANK.AVG(Table2[[#This Row],[Sharpe Ratio Z-Score]],Table2[Sharpe Ratio Z-Score])</f>
        <v>551.5</v>
      </c>
      <c r="AV692">
        <f>(Table2[[#This Row],[Rank 1Y]]+Table2[[#This Row],[Rank 6M]]+Table2[[#This Row],[Rank Sharpe]])/3</f>
        <v>638.5</v>
      </c>
    </row>
    <row r="693" spans="1:48" x14ac:dyDescent="0.3">
      <c r="A693" t="s">
        <v>2029</v>
      </c>
      <c r="B693" t="s">
        <v>2030</v>
      </c>
      <c r="C693" t="s">
        <v>3159</v>
      </c>
      <c r="D693" t="s">
        <v>1501</v>
      </c>
      <c r="E693">
        <v>3291.4423243239999</v>
      </c>
      <c r="F693">
        <v>122.92</v>
      </c>
      <c r="G693">
        <v>-30.5226542406274</v>
      </c>
      <c r="H693">
        <f>(Table2[[#This Row],[1Y Return vs Nifty]]-AVERAGE(Table2[1Y Return vs Nifty]))/_xlfn.STDEV.P(Table2[1Y Return vs Nifty])</f>
        <v>-0.93814529451444528</v>
      </c>
      <c r="I693">
        <v>-5.56785781351849</v>
      </c>
      <c r="J693">
        <f>(Table2[[#This Row],[1M Return vs Nifty]]-AVERAGE(Table2[1M Return vs Nifty]))/_xlfn.STDEV.P(Table2[1M Return vs Nifty])</f>
        <v>-0.62314768304821821</v>
      </c>
      <c r="K693">
        <v>-12.1998782104663</v>
      </c>
      <c r="L693">
        <f>(Table2[[#This Row],[6M Return vs Nifty]]-AVERAGE(Table2[6M Return vs Nifty]))/_xlfn.STDEV.P(Table2[6M Return vs Nifty])</f>
        <v>-0.69997084704428891</v>
      </c>
      <c r="M693">
        <v>-1.92883900740206</v>
      </c>
      <c r="N693">
        <f>(Table2[[#This Row],[1W Return vs Nifty]]-AVERAGE(Table2[1W Return vs Nifty]))/_xlfn.STDEV.P(Table2[1W Return vs Nifty])</f>
        <v>-0.75765247629155097</v>
      </c>
      <c r="O693">
        <v>126.19</v>
      </c>
      <c r="P693">
        <v>128.56560307227301</v>
      </c>
      <c r="Q693">
        <v>135.618410167191</v>
      </c>
      <c r="R693">
        <v>39.135124060691098</v>
      </c>
      <c r="S693" s="1">
        <f>(Table2[[#This Row],[Close Price]]-Table2[[#This Row],[20D EMA]])/Table2[[#This Row],[20D EMA]]</f>
        <v>-2.5913305333227641E-2</v>
      </c>
      <c r="T693" s="1">
        <f>(Table2[[#This Row],[Close Price]]-Table2[[#This Row],[50D EMA]])/Table2[[#This Row],[50D EMA]]</f>
        <v>-4.3912235756396953E-2</v>
      </c>
      <c r="U693" s="1">
        <f>(Table2[[#This Row],[Close Price]]-Table2[[#This Row],[200D EMA]])/Table2[[#This Row],[200D EMA]]</f>
        <v>-9.3633380243407519E-2</v>
      </c>
      <c r="V693">
        <v>0.47518082861208699</v>
      </c>
      <c r="W693">
        <v>122.01</v>
      </c>
      <c r="X693">
        <v>124.1</v>
      </c>
      <c r="Y693">
        <v>122</v>
      </c>
      <c r="Z693">
        <v>125.55</v>
      </c>
      <c r="AA693">
        <v>119</v>
      </c>
      <c r="AB693">
        <v>131.6</v>
      </c>
      <c r="AC693" s="1">
        <f>(Table2[[#This Row],[Close Price]]/Table2[[#This Row],[Day Low]])-1</f>
        <v>7.4584050487664921E-3</v>
      </c>
      <c r="AD693" s="1">
        <f>(Table2[[#This Row],[Day High]]/Table2[[#This Row],[Close Price]])-1</f>
        <v>9.5997396680767011E-3</v>
      </c>
      <c r="AE693" s="1">
        <f>(Table2[[#This Row],[Close Price]]/Table2[[#This Row],[Current Week Low]])-1</f>
        <v>7.5409836065574165E-3</v>
      </c>
      <c r="AF693" s="1">
        <f>(Table2[[#This Row],[Current Week High]]/Table2[[#This Row],[Close Price]])-1</f>
        <v>2.1396029938171024E-2</v>
      </c>
      <c r="AG693" s="1">
        <f>(Table2[[#This Row],[Close Price]]/Table2[[#This Row],[Current Month Low]])-1</f>
        <v>3.2941176470588251E-2</v>
      </c>
      <c r="AH693" s="1">
        <f>(Table2[[#This Row],[Current Month High]]/Table2[[#This Row],[Close Price]])-1</f>
        <v>7.0615034168564961E-2</v>
      </c>
      <c r="AI693">
        <v>30.00325414904</v>
      </c>
      <c r="AJ693">
        <v>17.6831019626615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-0.12</v>
      </c>
      <c r="AM693" t="s">
        <v>3192</v>
      </c>
      <c r="AN693">
        <v>-5.73</v>
      </c>
      <c r="AO693" t="s">
        <v>3192</v>
      </c>
      <c r="AP693">
        <v>-0.101353290928744</v>
      </c>
      <c r="AQ693">
        <f>(Table2[[#This Row],[Sharpe Ratio]]-AVERAGE(Table2[Sharpe Ratio]))/_xlfn.STDEV.P(Table2[Sharpe Ratio])</f>
        <v>-1.973360385817325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642</v>
      </c>
      <c r="AT693">
        <f>_xlfn.RANK.AVG(Table2[[#This Row],[6M Return vs Nifty Z-Score]],Table2[6M Return vs Nifty Z-Score])</f>
        <v>556</v>
      </c>
      <c r="AU693">
        <f>_xlfn.RANK.AVG(Table2[[#This Row],[Sharpe Ratio Z-Score]],Table2[Sharpe Ratio Z-Score])</f>
        <v>719</v>
      </c>
      <c r="AV693">
        <f>(Table2[[#This Row],[Rank 1Y]]+Table2[[#This Row],[Rank 6M]]+Table2[[#This Row],[Rank Sharpe]])/3</f>
        <v>639</v>
      </c>
    </row>
    <row r="694" spans="1:48" x14ac:dyDescent="0.3">
      <c r="A694" t="s">
        <v>1452</v>
      </c>
      <c r="B694" t="s">
        <v>1453</v>
      </c>
      <c r="C694" t="s">
        <v>3157</v>
      </c>
      <c r="D694" t="s">
        <v>448</v>
      </c>
      <c r="E694">
        <v>7440.6947283999998</v>
      </c>
      <c r="F694">
        <v>524</v>
      </c>
      <c r="G694">
        <v>-47.839768744157503</v>
      </c>
      <c r="H694">
        <f>(Table2[[#This Row],[1Y Return vs Nifty]]-AVERAGE(Table2[1Y Return vs Nifty]))/_xlfn.STDEV.P(Table2[1Y Return vs Nifty])</f>
        <v>-1.2233520246308021</v>
      </c>
      <c r="I694">
        <v>6.0407000073622301</v>
      </c>
      <c r="J694">
        <f>(Table2[[#This Row],[1M Return vs Nifty]]-AVERAGE(Table2[1M Return vs Nifty]))/_xlfn.STDEV.P(Table2[1M Return vs Nifty])</f>
        <v>0.62099518997322356</v>
      </c>
      <c r="K694">
        <v>-14.177581820819499</v>
      </c>
      <c r="L694">
        <f>(Table2[[#This Row],[6M Return vs Nifty]]-AVERAGE(Table2[6M Return vs Nifty]))/_xlfn.STDEV.P(Table2[6M Return vs Nifty])</f>
        <v>-0.76113941300976373</v>
      </c>
      <c r="M694">
        <v>-2.8308265792068301</v>
      </c>
      <c r="N694">
        <f>(Table2[[#This Row],[1W Return vs Nifty]]-AVERAGE(Table2[1W Return vs Nifty]))/_xlfn.STDEV.P(Table2[1W Return vs Nifty])</f>
        <v>-0.94476611944638589</v>
      </c>
      <c r="O694">
        <v>532.98</v>
      </c>
      <c r="P694">
        <v>513.18624694592802</v>
      </c>
      <c r="Q694">
        <v>522.55879162302904</v>
      </c>
      <c r="R694">
        <v>42.270335733833399</v>
      </c>
      <c r="S694" s="1">
        <f>(Table2[[#This Row],[Close Price]]-Table2[[#This Row],[20D EMA]])/Table2[[#This Row],[20D EMA]]</f>
        <v>-1.6848662238733193E-2</v>
      </c>
      <c r="T694" s="1">
        <f>(Table2[[#This Row],[Close Price]]-Table2[[#This Row],[50D EMA]])/Table2[[#This Row],[50D EMA]]</f>
        <v>2.1071790443385311E-2</v>
      </c>
      <c r="U694" s="1">
        <f>(Table2[[#This Row],[Close Price]]-Table2[[#This Row],[200D EMA]])/Table2[[#This Row],[200D EMA]]</f>
        <v>2.7579832165767907E-3</v>
      </c>
      <c r="V694">
        <v>1.4358881516516999</v>
      </c>
      <c r="W694">
        <v>521.65</v>
      </c>
      <c r="X694">
        <v>536.45000000000005</v>
      </c>
      <c r="Y694">
        <v>521.65</v>
      </c>
      <c r="Z694">
        <v>548.6</v>
      </c>
      <c r="AA694">
        <v>516.35</v>
      </c>
      <c r="AB694">
        <v>568</v>
      </c>
      <c r="AC694" s="1">
        <f>(Table2[[#This Row],[Close Price]]/Table2[[#This Row],[Day Low]])-1</f>
        <v>4.5049362599445253E-3</v>
      </c>
      <c r="AD694" s="1">
        <f>(Table2[[#This Row],[Day High]]/Table2[[#This Row],[Close Price]])-1</f>
        <v>2.3759541984732957E-2</v>
      </c>
      <c r="AE694" s="1">
        <f>(Table2[[#This Row],[Close Price]]/Table2[[#This Row],[Current Week Low]])-1</f>
        <v>4.5049362599445253E-3</v>
      </c>
      <c r="AF694" s="1">
        <f>(Table2[[#This Row],[Current Week High]]/Table2[[#This Row],[Close Price]])-1</f>
        <v>4.6946564885496311E-2</v>
      </c>
      <c r="AG694" s="1">
        <f>(Table2[[#This Row],[Close Price]]/Table2[[#This Row],[Current Month Low]])-1</f>
        <v>1.4815532100319606E-2</v>
      </c>
      <c r="AH694" s="1">
        <f>(Table2[[#This Row],[Current Month High]]/Table2[[#This Row],[Close Price]])-1</f>
        <v>8.3969465648854991E-2</v>
      </c>
      <c r="AI694">
        <v>32.576335877862597</v>
      </c>
      <c r="AJ694">
        <v>22.287047841306801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0.12</v>
      </c>
      <c r="AM694" t="s">
        <v>3193</v>
      </c>
      <c r="AN694">
        <v>-5.63</v>
      </c>
      <c r="AO694" t="s">
        <v>3192</v>
      </c>
      <c r="AP694">
        <v>-2.8373417134786E-2</v>
      </c>
      <c r="AQ694">
        <f>(Table2[[#This Row],[Sharpe Ratio]]-AVERAGE(Table2[Sharpe Ratio]))/_xlfn.STDEV.P(Table2[Sharpe Ratio])</f>
        <v>-1.1200968317801232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708</v>
      </c>
      <c r="AT694">
        <f>_xlfn.RANK.AVG(Table2[[#This Row],[6M Return vs Nifty Z-Score]],Table2[6M Return vs Nifty Z-Score])</f>
        <v>578</v>
      </c>
      <c r="AU694">
        <f>_xlfn.RANK.AVG(Table2[[#This Row],[Sharpe Ratio Z-Score]],Table2[Sharpe Ratio Z-Score])</f>
        <v>633</v>
      </c>
      <c r="AV694">
        <f>(Table2[[#This Row],[Rank 1Y]]+Table2[[#This Row],[Rank 6M]]+Table2[[#This Row],[Rank Sharpe]])/3</f>
        <v>639.66666666666663</v>
      </c>
    </row>
    <row r="695" spans="1:48" x14ac:dyDescent="0.3">
      <c r="A695" t="s">
        <v>2194</v>
      </c>
      <c r="B695" t="s">
        <v>2195</v>
      </c>
      <c r="C695" t="s">
        <v>3153</v>
      </c>
      <c r="D695" t="s">
        <v>1591</v>
      </c>
      <c r="E695">
        <v>2719.36722345</v>
      </c>
      <c r="F695">
        <v>657.95</v>
      </c>
      <c r="G695">
        <v>-41.673558501093098</v>
      </c>
      <c r="H695">
        <f>(Table2[[#This Row],[1Y Return vs Nifty]]-AVERAGE(Table2[1Y Return vs Nifty]))/_xlfn.STDEV.P(Table2[1Y Return vs Nifty])</f>
        <v>-1.1217967302845133</v>
      </c>
      <c r="I695">
        <v>12.6548869419087</v>
      </c>
      <c r="J695">
        <f>(Table2[[#This Row],[1M Return vs Nifty]]-AVERAGE(Table2[1M Return vs Nifty]))/_xlfn.STDEV.P(Table2[1M Return vs Nifty])</f>
        <v>1.3298682181667645</v>
      </c>
      <c r="K695">
        <v>-27.188767719854901</v>
      </c>
      <c r="L695">
        <f>(Table2[[#This Row],[6M Return vs Nifty]]-AVERAGE(Table2[6M Return vs Nifty]))/_xlfn.STDEV.P(Table2[6M Return vs Nifty])</f>
        <v>-1.1635635066847851</v>
      </c>
      <c r="M695">
        <v>4.8984609441882698</v>
      </c>
      <c r="N695">
        <f>(Table2[[#This Row],[1W Return vs Nifty]]-AVERAGE(Table2[1W Return vs Nifty]))/_xlfn.STDEV.P(Table2[1W Return vs Nifty])</f>
        <v>0.65864305458456318</v>
      </c>
      <c r="O695">
        <v>637.63</v>
      </c>
      <c r="P695">
        <v>629.85400207463294</v>
      </c>
      <c r="Q695">
        <v>674.88048973864397</v>
      </c>
      <c r="R695">
        <v>63.893426541306901</v>
      </c>
      <c r="S695" s="1">
        <f>(Table2[[#This Row],[Close Price]]-Table2[[#This Row],[20D EMA]])/Table2[[#This Row],[20D EMA]]</f>
        <v>3.1868011229082775E-2</v>
      </c>
      <c r="T695" s="1">
        <f>(Table2[[#This Row],[Close Price]]-Table2[[#This Row],[50D EMA]])/Table2[[#This Row],[50D EMA]]</f>
        <v>4.4607159489061937E-2</v>
      </c>
      <c r="U695" s="1">
        <f>(Table2[[#This Row],[Close Price]]-Table2[[#This Row],[200D EMA]])/Table2[[#This Row],[200D EMA]]</f>
        <v>-2.5086648667529972E-2</v>
      </c>
      <c r="V695">
        <v>0.80403201976207295</v>
      </c>
      <c r="W695">
        <v>649.04999999999995</v>
      </c>
      <c r="X695">
        <v>664.65</v>
      </c>
      <c r="Y695">
        <v>641.25</v>
      </c>
      <c r="Z695">
        <v>664.65</v>
      </c>
      <c r="AA695">
        <v>611.20000000000005</v>
      </c>
      <c r="AB695">
        <v>670</v>
      </c>
      <c r="AC695" s="1">
        <f>(Table2[[#This Row],[Close Price]]/Table2[[#This Row],[Day Low]])-1</f>
        <v>1.3712348817502606E-2</v>
      </c>
      <c r="AD695" s="1">
        <f>(Table2[[#This Row],[Day High]]/Table2[[#This Row],[Close Price]])-1</f>
        <v>1.0183144615852235E-2</v>
      </c>
      <c r="AE695" s="1">
        <f>(Table2[[#This Row],[Close Price]]/Table2[[#This Row],[Current Week Low]])-1</f>
        <v>2.6042884990253423E-2</v>
      </c>
      <c r="AF695" s="1">
        <f>(Table2[[#This Row],[Current Week High]]/Table2[[#This Row],[Close Price]])-1</f>
        <v>1.0183144615852235E-2</v>
      </c>
      <c r="AG695" s="1">
        <f>(Table2[[#This Row],[Close Price]]/Table2[[#This Row],[Current Month Low]])-1</f>
        <v>7.6488874345549629E-2</v>
      </c>
      <c r="AH695" s="1">
        <f>(Table2[[#This Row],[Current Month High]]/Table2[[#This Row],[Close Price]])-1</f>
        <v>1.8314461585226871E-2</v>
      </c>
      <c r="AI695">
        <v>37.548445930541803</v>
      </c>
      <c r="AJ695">
        <v>21.572431633407199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0.06</v>
      </c>
      <c r="AM695" t="s">
        <v>3193</v>
      </c>
      <c r="AN695">
        <v>1.25</v>
      </c>
      <c r="AO695" t="s">
        <v>3193</v>
      </c>
      <c r="AQ695">
        <f>(Table2[[#This Row],[Sharpe Ratio]]-AVERAGE(Table2[Sharpe Ratio]))/_xlfn.STDEV.P(Table2[Sharpe Ratio])</f>
        <v>-0.78836149865308947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684</v>
      </c>
      <c r="AT695">
        <f>_xlfn.RANK.AVG(Table2[[#This Row],[6M Return vs Nifty Z-Score]],Table2[6M Return vs Nifty Z-Score])</f>
        <v>689</v>
      </c>
      <c r="AU695">
        <f>_xlfn.RANK.AVG(Table2[[#This Row],[Sharpe Ratio Z-Score]],Table2[Sharpe Ratio Z-Score])</f>
        <v>551.5</v>
      </c>
      <c r="AV695">
        <f>(Table2[[#This Row],[Rank 1Y]]+Table2[[#This Row],[Rank 6M]]+Table2[[#This Row],[Rank Sharpe]])/3</f>
        <v>641.5</v>
      </c>
    </row>
    <row r="696" spans="1:48" x14ac:dyDescent="0.3">
      <c r="A696" t="s">
        <v>253</v>
      </c>
      <c r="B696" t="s">
        <v>254</v>
      </c>
      <c r="C696" t="s">
        <v>3147</v>
      </c>
      <c r="D696" t="s">
        <v>24</v>
      </c>
      <c r="E696">
        <v>104875.83943743999</v>
      </c>
      <c r="F696">
        <v>1346.3</v>
      </c>
      <c r="G696">
        <v>-33.474534771600801</v>
      </c>
      <c r="H696">
        <f>(Table2[[#This Row],[1Y Return vs Nifty]]-AVERAGE(Table2[1Y Return vs Nifty]))/_xlfn.STDEV.P(Table2[1Y Return vs Nifty])</f>
        <v>-0.98676171925203282</v>
      </c>
      <c r="I696">
        <v>-5.4460555718113604</v>
      </c>
      <c r="J696">
        <f>(Table2[[#This Row],[1M Return vs Nifty]]-AVERAGE(Table2[1M Return vs Nifty]))/_xlfn.STDEV.P(Table2[1M Return vs Nifty])</f>
        <v>-0.61009357303074629</v>
      </c>
      <c r="K696">
        <v>-22.449803406730499</v>
      </c>
      <c r="L696">
        <f>(Table2[[#This Row],[6M Return vs Nifty]]-AVERAGE(Table2[6M Return vs Nifty]))/_xlfn.STDEV.P(Table2[6M Return vs Nifty])</f>
        <v>-1.0169916696926826</v>
      </c>
      <c r="M696">
        <v>-0.38539190212105201</v>
      </c>
      <c r="N696">
        <f>(Table2[[#This Row],[1W Return vs Nifty]]-AVERAGE(Table2[1W Return vs Nifty]))/_xlfn.STDEV.P(Table2[1W Return vs Nifty])</f>
        <v>-0.43747066901003961</v>
      </c>
      <c r="O696">
        <v>1389.64</v>
      </c>
      <c r="P696">
        <v>1408.99989935551</v>
      </c>
      <c r="Q696">
        <v>1434.5182794801301</v>
      </c>
      <c r="R696">
        <v>33.378973190676803</v>
      </c>
      <c r="S696" s="1">
        <f>(Table2[[#This Row],[Close Price]]-Table2[[#This Row],[20D EMA]])/Table2[[#This Row],[20D EMA]]</f>
        <v>-3.1187933565527865E-2</v>
      </c>
      <c r="T696" s="1">
        <f>(Table2[[#This Row],[Close Price]]-Table2[[#This Row],[50D EMA]])/Table2[[#This Row],[50D EMA]]</f>
        <v>-4.4499576887258543E-2</v>
      </c>
      <c r="U696" s="1">
        <f>(Table2[[#This Row],[Close Price]]-Table2[[#This Row],[200D EMA]])/Table2[[#This Row],[200D EMA]]</f>
        <v>-6.1496797037748789E-2</v>
      </c>
      <c r="V696">
        <v>0.77512943267477996</v>
      </c>
      <c r="W696">
        <v>1341.1</v>
      </c>
      <c r="X696">
        <v>1358.35</v>
      </c>
      <c r="Y696">
        <v>1341.1</v>
      </c>
      <c r="Z696">
        <v>1374.45</v>
      </c>
      <c r="AA696">
        <v>1335.55</v>
      </c>
      <c r="AB696">
        <v>1450.3</v>
      </c>
      <c r="AC696" s="1">
        <f>(Table2[[#This Row],[Close Price]]/Table2[[#This Row],[Day Low]])-1</f>
        <v>3.8774140630826182E-3</v>
      </c>
      <c r="AD696" s="1">
        <f>(Table2[[#This Row],[Day High]]/Table2[[#This Row],[Close Price]])-1</f>
        <v>8.9504568075464697E-3</v>
      </c>
      <c r="AE696" s="1">
        <f>(Table2[[#This Row],[Close Price]]/Table2[[#This Row],[Current Week Low]])-1</f>
        <v>3.8774140630826182E-3</v>
      </c>
      <c r="AF696" s="1">
        <f>(Table2[[#This Row],[Current Week High]]/Table2[[#This Row],[Close Price]])-1</f>
        <v>2.0909158434227137E-2</v>
      </c>
      <c r="AG696" s="1">
        <f>(Table2[[#This Row],[Close Price]]/Table2[[#This Row],[Current Month Low]])-1</f>
        <v>8.0491183407584987E-3</v>
      </c>
      <c r="AH696" s="1">
        <f>(Table2[[#This Row],[Current Month High]]/Table2[[#This Row],[Close Price]])-1</f>
        <v>7.7248755849364859E-2</v>
      </c>
      <c r="AI696">
        <v>25.863477679566198</v>
      </c>
      <c r="AJ696">
        <v>1.28648811315075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-0.05</v>
      </c>
      <c r="AM696" t="s">
        <v>3192</v>
      </c>
      <c r="AN696">
        <v>-7.96</v>
      </c>
      <c r="AO696" t="s">
        <v>3192</v>
      </c>
      <c r="AP696">
        <v>-1.5342127267513E-2</v>
      </c>
      <c r="AQ696">
        <f>(Table2[[#This Row],[Sharpe Ratio]]-AVERAGE(Table2[Sharpe Ratio]))/_xlfn.STDEV.P(Table2[Sharpe Ratio])</f>
        <v>-0.96773804945020792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660</v>
      </c>
      <c r="AT696">
        <f>_xlfn.RANK.AVG(Table2[[#This Row],[6M Return vs Nifty Z-Score]],Table2[6M Return vs Nifty Z-Score])</f>
        <v>656</v>
      </c>
      <c r="AU696">
        <f>_xlfn.RANK.AVG(Table2[[#This Row],[Sharpe Ratio Z-Score]],Table2[Sharpe Ratio Z-Score])</f>
        <v>612</v>
      </c>
      <c r="AV696">
        <f>(Table2[[#This Row],[Rank 1Y]]+Table2[[#This Row],[Rank 6M]]+Table2[[#This Row],[Rank Sharpe]])/3</f>
        <v>642.66666666666663</v>
      </c>
    </row>
    <row r="697" spans="1:48" x14ac:dyDescent="0.3">
      <c r="A697" t="s">
        <v>351</v>
      </c>
      <c r="B697" t="s">
        <v>352</v>
      </c>
      <c r="C697" t="s">
        <v>3147</v>
      </c>
      <c r="D697" t="s">
        <v>353</v>
      </c>
      <c r="E697">
        <v>70469.916697919994</v>
      </c>
      <c r="F697">
        <v>740.8</v>
      </c>
      <c r="G697">
        <v>-33.948116378885999</v>
      </c>
      <c r="H697">
        <f>(Table2[[#This Row],[1Y Return vs Nifty]]-AVERAGE(Table2[1Y Return vs Nifty]))/_xlfn.STDEV.P(Table2[1Y Return vs Nifty])</f>
        <v>-0.99456144025229098</v>
      </c>
      <c r="I697">
        <v>-6.4992092048419199</v>
      </c>
      <c r="J697">
        <f>(Table2[[#This Row],[1M Return vs Nifty]]-AVERAGE(Table2[1M Return vs Nifty]))/_xlfn.STDEV.P(Table2[1M Return vs Nifty])</f>
        <v>-0.72296492250835109</v>
      </c>
      <c r="K697">
        <v>-10.681250432979599</v>
      </c>
      <c r="L697">
        <f>(Table2[[#This Row],[6M Return vs Nifty]]-AVERAGE(Table2[6M Return vs Nifty]))/_xlfn.STDEV.P(Table2[6M Return vs Nifty])</f>
        <v>-0.65300107720723621</v>
      </c>
      <c r="M697">
        <v>-3.8488668965004899E-2</v>
      </c>
      <c r="N697">
        <f>(Table2[[#This Row],[1W Return vs Nifty]]-AVERAGE(Table2[1W Return vs Nifty]))/_xlfn.STDEV.P(Table2[1W Return vs Nifty])</f>
        <v>-0.36550700808271525</v>
      </c>
      <c r="O697">
        <v>752.16</v>
      </c>
      <c r="P697">
        <v>750.74506894537706</v>
      </c>
      <c r="Q697">
        <v>744.407374073337</v>
      </c>
      <c r="R697">
        <v>39.727666209950499</v>
      </c>
      <c r="S697" s="1">
        <f>(Table2[[#This Row],[Close Price]]-Table2[[#This Row],[20D EMA]])/Table2[[#This Row],[20D EMA]]</f>
        <v>-1.5103169538396105E-2</v>
      </c>
      <c r="T697" s="1">
        <f>(Table2[[#This Row],[Close Price]]-Table2[[#This Row],[50D EMA]])/Table2[[#This Row],[50D EMA]]</f>
        <v>-1.3246932090206893E-2</v>
      </c>
      <c r="U697" s="1">
        <f>(Table2[[#This Row],[Close Price]]-Table2[[#This Row],[200D EMA]])/Table2[[#This Row],[200D EMA]]</f>
        <v>-4.845967677076843E-3</v>
      </c>
      <c r="V697">
        <v>0.69307496453344897</v>
      </c>
      <c r="W697">
        <v>735</v>
      </c>
      <c r="X697">
        <v>744.3</v>
      </c>
      <c r="Y697">
        <v>730.55</v>
      </c>
      <c r="Z697">
        <v>744.3</v>
      </c>
      <c r="AA697">
        <v>724.9</v>
      </c>
      <c r="AB697">
        <v>780</v>
      </c>
      <c r="AC697" s="1">
        <f>(Table2[[#This Row],[Close Price]]/Table2[[#This Row],[Day Low]])-1</f>
        <v>7.8911564625849806E-3</v>
      </c>
      <c r="AD697" s="1">
        <f>(Table2[[#This Row],[Day High]]/Table2[[#This Row],[Close Price]])-1</f>
        <v>4.7246220302374908E-3</v>
      </c>
      <c r="AE697" s="1">
        <f>(Table2[[#This Row],[Close Price]]/Table2[[#This Row],[Current Week Low]])-1</f>
        <v>1.4030524946957668E-2</v>
      </c>
      <c r="AF697" s="1">
        <f>(Table2[[#This Row],[Current Week High]]/Table2[[#This Row],[Close Price]])-1</f>
        <v>4.7246220302374908E-3</v>
      </c>
      <c r="AG697" s="1">
        <f>(Table2[[#This Row],[Close Price]]/Table2[[#This Row],[Current Month Low]])-1</f>
        <v>2.1934059870326816E-2</v>
      </c>
      <c r="AH697" s="1">
        <f>(Table2[[#This Row],[Current Month High]]/Table2[[#This Row],[Close Price]])-1</f>
        <v>5.2915766738661052E-2</v>
      </c>
      <c r="AI697">
        <v>10.340172786177099</v>
      </c>
      <c r="AJ697">
        <v>14.3298093988733</v>
      </c>
      <c r="AK697" t="str">
        <f>IF(AND(Table2[[#This Row],[20D EMA]]&gt;Table2[[#This Row],[50D EMA]],Table2[[#This Row],[50D EMA]]&gt;Table2[[#This Row],[200D EMA]]),"Uptrend","Downtrend/NoTrend")</f>
        <v>Uptrend</v>
      </c>
      <c r="AL697">
        <v>0.02</v>
      </c>
      <c r="AM697" t="s">
        <v>3193</v>
      </c>
      <c r="AN697">
        <v>-5.79</v>
      </c>
      <c r="AO697" t="s">
        <v>3192</v>
      </c>
      <c r="AP697">
        <v>-0.137342972329553</v>
      </c>
      <c r="AQ697">
        <f>(Table2[[#This Row],[Sharpe Ratio]]-AVERAGE(Table2[Sharpe Ratio]))/_xlfn.STDEV.P(Table2[Sharpe Ratio])</f>
        <v>-2.3941432929982804</v>
      </c>
      <c r="AR6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-5.1301777410488736</v>
      </c>
      <c r="AS697">
        <f>_xlfn.RANK.AVG(Table2[[#This Row],[1Y Return vs Nifty Z-Score]],Table2[1Y Return vs Nifty Z-Score])</f>
        <v>662</v>
      </c>
      <c r="AT697">
        <f>_xlfn.RANK.AVG(Table2[[#This Row],[6M Return vs Nifty Z-Score]],Table2[6M Return vs Nifty Z-Score])</f>
        <v>534</v>
      </c>
      <c r="AU697">
        <f>_xlfn.RANK.AVG(Table2[[#This Row],[Sharpe Ratio Z-Score]],Table2[Sharpe Ratio Z-Score])</f>
        <v>732</v>
      </c>
      <c r="AV697">
        <f>(Table2[[#This Row],[Rank 1Y]]+Table2[[#This Row],[Rank 6M]]+Table2[[#This Row],[Rank Sharpe]])/3</f>
        <v>642.66666666666663</v>
      </c>
    </row>
    <row r="698" spans="1:48" x14ac:dyDescent="0.3">
      <c r="A698" t="s">
        <v>684</v>
      </c>
      <c r="B698" t="s">
        <v>685</v>
      </c>
      <c r="C698" t="s">
        <v>3151</v>
      </c>
      <c r="D698" t="s">
        <v>51</v>
      </c>
      <c r="E698">
        <v>27453.403362105</v>
      </c>
      <c r="F698">
        <v>1666.35</v>
      </c>
      <c r="G698">
        <v>-20.673233253208402</v>
      </c>
      <c r="H698">
        <f>(Table2[[#This Row],[1Y Return vs Nifty]]-AVERAGE(Table2[1Y Return vs Nifty]))/_xlfn.STDEV.P(Table2[1Y Return vs Nifty])</f>
        <v>-0.77592882636159277</v>
      </c>
      <c r="I698">
        <v>-10.9218538293206</v>
      </c>
      <c r="J698">
        <f>(Table2[[#This Row],[1M Return vs Nifty]]-AVERAGE(Table2[1M Return vs Nifty]))/_xlfn.STDEV.P(Table2[1M Return vs Nifty])</f>
        <v>-1.1969602175616589</v>
      </c>
      <c r="K698">
        <v>-17.5143306694942</v>
      </c>
      <c r="L698">
        <f>(Table2[[#This Row],[6M Return vs Nifty]]-AVERAGE(Table2[6M Return vs Nifty]))/_xlfn.STDEV.P(Table2[6M Return vs Nifty])</f>
        <v>-0.86434200666025007</v>
      </c>
      <c r="M698">
        <v>-3.41845757634086</v>
      </c>
      <c r="N698">
        <f>(Table2[[#This Row],[1W Return vs Nifty]]-AVERAGE(Table2[1W Return vs Nifty]))/_xlfn.STDEV.P(Table2[1W Return vs Nifty])</f>
        <v>-1.0666677732401872</v>
      </c>
      <c r="O698">
        <v>1751.27</v>
      </c>
      <c r="P698">
        <v>1823.60445412747</v>
      </c>
      <c r="Q698">
        <v>1825.27421522493</v>
      </c>
      <c r="R698">
        <v>23.379851643889801</v>
      </c>
      <c r="S698" s="1">
        <f>(Table2[[#This Row],[Close Price]]-Table2[[#This Row],[20D EMA]])/Table2[[#This Row],[20D EMA]]</f>
        <v>-4.8490524019711455E-2</v>
      </c>
      <c r="T698" s="1">
        <f>(Table2[[#This Row],[Close Price]]-Table2[[#This Row],[50D EMA]])/Table2[[#This Row],[50D EMA]]</f>
        <v>-8.6232764880315449E-2</v>
      </c>
      <c r="U698" s="1">
        <f>(Table2[[#This Row],[Close Price]]-Table2[[#This Row],[200D EMA]])/Table2[[#This Row],[200D EMA]]</f>
        <v>-8.7068679269840965E-2</v>
      </c>
      <c r="V698">
        <v>0.58388269369475798</v>
      </c>
      <c r="W698">
        <v>1630.15</v>
      </c>
      <c r="X698">
        <v>1695</v>
      </c>
      <c r="Y698">
        <v>1630.15</v>
      </c>
      <c r="Z698">
        <v>1713.15</v>
      </c>
      <c r="AA698">
        <v>1630.15</v>
      </c>
      <c r="AB698">
        <v>1805</v>
      </c>
      <c r="AC698" s="1">
        <f>(Table2[[#This Row],[Close Price]]/Table2[[#This Row],[Day Low]])-1</f>
        <v>2.2206545409931389E-2</v>
      </c>
      <c r="AD698" s="1">
        <f>(Table2[[#This Row],[Day High]]/Table2[[#This Row],[Close Price]])-1</f>
        <v>1.7193266720676892E-2</v>
      </c>
      <c r="AE698" s="1">
        <f>(Table2[[#This Row],[Close Price]]/Table2[[#This Row],[Current Week Low]])-1</f>
        <v>2.2206545409931389E-2</v>
      </c>
      <c r="AF698" s="1">
        <f>(Table2[[#This Row],[Current Week High]]/Table2[[#This Row],[Close Price]])-1</f>
        <v>2.8085336213880652E-2</v>
      </c>
      <c r="AG698" s="1">
        <f>(Table2[[#This Row],[Close Price]]/Table2[[#This Row],[Current Month Low]])-1</f>
        <v>2.2206545409931389E-2</v>
      </c>
      <c r="AH698" s="1">
        <f>(Table2[[#This Row],[Current Month High]]/Table2[[#This Row],[Close Price]])-1</f>
        <v>8.3205809103729766E-2</v>
      </c>
      <c r="AI698">
        <v>33.2823236414918</v>
      </c>
      <c r="AJ698">
        <v>12.9690518965458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-0.24</v>
      </c>
      <c r="AM698" t="s">
        <v>3192</v>
      </c>
      <c r="AN698">
        <v>-6.6</v>
      </c>
      <c r="AO698" t="s">
        <v>3192</v>
      </c>
      <c r="AP698">
        <v>-0.113102129115391</v>
      </c>
      <c r="AQ698">
        <f>(Table2[[#This Row],[Sharpe Ratio]]-AVERAGE(Table2[Sharpe Ratio]))/_xlfn.STDEV.P(Table2[Sharpe Ratio])</f>
        <v>-2.1107250441236585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589</v>
      </c>
      <c r="AT698">
        <f>_xlfn.RANK.AVG(Table2[[#This Row],[6M Return vs Nifty Z-Score]],Table2[6M Return vs Nifty Z-Score])</f>
        <v>615</v>
      </c>
      <c r="AU698">
        <f>_xlfn.RANK.AVG(Table2[[#This Row],[Sharpe Ratio Z-Score]],Table2[Sharpe Ratio Z-Score])</f>
        <v>727</v>
      </c>
      <c r="AV698">
        <f>(Table2[[#This Row],[Rank 1Y]]+Table2[[#This Row],[Rank 6M]]+Table2[[#This Row],[Rank Sharpe]])/3</f>
        <v>643.66666666666663</v>
      </c>
    </row>
    <row r="699" spans="1:48" x14ac:dyDescent="0.3">
      <c r="A699" t="s">
        <v>52</v>
      </c>
      <c r="B699" t="s">
        <v>53</v>
      </c>
      <c r="C699" t="s">
        <v>3147</v>
      </c>
      <c r="D699" t="s">
        <v>54</v>
      </c>
      <c r="E699">
        <v>430242.97463607503</v>
      </c>
      <c r="F699">
        <v>6956.35</v>
      </c>
      <c r="G699">
        <v>-39.989070990254</v>
      </c>
      <c r="H699">
        <f>(Table2[[#This Row],[1Y Return vs Nifty]]-AVERAGE(Table2[1Y Return vs Nifty]))/_xlfn.STDEV.P(Table2[1Y Return vs Nifty])</f>
        <v>-1.0940538187971334</v>
      </c>
      <c r="I699">
        <v>-6.8209023867959102</v>
      </c>
      <c r="J699">
        <f>(Table2[[#This Row],[1M Return vs Nifty]]-AVERAGE(Table2[1M Return vs Nifty]))/_xlfn.STDEV.P(Table2[1M Return vs Nifty])</f>
        <v>-0.75744226980705986</v>
      </c>
      <c r="K699">
        <v>-12.7177381088541</v>
      </c>
      <c r="L699">
        <f>(Table2[[#This Row],[6M Return vs Nifty]]-AVERAGE(Table2[6M Return vs Nifty]))/_xlfn.STDEV.P(Table2[6M Return vs Nifty])</f>
        <v>-0.71598778061794566</v>
      </c>
      <c r="M699">
        <v>-2.8504144257059898</v>
      </c>
      <c r="N699">
        <f>(Table2[[#This Row],[1W Return vs Nifty]]-AVERAGE(Table2[1W Return vs Nifty]))/_xlfn.STDEV.P(Table2[1W Return vs Nifty])</f>
        <v>-0.94882953831665018</v>
      </c>
      <c r="O699">
        <v>7302.9</v>
      </c>
      <c r="P699">
        <v>7230.99191321945</v>
      </c>
      <c r="Q699">
        <v>7071.4329028880702</v>
      </c>
      <c r="R699">
        <v>23.578998073680999</v>
      </c>
      <c r="S699" s="1">
        <f>(Table2[[#This Row],[Close Price]]-Table2[[#This Row],[20D EMA]])/Table2[[#This Row],[20D EMA]]</f>
        <v>-4.7453751249503524E-2</v>
      </c>
      <c r="T699" s="1">
        <f>(Table2[[#This Row],[Close Price]]-Table2[[#This Row],[50D EMA]])/Table2[[#This Row],[50D EMA]]</f>
        <v>-3.7981222564688361E-2</v>
      </c>
      <c r="U699" s="1">
        <f>(Table2[[#This Row],[Close Price]]-Table2[[#This Row],[200D EMA]])/Table2[[#This Row],[200D EMA]]</f>
        <v>-1.6274339934848055E-2</v>
      </c>
      <c r="V699">
        <v>0.80640190091548902</v>
      </c>
      <c r="W699">
        <v>6920</v>
      </c>
      <c r="X699">
        <v>7059.35</v>
      </c>
      <c r="Y699">
        <v>6920</v>
      </c>
      <c r="Z699">
        <v>7313.85</v>
      </c>
      <c r="AA699">
        <v>6920</v>
      </c>
      <c r="AB699">
        <v>7814.65</v>
      </c>
      <c r="AC699" s="1">
        <f>(Table2[[#This Row],[Close Price]]/Table2[[#This Row],[Day Low]])-1</f>
        <v>5.2528901734103517E-3</v>
      </c>
      <c r="AD699" s="1">
        <f>(Table2[[#This Row],[Day High]]/Table2[[#This Row],[Close Price]])-1</f>
        <v>1.4806615538321077E-2</v>
      </c>
      <c r="AE699" s="1">
        <f>(Table2[[#This Row],[Close Price]]/Table2[[#This Row],[Current Week Low]])-1</f>
        <v>5.2528901734103517E-3</v>
      </c>
      <c r="AF699" s="1">
        <f>(Table2[[#This Row],[Current Week High]]/Table2[[#This Row],[Close Price]])-1</f>
        <v>5.1391893737376737E-2</v>
      </c>
      <c r="AG699" s="1">
        <f>(Table2[[#This Row],[Close Price]]/Table2[[#This Row],[Current Month Low]])-1</f>
        <v>5.2528901734103517E-3</v>
      </c>
      <c r="AH699" s="1">
        <f>(Table2[[#This Row],[Current Month High]]/Table2[[#This Row],[Close Price]])-1</f>
        <v>0.12338367103437853</v>
      </c>
      <c r="AI699">
        <v>17.288520560351301</v>
      </c>
      <c r="AJ699">
        <v>12.420407899414901</v>
      </c>
      <c r="AK699" t="str">
        <f>IF(AND(Table2[[#This Row],[20D EMA]]&gt;Table2[[#This Row],[50D EMA]],Table2[[#This Row],[50D EMA]]&gt;Table2[[#This Row],[200D EMA]]),"Uptrend","Downtrend/NoTrend")</f>
        <v>Uptrend</v>
      </c>
      <c r="AL699">
        <v>0</v>
      </c>
      <c r="AM699" t="s">
        <v>3194</v>
      </c>
      <c r="AN699">
        <v>-10.31</v>
      </c>
      <c r="AO699" t="s">
        <v>3192</v>
      </c>
      <c r="AP699">
        <v>-6.9780544606160996E-2</v>
      </c>
      <c r="AQ699">
        <f>(Table2[[#This Row],[Sharpe Ratio]]-AVERAGE(Table2[Sharpe Ratio]))/_xlfn.STDEV.P(Table2[Sharpe Ratio])</f>
        <v>-1.6042192467961649</v>
      </c>
      <c r="AR6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-5.1205326543349541</v>
      </c>
      <c r="AS699">
        <f>_xlfn.RANK.AVG(Table2[[#This Row],[1Y Return vs Nifty Z-Score]],Table2[1Y Return vs Nifty Z-Score])</f>
        <v>677</v>
      </c>
      <c r="AT699">
        <f>_xlfn.RANK.AVG(Table2[[#This Row],[6M Return vs Nifty Z-Score]],Table2[6M Return vs Nifty Z-Score])</f>
        <v>563</v>
      </c>
      <c r="AU699">
        <f>_xlfn.RANK.AVG(Table2[[#This Row],[Sharpe Ratio Z-Score]],Table2[Sharpe Ratio Z-Score])</f>
        <v>693</v>
      </c>
      <c r="AV699">
        <f>(Table2[[#This Row],[Rank 1Y]]+Table2[[#This Row],[Rank 6M]]+Table2[[#This Row],[Rank Sharpe]])/3</f>
        <v>644.33333333333337</v>
      </c>
    </row>
    <row r="700" spans="1:48" x14ac:dyDescent="0.3">
      <c r="A700" t="s">
        <v>2292</v>
      </c>
      <c r="B700" t="s">
        <v>2293</v>
      </c>
      <c r="C700" t="s">
        <v>3158</v>
      </c>
      <c r="D700" t="s">
        <v>429</v>
      </c>
      <c r="E700">
        <v>2445.4104441499999</v>
      </c>
      <c r="F700">
        <v>460.75</v>
      </c>
      <c r="G700">
        <v>-33.426061896008903</v>
      </c>
      <c r="H700">
        <f>(Table2[[#This Row],[1Y Return vs Nifty]]-AVERAGE(Table2[1Y Return vs Nifty]))/_xlfn.STDEV.P(Table2[1Y Return vs Nifty])</f>
        <v>-0.98596338819381391</v>
      </c>
      <c r="I700">
        <v>-7.2943023603300299</v>
      </c>
      <c r="J700">
        <f>(Table2[[#This Row],[1M Return vs Nifty]]-AVERAGE(Table2[1M Return vs Nifty]))/_xlfn.STDEV.P(Table2[1M Return vs Nifty])</f>
        <v>-0.80817873614929581</v>
      </c>
      <c r="K700">
        <v>-23.7571097821066</v>
      </c>
      <c r="L700">
        <f>(Table2[[#This Row],[6M Return vs Nifty]]-AVERAGE(Table2[6M Return vs Nifty]))/_xlfn.STDEV.P(Table2[6M Return vs Nifty])</f>
        <v>-1.0574254616120886</v>
      </c>
      <c r="M700">
        <v>-1.09066657621675</v>
      </c>
      <c r="N700">
        <f>(Table2[[#This Row],[1W Return vs Nifty]]-AVERAGE(Table2[1W Return vs Nifty]))/_xlfn.STDEV.P(Table2[1W Return vs Nifty])</f>
        <v>-0.58377702379809449</v>
      </c>
      <c r="O700">
        <v>466.66</v>
      </c>
      <c r="P700">
        <v>472.10188017219599</v>
      </c>
      <c r="Q700">
        <v>489.320568207723</v>
      </c>
      <c r="R700">
        <v>44.865757209173601</v>
      </c>
      <c r="S700" s="1">
        <f>(Table2[[#This Row],[Close Price]]-Table2[[#This Row],[20D EMA]])/Table2[[#This Row],[20D EMA]]</f>
        <v>-1.2664466635237698E-2</v>
      </c>
      <c r="T700" s="1">
        <f>(Table2[[#This Row],[Close Price]]-Table2[[#This Row],[50D EMA]])/Table2[[#This Row],[50D EMA]]</f>
        <v>-2.4045403437189167E-2</v>
      </c>
      <c r="U700" s="1">
        <f>(Table2[[#This Row],[Close Price]]-Table2[[#This Row],[200D EMA]])/Table2[[#This Row],[200D EMA]]</f>
        <v>-5.838824293115432E-2</v>
      </c>
      <c r="V700">
        <v>0.38809097046853203</v>
      </c>
      <c r="W700">
        <v>456</v>
      </c>
      <c r="X700">
        <v>465.95</v>
      </c>
      <c r="Y700">
        <v>456</v>
      </c>
      <c r="Z700">
        <v>465.95</v>
      </c>
      <c r="AA700">
        <v>443</v>
      </c>
      <c r="AB700">
        <v>470</v>
      </c>
      <c r="AC700" s="1">
        <f>(Table2[[#This Row],[Close Price]]/Table2[[#This Row],[Day Low]])-1</f>
        <v>1.0416666666666741E-2</v>
      </c>
      <c r="AD700" s="1">
        <f>(Table2[[#This Row],[Day High]]/Table2[[#This Row],[Close Price]])-1</f>
        <v>1.1285946825827509E-2</v>
      </c>
      <c r="AE700" s="1">
        <f>(Table2[[#This Row],[Close Price]]/Table2[[#This Row],[Current Week Low]])-1</f>
        <v>1.0416666666666741E-2</v>
      </c>
      <c r="AF700" s="1">
        <f>(Table2[[#This Row],[Current Week High]]/Table2[[#This Row],[Close Price]])-1</f>
        <v>1.1285946825827509E-2</v>
      </c>
      <c r="AG700" s="1">
        <f>(Table2[[#This Row],[Close Price]]/Table2[[#This Row],[Current Month Low]])-1</f>
        <v>4.0067720090293468E-2</v>
      </c>
      <c r="AH700" s="1">
        <f>(Table2[[#This Row],[Current Month High]]/Table2[[#This Row],[Close Price]])-1</f>
        <v>2.0075963103635353E-2</v>
      </c>
      <c r="AI700">
        <v>26.315789473684202</v>
      </c>
      <c r="AJ700">
        <v>6.3842068806280103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0</v>
      </c>
      <c r="AM700" t="s">
        <v>3194</v>
      </c>
      <c r="AN700">
        <v>-0.03</v>
      </c>
      <c r="AO700" t="s">
        <v>3192</v>
      </c>
      <c r="AP700">
        <v>-1.3547415272760001E-2</v>
      </c>
      <c r="AQ700">
        <f>(Table2[[#This Row],[Sharpe Ratio]]-AVERAGE(Table2[Sharpe Ratio]))/_xlfn.STDEV.P(Table2[Sharpe Ratio])</f>
        <v>-0.94675469807528523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659</v>
      </c>
      <c r="AT700">
        <f>_xlfn.RANK.AVG(Table2[[#This Row],[6M Return vs Nifty Z-Score]],Table2[6M Return vs Nifty Z-Score])</f>
        <v>668</v>
      </c>
      <c r="AU700">
        <f>_xlfn.RANK.AVG(Table2[[#This Row],[Sharpe Ratio Z-Score]],Table2[Sharpe Ratio Z-Score])</f>
        <v>608</v>
      </c>
      <c r="AV700">
        <f>(Table2[[#This Row],[Rank 1Y]]+Table2[[#This Row],[Rank 6M]]+Table2[[#This Row],[Rank Sharpe]])/3</f>
        <v>645</v>
      </c>
    </row>
    <row r="701" spans="1:48" x14ac:dyDescent="0.3">
      <c r="A701" t="s">
        <v>313</v>
      </c>
      <c r="B701" t="s">
        <v>314</v>
      </c>
      <c r="C701" t="s">
        <v>3155</v>
      </c>
      <c r="D701" t="s">
        <v>77</v>
      </c>
      <c r="E701">
        <v>88179.724478339995</v>
      </c>
      <c r="F701">
        <v>24439.55</v>
      </c>
      <c r="G701">
        <v>-34.878891393135497</v>
      </c>
      <c r="H701">
        <f>(Table2[[#This Row],[1Y Return vs Nifty]]-AVERAGE(Table2[1Y Return vs Nifty]))/_xlfn.STDEV.P(Table2[1Y Return vs Nifty])</f>
        <v>-1.0098909744096123</v>
      </c>
      <c r="I701">
        <v>-3.26063746626888</v>
      </c>
      <c r="J701">
        <f>(Table2[[#This Row],[1M Return vs Nifty]]-AVERAGE(Table2[1M Return vs Nifty]))/_xlfn.STDEV.P(Table2[1M Return vs Nifty])</f>
        <v>-0.37587219923597681</v>
      </c>
      <c r="K701">
        <v>-14.528299620960301</v>
      </c>
      <c r="L701">
        <f>(Table2[[#This Row],[6M Return vs Nifty]]-AVERAGE(Table2[6M Return vs Nifty]))/_xlfn.STDEV.P(Table2[6M Return vs Nifty])</f>
        <v>-0.77198679417490579</v>
      </c>
      <c r="M701">
        <v>-2.6498260505286901</v>
      </c>
      <c r="N701">
        <f>(Table2[[#This Row],[1W Return vs Nifty]]-AVERAGE(Table2[1W Return vs Nifty]))/_xlfn.STDEV.P(Table2[1W Return vs Nifty])</f>
        <v>-0.90721829795461872</v>
      </c>
      <c r="O701">
        <v>25255.59</v>
      </c>
      <c r="P701">
        <v>25577.4076789508</v>
      </c>
      <c r="Q701">
        <v>25938.7598148492</v>
      </c>
      <c r="R701">
        <v>31.162160409833</v>
      </c>
      <c r="S701" s="1">
        <f>(Table2[[#This Row],[Close Price]]-Table2[[#This Row],[20D EMA]])/Table2[[#This Row],[20D EMA]]</f>
        <v>-3.231126257592877E-2</v>
      </c>
      <c r="T701" s="1">
        <f>(Table2[[#This Row],[Close Price]]-Table2[[#This Row],[50D EMA]])/Table2[[#This Row],[50D EMA]]</f>
        <v>-4.448682576566243E-2</v>
      </c>
      <c r="U701" s="1">
        <f>(Table2[[#This Row],[Close Price]]-Table2[[#This Row],[200D EMA]])/Table2[[#This Row],[200D EMA]]</f>
        <v>-5.7798053012193193E-2</v>
      </c>
      <c r="V701">
        <v>0.59073543464592304</v>
      </c>
      <c r="W701">
        <v>24262.55</v>
      </c>
      <c r="X701">
        <v>24731</v>
      </c>
      <c r="Y701">
        <v>24145</v>
      </c>
      <c r="Z701">
        <v>24966.75</v>
      </c>
      <c r="AA701">
        <v>24145</v>
      </c>
      <c r="AB701">
        <v>26698.9</v>
      </c>
      <c r="AC701" s="1">
        <f>(Table2[[#This Row],[Close Price]]/Table2[[#This Row],[Day Low]])-1</f>
        <v>7.2951936214453728E-3</v>
      </c>
      <c r="AD701" s="1">
        <f>(Table2[[#This Row],[Day High]]/Table2[[#This Row],[Close Price]])-1</f>
        <v>1.1925342324224486E-2</v>
      </c>
      <c r="AE701" s="1">
        <f>(Table2[[#This Row],[Close Price]]/Table2[[#This Row],[Current Week Low]])-1</f>
        <v>1.2199213087595639E-2</v>
      </c>
      <c r="AF701" s="1">
        <f>(Table2[[#This Row],[Current Week High]]/Table2[[#This Row],[Close Price]])-1</f>
        <v>2.1571591948297053E-2</v>
      </c>
      <c r="AG701" s="1">
        <f>(Table2[[#This Row],[Close Price]]/Table2[[#This Row],[Current Month Low]])-1</f>
        <v>1.2199213087595639E-2</v>
      </c>
      <c r="AH701" s="1">
        <f>(Table2[[#This Row],[Current Month High]]/Table2[[#This Row],[Close Price]])-1</f>
        <v>9.2446464848984666E-2</v>
      </c>
      <c r="AI701">
        <v>25.7705235980204</v>
      </c>
      <c r="AJ701">
        <v>3.12046413502109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-0.08</v>
      </c>
      <c r="AM701" t="s">
        <v>3192</v>
      </c>
      <c r="AN701">
        <v>-6.89</v>
      </c>
      <c r="AO701" t="s">
        <v>3192</v>
      </c>
      <c r="AP701">
        <v>-6.5403844219805995E-2</v>
      </c>
      <c r="AQ701">
        <f>(Table2[[#This Row],[Sharpe Ratio]]-AVERAGE(Table2[Sharpe Ratio]))/_xlfn.STDEV.P(Table2[Sharpe Ratio])</f>
        <v>-1.5530478932095488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665</v>
      </c>
      <c r="AT701">
        <f>_xlfn.RANK.AVG(Table2[[#This Row],[6M Return vs Nifty Z-Score]],Table2[6M Return vs Nifty Z-Score])</f>
        <v>583</v>
      </c>
      <c r="AU701">
        <f>_xlfn.RANK.AVG(Table2[[#This Row],[Sharpe Ratio Z-Score]],Table2[Sharpe Ratio Z-Score])</f>
        <v>688</v>
      </c>
      <c r="AV701">
        <f>(Table2[[#This Row],[Rank 1Y]]+Table2[[#This Row],[Rank 6M]]+Table2[[#This Row],[Rank Sharpe]])/3</f>
        <v>645.33333333333337</v>
      </c>
    </row>
    <row r="702" spans="1:48" x14ac:dyDescent="0.3">
      <c r="A702" t="s">
        <v>1739</v>
      </c>
      <c r="B702" t="s">
        <v>1740</v>
      </c>
      <c r="C702" t="s">
        <v>3147</v>
      </c>
      <c r="D702" t="s">
        <v>405</v>
      </c>
      <c r="E702">
        <v>4817.8092440699902</v>
      </c>
      <c r="F702">
        <v>43.74</v>
      </c>
      <c r="G702">
        <v>-47.170964131734401</v>
      </c>
      <c r="H702">
        <f>(Table2[[#This Row],[1Y Return vs Nifty]]-AVERAGE(Table2[1Y Return vs Nifty]))/_xlfn.STDEV.P(Table2[1Y Return vs Nifty])</f>
        <v>-1.2123370500195847</v>
      </c>
      <c r="I702">
        <v>-6.6980712480404501</v>
      </c>
      <c r="J702">
        <f>(Table2[[#This Row],[1M Return vs Nifty]]-AVERAGE(Table2[1M Return vs Nifty]))/_xlfn.STDEV.P(Table2[1M Return vs Nifty])</f>
        <v>-0.74427788813056672</v>
      </c>
      <c r="K702">
        <v>-25.8760387472405</v>
      </c>
      <c r="L702">
        <f>(Table2[[#This Row],[6M Return vs Nifty]]-AVERAGE(Table2[6M Return vs Nifty]))/_xlfn.STDEV.P(Table2[6M Return vs Nifty])</f>
        <v>-1.1229619987865347</v>
      </c>
      <c r="M702">
        <v>-3.0156750511603101</v>
      </c>
      <c r="N702">
        <f>(Table2[[#This Row],[1W Return vs Nifty]]-AVERAGE(Table2[1W Return vs Nifty]))/_xlfn.STDEV.P(Table2[1W Return vs Nifty])</f>
        <v>-0.98311218107738374</v>
      </c>
      <c r="O702">
        <v>45.65</v>
      </c>
      <c r="P702">
        <v>47.236949699740599</v>
      </c>
      <c r="Q702">
        <v>50.230447306802603</v>
      </c>
      <c r="R702">
        <v>23.8188951776125</v>
      </c>
      <c r="S702" s="1">
        <f>(Table2[[#This Row],[Close Price]]-Table2[[#This Row],[20D EMA]])/Table2[[#This Row],[20D EMA]]</f>
        <v>-4.1840087623220078E-2</v>
      </c>
      <c r="T702" s="1">
        <f>(Table2[[#This Row],[Close Price]]-Table2[[#This Row],[50D EMA]])/Table2[[#This Row],[50D EMA]]</f>
        <v>-7.4029964296356762E-2</v>
      </c>
      <c r="U702" s="1">
        <f>(Table2[[#This Row],[Close Price]]-Table2[[#This Row],[200D EMA]])/Table2[[#This Row],[200D EMA]]</f>
        <v>-0.12921340849623716</v>
      </c>
      <c r="V702">
        <v>0.91690678789743596</v>
      </c>
      <c r="W702">
        <v>43.5</v>
      </c>
      <c r="X702">
        <v>44.4</v>
      </c>
      <c r="Y702">
        <v>43.2</v>
      </c>
      <c r="Z702">
        <v>45.74</v>
      </c>
      <c r="AA702">
        <v>43.2</v>
      </c>
      <c r="AB702">
        <v>46.39</v>
      </c>
      <c r="AC702" s="1">
        <f>(Table2[[#This Row],[Close Price]]/Table2[[#This Row],[Day Low]])-1</f>
        <v>5.5172413793103114E-3</v>
      </c>
      <c r="AD702" s="1">
        <f>(Table2[[#This Row],[Day High]]/Table2[[#This Row],[Close Price]])-1</f>
        <v>1.5089163237311354E-2</v>
      </c>
      <c r="AE702" s="1">
        <f>(Table2[[#This Row],[Close Price]]/Table2[[#This Row],[Current Week Low]])-1</f>
        <v>1.2499999999999956E-2</v>
      </c>
      <c r="AF702" s="1">
        <f>(Table2[[#This Row],[Current Week High]]/Table2[[#This Row],[Close Price]])-1</f>
        <v>4.5724737082761813E-2</v>
      </c>
      <c r="AG702" s="1">
        <f>(Table2[[#This Row],[Close Price]]/Table2[[#This Row],[Current Month Low]])-1</f>
        <v>1.2499999999999956E-2</v>
      </c>
      <c r="AH702" s="1">
        <f>(Table2[[#This Row],[Current Month High]]/Table2[[#This Row],[Close Price]])-1</f>
        <v>6.0585276634659291E-2</v>
      </c>
      <c r="AI702">
        <v>56.149977137631403</v>
      </c>
      <c r="AJ702">
        <v>1.24999999999999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-0.13</v>
      </c>
      <c r="AM702" t="s">
        <v>3192</v>
      </c>
      <c r="AN702">
        <v>-3.8</v>
      </c>
      <c r="AO702" t="s">
        <v>3192</v>
      </c>
      <c r="AQ702">
        <f>(Table2[[#This Row],[Sharpe Ratio]]-AVERAGE(Table2[Sharpe Ratio]))/_xlfn.STDEV.P(Table2[Sharpe Ratio])</f>
        <v>-0.78836149865308947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704</v>
      </c>
      <c r="AT702">
        <f>_xlfn.RANK.AVG(Table2[[#This Row],[6M Return vs Nifty Z-Score]],Table2[6M Return vs Nifty Z-Score])</f>
        <v>681</v>
      </c>
      <c r="AU702">
        <f>_xlfn.RANK.AVG(Table2[[#This Row],[Sharpe Ratio Z-Score]],Table2[Sharpe Ratio Z-Score])</f>
        <v>551.5</v>
      </c>
      <c r="AV702">
        <f>(Table2[[#This Row],[Rank 1Y]]+Table2[[#This Row],[Rank 6M]]+Table2[[#This Row],[Rank Sharpe]])/3</f>
        <v>645.5</v>
      </c>
    </row>
    <row r="703" spans="1:48" x14ac:dyDescent="0.3">
      <c r="A703" t="s">
        <v>1106</v>
      </c>
      <c r="B703" t="s">
        <v>1107</v>
      </c>
      <c r="C703" t="s">
        <v>3146</v>
      </c>
      <c r="D703" t="s">
        <v>279</v>
      </c>
      <c r="E703">
        <v>11845.291775975</v>
      </c>
      <c r="F703">
        <v>880.25</v>
      </c>
      <c r="G703">
        <v>-44.110333949347002</v>
      </c>
      <c r="H703">
        <f>(Table2[[#This Row],[1Y Return vs Nifty]]-AVERAGE(Table2[1Y Return vs Nifty]))/_xlfn.STDEV.P(Table2[1Y Return vs Nifty])</f>
        <v>-1.1619295571179125</v>
      </c>
      <c r="I703">
        <v>-7.1211900488720401</v>
      </c>
      <c r="J703">
        <f>(Table2[[#This Row],[1M Return vs Nifty]]-AVERAGE(Table2[1M Return vs Nifty]))/_xlfn.STDEV.P(Table2[1M Return vs Nifty])</f>
        <v>-0.78962548846289315</v>
      </c>
      <c r="K703">
        <v>-19.218742461626601</v>
      </c>
      <c r="L703">
        <f>(Table2[[#This Row],[6M Return vs Nifty]]-AVERAGE(Table2[6M Return vs Nifty]))/_xlfn.STDEV.P(Table2[6M Return vs Nifty])</f>
        <v>-0.91705790634997386</v>
      </c>
      <c r="M703">
        <v>0.22193553967492699</v>
      </c>
      <c r="N703">
        <f>(Table2[[#This Row],[1W Return vs Nifty]]-AVERAGE(Table2[1W Return vs Nifty]))/_xlfn.STDEV.P(Table2[1W Return vs Nifty])</f>
        <v>-0.31148306810000392</v>
      </c>
      <c r="O703">
        <v>886.47</v>
      </c>
      <c r="P703">
        <v>909.28403207402198</v>
      </c>
      <c r="Q703">
        <v>934.85766121287099</v>
      </c>
      <c r="R703">
        <v>51.912937064886698</v>
      </c>
      <c r="S703" s="1">
        <f>(Table2[[#This Row],[Close Price]]-Table2[[#This Row],[20D EMA]])/Table2[[#This Row],[20D EMA]]</f>
        <v>-7.0165939061671879E-3</v>
      </c>
      <c r="T703" s="1">
        <f>(Table2[[#This Row],[Close Price]]-Table2[[#This Row],[50D EMA]])/Table2[[#This Row],[50D EMA]]</f>
        <v>-3.1930652084362576E-2</v>
      </c>
      <c r="U703" s="1">
        <f>(Table2[[#This Row],[Close Price]]-Table2[[#This Row],[200D EMA]])/Table2[[#This Row],[200D EMA]]</f>
        <v>-5.8412808150947591E-2</v>
      </c>
      <c r="V703">
        <v>0.55242124069508503</v>
      </c>
      <c r="W703">
        <v>867</v>
      </c>
      <c r="X703">
        <v>887.45</v>
      </c>
      <c r="Y703">
        <v>852.2</v>
      </c>
      <c r="Z703">
        <v>887.45</v>
      </c>
      <c r="AA703">
        <v>850.9</v>
      </c>
      <c r="AB703">
        <v>917.45</v>
      </c>
      <c r="AC703" s="1">
        <f>(Table2[[#This Row],[Close Price]]/Table2[[#This Row],[Day Low]])-1</f>
        <v>1.5282583621683887E-2</v>
      </c>
      <c r="AD703" s="1">
        <f>(Table2[[#This Row],[Day High]]/Table2[[#This Row],[Close Price]])-1</f>
        <v>8.1794944618007737E-3</v>
      </c>
      <c r="AE703" s="1">
        <f>(Table2[[#This Row],[Close Price]]/Table2[[#This Row],[Current Week Low]])-1</f>
        <v>3.2914808730345024E-2</v>
      </c>
      <c r="AF703" s="1">
        <f>(Table2[[#This Row],[Current Week High]]/Table2[[#This Row],[Close Price]])-1</f>
        <v>8.1794944618007737E-3</v>
      </c>
      <c r="AG703" s="1">
        <f>(Table2[[#This Row],[Close Price]]/Table2[[#This Row],[Current Month Low]])-1</f>
        <v>3.4492889881302169E-2</v>
      </c>
      <c r="AH703" s="1">
        <f>(Table2[[#This Row],[Current Month High]]/Table2[[#This Row],[Close Price]])-1</f>
        <v>4.2260721385970035E-2</v>
      </c>
      <c r="AI703">
        <v>41.777904004544098</v>
      </c>
      <c r="AJ703">
        <v>12.556741896298201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-0.11</v>
      </c>
      <c r="AM703" t="s">
        <v>3192</v>
      </c>
      <c r="AN703">
        <v>-1.0900000000000001</v>
      </c>
      <c r="AO703" t="s">
        <v>3192</v>
      </c>
      <c r="AP703">
        <v>-1.5974656785576E-2</v>
      </c>
      <c r="AQ703">
        <f>(Table2[[#This Row],[Sharpe Ratio]]-AVERAGE(Table2[Sharpe Ratio]))/_xlfn.STDEV.P(Table2[Sharpe Ratio])</f>
        <v>-0.97513343610351511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696</v>
      </c>
      <c r="AT703">
        <f>_xlfn.RANK.AVG(Table2[[#This Row],[6M Return vs Nifty Z-Score]],Table2[6M Return vs Nifty Z-Score])</f>
        <v>628</v>
      </c>
      <c r="AU703">
        <f>_xlfn.RANK.AVG(Table2[[#This Row],[Sharpe Ratio Z-Score]],Table2[Sharpe Ratio Z-Score])</f>
        <v>615</v>
      </c>
      <c r="AV703">
        <f>(Table2[[#This Row],[Rank 1Y]]+Table2[[#This Row],[Rank 6M]]+Table2[[#This Row],[Rank Sharpe]])/3</f>
        <v>646.33333333333337</v>
      </c>
    </row>
    <row r="704" spans="1:48" x14ac:dyDescent="0.3">
      <c r="A704" t="s">
        <v>1636</v>
      </c>
      <c r="B704" t="s">
        <v>1637</v>
      </c>
      <c r="C704" t="s">
        <v>3159</v>
      </c>
      <c r="D704" t="s">
        <v>867</v>
      </c>
      <c r="E704">
        <v>5750.2718054099996</v>
      </c>
      <c r="F704">
        <v>32.450000000000003</v>
      </c>
      <c r="G704">
        <v>-49.431097223083498</v>
      </c>
      <c r="H704">
        <f>(Table2[[#This Row],[1Y Return vs Nifty]]-AVERAGE(Table2[1Y Return vs Nifty]))/_xlfn.STDEV.P(Table2[1Y Return vs Nifty])</f>
        <v>-1.2495606399242447</v>
      </c>
      <c r="I704">
        <v>-20.3581041891956</v>
      </c>
      <c r="J704">
        <f>(Table2[[#This Row],[1M Return vs Nifty]]-AVERAGE(Table2[1M Return vs Nifty]))/_xlfn.STDEV.P(Table2[1M Return vs Nifty])</f>
        <v>-2.2082868452472502</v>
      </c>
      <c r="K704">
        <v>-39.990087936547702</v>
      </c>
      <c r="L704">
        <f>(Table2[[#This Row],[6M Return vs Nifty]]-AVERAGE(Table2[6M Return vs Nifty]))/_xlfn.STDEV.P(Table2[6M Return vs Nifty])</f>
        <v>-1.559496646524732</v>
      </c>
      <c r="M704">
        <v>-0.88885960519264196</v>
      </c>
      <c r="N704">
        <f>(Table2[[#This Row],[1W Return vs Nifty]]-AVERAGE(Table2[1W Return vs Nifty]))/_xlfn.STDEV.P(Table2[1W Return vs Nifty])</f>
        <v>-0.54191299069749643</v>
      </c>
      <c r="O704">
        <v>35.22</v>
      </c>
      <c r="P704">
        <v>37.695239714924398</v>
      </c>
      <c r="Q704">
        <v>41.310999810018899</v>
      </c>
      <c r="R704">
        <v>30.736354857861699</v>
      </c>
      <c r="S704" s="1">
        <f>(Table2[[#This Row],[Close Price]]-Table2[[#This Row],[20D EMA]])/Table2[[#This Row],[20D EMA]]</f>
        <v>-7.8648495173196942E-2</v>
      </c>
      <c r="T704" s="1">
        <f>(Table2[[#This Row],[Close Price]]-Table2[[#This Row],[50D EMA]])/Table2[[#This Row],[50D EMA]]</f>
        <v>-0.13914859686772826</v>
      </c>
      <c r="U704" s="1">
        <f>(Table2[[#This Row],[Close Price]]-Table2[[#This Row],[200D EMA]])/Table2[[#This Row],[200D EMA]]</f>
        <v>-0.21449492509909898</v>
      </c>
      <c r="V704">
        <v>0.72878823279182003</v>
      </c>
      <c r="W704">
        <v>32.32</v>
      </c>
      <c r="X704">
        <v>33.200000000000003</v>
      </c>
      <c r="Y704">
        <v>32.32</v>
      </c>
      <c r="Z704">
        <v>34.700000000000003</v>
      </c>
      <c r="AA704">
        <v>31.6</v>
      </c>
      <c r="AB704">
        <v>34.75</v>
      </c>
      <c r="AC704" s="1">
        <f>(Table2[[#This Row],[Close Price]]/Table2[[#This Row],[Day Low]])-1</f>
        <v>4.0222772277227481E-3</v>
      </c>
      <c r="AD704" s="1">
        <f>(Table2[[#This Row],[Day High]]/Table2[[#This Row],[Close Price]])-1</f>
        <v>2.3112480739599484E-2</v>
      </c>
      <c r="AE704" s="1">
        <f>(Table2[[#This Row],[Close Price]]/Table2[[#This Row],[Current Week Low]])-1</f>
        <v>4.0222772277227481E-3</v>
      </c>
      <c r="AF704" s="1">
        <f>(Table2[[#This Row],[Current Week High]]/Table2[[#This Row],[Close Price]])-1</f>
        <v>6.9337442218798229E-2</v>
      </c>
      <c r="AG704" s="1">
        <f>(Table2[[#This Row],[Close Price]]/Table2[[#This Row],[Current Month Low]])-1</f>
        <v>2.6898734177215333E-2</v>
      </c>
      <c r="AH704" s="1">
        <f>(Table2[[#This Row],[Current Month High]]/Table2[[#This Row],[Close Price]])-1</f>
        <v>7.0878274268104668E-2</v>
      </c>
      <c r="AI704">
        <v>66.4098613251155</v>
      </c>
      <c r="AJ704">
        <v>2.6898734177215302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-0.25</v>
      </c>
      <c r="AM704" t="s">
        <v>3192</v>
      </c>
      <c r="AN704">
        <v>-6.78</v>
      </c>
      <c r="AO704" t="s">
        <v>3192</v>
      </c>
      <c r="AP704">
        <v>6.616352143451E-3</v>
      </c>
      <c r="AQ704">
        <f>(Table2[[#This Row],[Sharpe Ratio]]-AVERAGE(Table2[Sharpe Ratio]))/_xlfn.STDEV.P(Table2[Sharpe Ratio])</f>
        <v>-0.71100466242970262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711</v>
      </c>
      <c r="AT704">
        <f>_xlfn.RANK.AVG(Table2[[#This Row],[6M Return vs Nifty Z-Score]],Table2[6M Return vs Nifty Z-Score])</f>
        <v>722</v>
      </c>
      <c r="AU704">
        <f>_xlfn.RANK.AVG(Table2[[#This Row],[Sharpe Ratio Z-Score]],Table2[Sharpe Ratio Z-Score])</f>
        <v>510</v>
      </c>
      <c r="AV704">
        <f>(Table2[[#This Row],[Rank 1Y]]+Table2[[#This Row],[Rank 6M]]+Table2[[#This Row],[Rank Sharpe]])/3</f>
        <v>647.66666666666663</v>
      </c>
    </row>
    <row r="705" spans="1:48" x14ac:dyDescent="0.3">
      <c r="A705" t="s">
        <v>612</v>
      </c>
      <c r="B705" t="s">
        <v>613</v>
      </c>
      <c r="C705" t="s">
        <v>3147</v>
      </c>
      <c r="D705" t="s">
        <v>43</v>
      </c>
      <c r="E705">
        <v>32451.363021629899</v>
      </c>
      <c r="F705">
        <v>552.29999999999995</v>
      </c>
      <c r="G705">
        <v>-32.9358010115402</v>
      </c>
      <c r="H705">
        <f>(Table2[[#This Row],[1Y Return vs Nifty]]-AVERAGE(Table2[1Y Return vs Nifty]))/_xlfn.STDEV.P(Table2[1Y Return vs Nifty])</f>
        <v>-0.97788896541773496</v>
      </c>
      <c r="I705">
        <v>-7.6969704615635202</v>
      </c>
      <c r="J705">
        <f>(Table2[[#This Row],[1M Return vs Nifty]]-AVERAGE(Table2[1M Return vs Nifty]))/_xlfn.STDEV.P(Table2[1M Return vs Nifty])</f>
        <v>-0.8513345403476088</v>
      </c>
      <c r="K705">
        <v>-14.184537593852699</v>
      </c>
      <c r="L705">
        <f>(Table2[[#This Row],[6M Return vs Nifty]]-AVERAGE(Table2[6M Return vs Nifty]))/_xlfn.STDEV.P(Table2[6M Return vs Nifty])</f>
        <v>-0.76135454871533392</v>
      </c>
      <c r="M705">
        <v>-2.1747605249250701</v>
      </c>
      <c r="N705">
        <f>(Table2[[#This Row],[1W Return vs Nifty]]-AVERAGE(Table2[1W Return vs Nifty]))/_xlfn.STDEV.P(Table2[1W Return vs Nifty])</f>
        <v>-0.80866789214902768</v>
      </c>
      <c r="O705">
        <v>580.98</v>
      </c>
      <c r="P705">
        <v>590.10220923488703</v>
      </c>
      <c r="Q705">
        <v>577.54559677083603</v>
      </c>
      <c r="R705">
        <v>30.711223135454102</v>
      </c>
      <c r="S705" s="1">
        <f>(Table2[[#This Row],[Close Price]]-Table2[[#This Row],[20D EMA]])/Table2[[#This Row],[20D EMA]]</f>
        <v>-4.936486626045658E-2</v>
      </c>
      <c r="T705" s="1">
        <f>(Table2[[#This Row],[Close Price]]-Table2[[#This Row],[50D EMA]])/Table2[[#This Row],[50D EMA]]</f>
        <v>-6.4060443501644485E-2</v>
      </c>
      <c r="U705" s="1">
        <f>(Table2[[#This Row],[Close Price]]-Table2[[#This Row],[200D EMA]])/Table2[[#This Row],[200D EMA]]</f>
        <v>-4.3711867793623328E-2</v>
      </c>
      <c r="V705">
        <v>0.90690664278713096</v>
      </c>
      <c r="W705">
        <v>546.1</v>
      </c>
      <c r="X705">
        <v>566.29999999999995</v>
      </c>
      <c r="Y705">
        <v>546.1</v>
      </c>
      <c r="Z705">
        <v>569.4</v>
      </c>
      <c r="AA705">
        <v>543.4</v>
      </c>
      <c r="AB705">
        <v>606.5</v>
      </c>
      <c r="AC705" s="1">
        <f>(Table2[[#This Row],[Close Price]]/Table2[[#This Row],[Day Low]])-1</f>
        <v>1.135323200878946E-2</v>
      </c>
      <c r="AD705" s="1">
        <f>(Table2[[#This Row],[Day High]]/Table2[[#This Row],[Close Price]])-1</f>
        <v>2.5348542458808687E-2</v>
      </c>
      <c r="AE705" s="1">
        <f>(Table2[[#This Row],[Close Price]]/Table2[[#This Row],[Current Week Low]])-1</f>
        <v>1.135323200878946E-2</v>
      </c>
      <c r="AF705" s="1">
        <f>(Table2[[#This Row],[Current Week High]]/Table2[[#This Row],[Close Price]])-1</f>
        <v>3.0961434003259125E-2</v>
      </c>
      <c r="AG705" s="1">
        <f>(Table2[[#This Row],[Close Price]]/Table2[[#This Row],[Current Month Low]])-1</f>
        <v>1.637835848362168E-2</v>
      </c>
      <c r="AH705" s="1">
        <f>(Table2[[#This Row],[Current Month High]]/Table2[[#This Row],[Close Price]])-1</f>
        <v>9.8135071519102057E-2</v>
      </c>
      <c r="AI705">
        <v>17.146478363208399</v>
      </c>
      <c r="AJ705">
        <v>21.4379947229551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-0.12</v>
      </c>
      <c r="AM705" t="s">
        <v>3192</v>
      </c>
      <c r="AN705">
        <v>-10.19</v>
      </c>
      <c r="AO705" t="s">
        <v>3192</v>
      </c>
      <c r="AP705">
        <v>-9.6913102802619999E-2</v>
      </c>
      <c r="AQ705">
        <f>(Table2[[#This Row],[Sharpe Ratio]]-AVERAGE(Table2[Sharpe Ratio]))/_xlfn.STDEV.P(Table2[Sharpe Ratio])</f>
        <v>-1.9214467484796294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656</v>
      </c>
      <c r="AT705">
        <f>_xlfn.RANK.AVG(Table2[[#This Row],[6M Return vs Nifty Z-Score]],Table2[6M Return vs Nifty Z-Score])</f>
        <v>579</v>
      </c>
      <c r="AU705">
        <f>_xlfn.RANK.AVG(Table2[[#This Row],[Sharpe Ratio Z-Score]],Table2[Sharpe Ratio Z-Score])</f>
        <v>717</v>
      </c>
      <c r="AV705">
        <f>(Table2[[#This Row],[Rank 1Y]]+Table2[[#This Row],[Rank 6M]]+Table2[[#This Row],[Rank Sharpe]])/3</f>
        <v>650.66666666666663</v>
      </c>
    </row>
    <row r="706" spans="1:48" x14ac:dyDescent="0.3">
      <c r="A706" t="s">
        <v>1832</v>
      </c>
      <c r="B706" t="s">
        <v>1833</v>
      </c>
      <c r="C706" t="s">
        <v>3158</v>
      </c>
      <c r="D706" t="s">
        <v>429</v>
      </c>
      <c r="E706">
        <v>4340.9056471679996</v>
      </c>
      <c r="F706">
        <v>86.88</v>
      </c>
      <c r="G706">
        <v>-31.7584868920185</v>
      </c>
      <c r="H706">
        <f>(Table2[[#This Row],[1Y Return vs Nifty]]-AVERAGE(Table2[1Y Return vs Nifty]))/_xlfn.STDEV.P(Table2[1Y Return vs Nifty])</f>
        <v>-0.9584990196920683</v>
      </c>
      <c r="I706">
        <v>-9.2340372823176402</v>
      </c>
      <c r="J706">
        <f>(Table2[[#This Row],[1M Return vs Nifty]]-AVERAGE(Table2[1M Return vs Nifty]))/_xlfn.STDEV.P(Table2[1M Return vs Nifty])</f>
        <v>-1.0160691059935831</v>
      </c>
      <c r="K706">
        <v>-29.7679927767702</v>
      </c>
      <c r="L706">
        <f>(Table2[[#This Row],[6M Return vs Nifty]]-AVERAGE(Table2[6M Return vs Nifty]))/_xlfn.STDEV.P(Table2[6M Return vs Nifty])</f>
        <v>-1.2433365814811412</v>
      </c>
      <c r="M706">
        <v>-3.0368578253576799</v>
      </c>
      <c r="N706">
        <f>(Table2[[#This Row],[1W Return vs Nifty]]-AVERAGE(Table2[1W Return vs Nifty]))/_xlfn.STDEV.P(Table2[1W Return vs Nifty])</f>
        <v>-0.98750646119397723</v>
      </c>
      <c r="O706">
        <v>90.66</v>
      </c>
      <c r="P706">
        <v>95.2470231042481</v>
      </c>
      <c r="Q706">
        <v>98.957953913337803</v>
      </c>
      <c r="R706">
        <v>11.642894357600399</v>
      </c>
      <c r="S706" s="1">
        <f>(Table2[[#This Row],[Close Price]]-Table2[[#This Row],[20D EMA]])/Table2[[#This Row],[20D EMA]]</f>
        <v>-4.1694242223692932E-2</v>
      </c>
      <c r="T706" s="1">
        <f>(Table2[[#This Row],[Close Price]]-Table2[[#This Row],[50D EMA]])/Table2[[#This Row],[50D EMA]]</f>
        <v>-8.7845507728786201E-2</v>
      </c>
      <c r="U706" s="1">
        <f>(Table2[[#This Row],[Close Price]]-Table2[[#This Row],[200D EMA]])/Table2[[#This Row],[200D EMA]]</f>
        <v>-0.12205137066511144</v>
      </c>
      <c r="V706">
        <v>0.78637466195875405</v>
      </c>
      <c r="W706">
        <v>86.3</v>
      </c>
      <c r="X706">
        <v>87.81</v>
      </c>
      <c r="Y706">
        <v>86.3</v>
      </c>
      <c r="Z706">
        <v>88.98</v>
      </c>
      <c r="AA706">
        <v>86.3</v>
      </c>
      <c r="AB706">
        <v>93</v>
      </c>
      <c r="AC706" s="1">
        <f>(Table2[[#This Row],[Close Price]]/Table2[[#This Row],[Day Low]])-1</f>
        <v>6.7207415990728769E-3</v>
      </c>
      <c r="AD706" s="1">
        <f>(Table2[[#This Row],[Day High]]/Table2[[#This Row],[Close Price]])-1</f>
        <v>1.070441988950277E-2</v>
      </c>
      <c r="AE706" s="1">
        <f>(Table2[[#This Row],[Close Price]]/Table2[[#This Row],[Current Week Low]])-1</f>
        <v>6.7207415990728769E-3</v>
      </c>
      <c r="AF706" s="1">
        <f>(Table2[[#This Row],[Current Week High]]/Table2[[#This Row],[Close Price]])-1</f>
        <v>2.4171270718232218E-2</v>
      </c>
      <c r="AG706" s="1">
        <f>(Table2[[#This Row],[Close Price]]/Table2[[#This Row],[Current Month Low]])-1</f>
        <v>6.7207415990728769E-3</v>
      </c>
      <c r="AH706" s="1">
        <f>(Table2[[#This Row],[Current Month High]]/Table2[[#This Row],[Close Price]])-1</f>
        <v>7.0441988950276313E-2</v>
      </c>
      <c r="AI706">
        <v>39.905616942909703</v>
      </c>
      <c r="AJ706">
        <v>1.9120234604105499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-0.21</v>
      </c>
      <c r="AM706" t="s">
        <v>3192</v>
      </c>
      <c r="AN706">
        <v>-5.54</v>
      </c>
      <c r="AO706" t="s">
        <v>3192</v>
      </c>
      <c r="AP706">
        <v>-1.1012594770547E-2</v>
      </c>
      <c r="AQ706">
        <f>(Table2[[#This Row],[Sharpe Ratio]]-AVERAGE(Table2[Sharpe Ratio]))/_xlfn.STDEV.P(Table2[Sharpe Ratio])</f>
        <v>-0.91711817175474108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650</v>
      </c>
      <c r="AT706">
        <f>_xlfn.RANK.AVG(Table2[[#This Row],[6M Return vs Nifty Z-Score]],Table2[6M Return vs Nifty Z-Score])</f>
        <v>700</v>
      </c>
      <c r="AU706">
        <f>_xlfn.RANK.AVG(Table2[[#This Row],[Sharpe Ratio Z-Score]],Table2[Sharpe Ratio Z-Score])</f>
        <v>604</v>
      </c>
      <c r="AV706">
        <f>(Table2[[#This Row],[Rank 1Y]]+Table2[[#This Row],[Rank 6M]]+Table2[[#This Row],[Rank Sharpe]])/3</f>
        <v>651.33333333333337</v>
      </c>
    </row>
    <row r="707" spans="1:48" x14ac:dyDescent="0.3">
      <c r="A707" t="s">
        <v>581</v>
      </c>
      <c r="B707" t="s">
        <v>582</v>
      </c>
      <c r="C707" t="s">
        <v>3155</v>
      </c>
      <c r="D707" t="s">
        <v>77</v>
      </c>
      <c r="E707">
        <v>35019.831025025</v>
      </c>
      <c r="F707">
        <v>1867.25</v>
      </c>
      <c r="G707">
        <v>-46.141777286577103</v>
      </c>
      <c r="H707">
        <f>(Table2[[#This Row],[1Y Return vs Nifty]]-AVERAGE(Table2[1Y Return vs Nifty]))/_xlfn.STDEV.P(Table2[1Y Return vs Nifty])</f>
        <v>-1.1953867079330756</v>
      </c>
      <c r="I707">
        <v>0.208272343383646</v>
      </c>
      <c r="J707">
        <f>(Table2[[#This Row],[1M Return vs Nifty]]-AVERAGE(Table2[1M Return vs Nifty]))/_xlfn.STDEV.P(Table2[1M Return vs Nifty])</f>
        <v>-4.0930787434777082E-3</v>
      </c>
      <c r="K707">
        <v>-17.968482650526099</v>
      </c>
      <c r="L707">
        <f>(Table2[[#This Row],[6M Return vs Nifty]]-AVERAGE(Table2[6M Return vs Nifty]))/_xlfn.STDEV.P(Table2[6M Return vs Nifty])</f>
        <v>-0.87838851254954231</v>
      </c>
      <c r="M707">
        <v>-6.33042294493079E-2</v>
      </c>
      <c r="N707">
        <f>(Table2[[#This Row],[1W Return vs Nifty]]-AVERAGE(Table2[1W Return vs Nifty]))/_xlfn.STDEV.P(Table2[1W Return vs Nifty])</f>
        <v>-0.37065489489877895</v>
      </c>
      <c r="O707">
        <v>1881.89</v>
      </c>
      <c r="P707">
        <v>1866.9011019295101</v>
      </c>
      <c r="Q707">
        <v>1914.02874947019</v>
      </c>
      <c r="R707">
        <v>44.652390344641098</v>
      </c>
      <c r="S707" s="1">
        <f>(Table2[[#This Row],[Close Price]]-Table2[[#This Row],[20D EMA]])/Table2[[#This Row],[20D EMA]]</f>
        <v>-7.7794132494460886E-3</v>
      </c>
      <c r="T707" s="1">
        <f>(Table2[[#This Row],[Close Price]]-Table2[[#This Row],[50D EMA]])/Table2[[#This Row],[50D EMA]]</f>
        <v>1.8688620952084508E-4</v>
      </c>
      <c r="U707" s="1">
        <f>(Table2[[#This Row],[Close Price]]-Table2[[#This Row],[200D EMA]])/Table2[[#This Row],[200D EMA]]</f>
        <v>-2.4439940875046143E-2</v>
      </c>
      <c r="V707">
        <v>0.585736056204196</v>
      </c>
      <c r="W707">
        <v>1848.45</v>
      </c>
      <c r="X707">
        <v>1892.45</v>
      </c>
      <c r="Y707">
        <v>1848.45</v>
      </c>
      <c r="Z707">
        <v>1918.4</v>
      </c>
      <c r="AA707">
        <v>1827.25</v>
      </c>
      <c r="AB707">
        <v>1982</v>
      </c>
      <c r="AC707" s="1">
        <f>(Table2[[#This Row],[Close Price]]/Table2[[#This Row],[Day Low]])-1</f>
        <v>1.0170683545673409E-2</v>
      </c>
      <c r="AD707" s="1">
        <f>(Table2[[#This Row],[Day High]]/Table2[[#This Row],[Close Price]])-1</f>
        <v>1.349578256794759E-2</v>
      </c>
      <c r="AE707" s="1">
        <f>(Table2[[#This Row],[Close Price]]/Table2[[#This Row],[Current Week Low]])-1</f>
        <v>1.0170683545673409E-2</v>
      </c>
      <c r="AF707" s="1">
        <f>(Table2[[#This Row],[Current Week High]]/Table2[[#This Row],[Close Price]])-1</f>
        <v>2.7393225331369786E-2</v>
      </c>
      <c r="AG707" s="1">
        <f>(Table2[[#This Row],[Close Price]]/Table2[[#This Row],[Current Month Low]])-1</f>
        <v>2.189081953755645E-2</v>
      </c>
      <c r="AH707" s="1">
        <f>(Table2[[#This Row],[Current Month High]]/Table2[[#This Row],[Close Price]])-1</f>
        <v>6.1454009907618179E-2</v>
      </c>
      <c r="AI707">
        <v>30.175391618690501</v>
      </c>
      <c r="AJ707">
        <v>13.0707278672641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0.04</v>
      </c>
      <c r="AM707" t="s">
        <v>3193</v>
      </c>
      <c r="AN707">
        <v>-1.45</v>
      </c>
      <c r="AO707" t="s">
        <v>3192</v>
      </c>
      <c r="AP707">
        <v>-3.1276278474108E-2</v>
      </c>
      <c r="AQ707">
        <f>(Table2[[#This Row],[Sharpe Ratio]]-AVERAGE(Table2[Sharpe Ratio]))/_xlfn.STDEV.P(Table2[Sharpe Ratio])</f>
        <v>-1.1540364051789491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699</v>
      </c>
      <c r="AT707">
        <f>_xlfn.RANK.AVG(Table2[[#This Row],[6M Return vs Nifty Z-Score]],Table2[6M Return vs Nifty Z-Score])</f>
        <v>620</v>
      </c>
      <c r="AU707">
        <f>_xlfn.RANK.AVG(Table2[[#This Row],[Sharpe Ratio Z-Score]],Table2[Sharpe Ratio Z-Score])</f>
        <v>638</v>
      </c>
      <c r="AV707">
        <f>(Table2[[#This Row],[Rank 1Y]]+Table2[[#This Row],[Rank 6M]]+Table2[[#This Row],[Rank Sharpe]])/3</f>
        <v>652.33333333333337</v>
      </c>
    </row>
    <row r="708" spans="1:48" x14ac:dyDescent="0.3">
      <c r="A708" t="s">
        <v>1096</v>
      </c>
      <c r="B708" t="s">
        <v>1097</v>
      </c>
      <c r="C708" t="s">
        <v>3146</v>
      </c>
      <c r="D708" t="s">
        <v>21</v>
      </c>
      <c r="E708">
        <v>11992.917416480001</v>
      </c>
      <c r="F708">
        <v>800.8</v>
      </c>
      <c r="G708">
        <v>-33.226009595793101</v>
      </c>
      <c r="H708">
        <f>(Table2[[#This Row],[1Y Return vs Nifty]]-AVERAGE(Table2[1Y Return vs Nifty]))/_xlfn.STDEV.P(Table2[1Y Return vs Nifty])</f>
        <v>-0.98266859780681415</v>
      </c>
      <c r="I708">
        <v>-1.5927074182899901</v>
      </c>
      <c r="J708">
        <f>(Table2[[#This Row],[1M Return vs Nifty]]-AVERAGE(Table2[1M Return vs Nifty]))/_xlfn.STDEV.P(Table2[1M Return vs Nifty])</f>
        <v>-0.19711241581493771</v>
      </c>
      <c r="K708">
        <v>-14.254607876551001</v>
      </c>
      <c r="L708">
        <f>(Table2[[#This Row],[6M Return vs Nifty]]-AVERAGE(Table2[6M Return vs Nifty]))/_xlfn.STDEV.P(Table2[6M Return vs Nifty])</f>
        <v>-0.76352175854749138</v>
      </c>
      <c r="M708">
        <v>-0.724441250511766</v>
      </c>
      <c r="N708">
        <f>(Table2[[#This Row],[1W Return vs Nifty]]-AVERAGE(Table2[1W Return vs Nifty]))/_xlfn.STDEV.P(Table2[1W Return vs Nifty])</f>
        <v>-0.50780507357364335</v>
      </c>
      <c r="O708">
        <v>801.23</v>
      </c>
      <c r="P708">
        <v>803.02884021390003</v>
      </c>
      <c r="Q708">
        <v>824.68866427048602</v>
      </c>
      <c r="R708">
        <v>49.417790404789002</v>
      </c>
      <c r="S708" s="1">
        <f>(Table2[[#This Row],[Close Price]]-Table2[[#This Row],[20D EMA]])/Table2[[#This Row],[20D EMA]]</f>
        <v>-5.3667486239914093E-4</v>
      </c>
      <c r="T708" s="1">
        <f>(Table2[[#This Row],[Close Price]]-Table2[[#This Row],[50D EMA]])/Table2[[#This Row],[50D EMA]]</f>
        <v>-2.7755419261235779E-3</v>
      </c>
      <c r="U708" s="1">
        <f>(Table2[[#This Row],[Close Price]]-Table2[[#This Row],[200D EMA]])/Table2[[#This Row],[200D EMA]]</f>
        <v>-2.8966888118460814E-2</v>
      </c>
      <c r="V708">
        <v>0.61579125510542698</v>
      </c>
      <c r="W708">
        <v>795.05</v>
      </c>
      <c r="X708">
        <v>805.7</v>
      </c>
      <c r="Y708">
        <v>793.35</v>
      </c>
      <c r="Z708">
        <v>808.85</v>
      </c>
      <c r="AA708">
        <v>778.3</v>
      </c>
      <c r="AB708">
        <v>813.4</v>
      </c>
      <c r="AC708" s="1">
        <f>(Table2[[#This Row],[Close Price]]/Table2[[#This Row],[Day Low]])-1</f>
        <v>7.2322495440537704E-3</v>
      </c>
      <c r="AD708" s="1">
        <f>(Table2[[#This Row],[Day High]]/Table2[[#This Row],[Close Price]])-1</f>
        <v>6.1188811188812586E-3</v>
      </c>
      <c r="AE708" s="1">
        <f>(Table2[[#This Row],[Close Price]]/Table2[[#This Row],[Current Week Low]])-1</f>
        <v>9.3905590218692492E-3</v>
      </c>
      <c r="AF708" s="1">
        <f>(Table2[[#This Row],[Current Week High]]/Table2[[#This Row],[Close Price]])-1</f>
        <v>1.0052447552447719E-2</v>
      </c>
      <c r="AG708" s="1">
        <f>(Table2[[#This Row],[Close Price]]/Table2[[#This Row],[Current Month Low]])-1</f>
        <v>2.8909160991905436E-2</v>
      </c>
      <c r="AH708" s="1">
        <f>(Table2[[#This Row],[Current Month High]]/Table2[[#This Row],[Close Price]])-1</f>
        <v>1.573426573426584E-2</v>
      </c>
      <c r="AI708">
        <v>20.004995004994999</v>
      </c>
      <c r="AJ708">
        <v>8.0701754385964897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-0.05</v>
      </c>
      <c r="AM708" t="s">
        <v>3192</v>
      </c>
      <c r="AN708">
        <v>0.24</v>
      </c>
      <c r="AO708" t="s">
        <v>3193</v>
      </c>
      <c r="AP708">
        <v>-0.13117523736637199</v>
      </c>
      <c r="AQ708">
        <f>(Table2[[#This Row],[Sharpe Ratio]]-AVERAGE(Table2[Sharpe Ratio]))/_xlfn.STDEV.P(Table2[Sharpe Ratio])</f>
        <v>-2.3220315835439536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657</v>
      </c>
      <c r="AT708">
        <f>_xlfn.RANK.AVG(Table2[[#This Row],[6M Return vs Nifty Z-Score]],Table2[6M Return vs Nifty Z-Score])</f>
        <v>580</v>
      </c>
      <c r="AU708">
        <f>_xlfn.RANK.AVG(Table2[[#This Row],[Sharpe Ratio Z-Score]],Table2[Sharpe Ratio Z-Score])</f>
        <v>730</v>
      </c>
      <c r="AV708">
        <f>(Table2[[#This Row],[Rank 1Y]]+Table2[[#This Row],[Rank 6M]]+Table2[[#This Row],[Rank Sharpe]])/3</f>
        <v>655.66666666666663</v>
      </c>
    </row>
    <row r="709" spans="1:48" x14ac:dyDescent="0.3">
      <c r="A709" t="s">
        <v>1175</v>
      </c>
      <c r="B709" t="s">
        <v>1176</v>
      </c>
      <c r="C709" t="s">
        <v>3147</v>
      </c>
      <c r="D709" t="s">
        <v>589</v>
      </c>
      <c r="E709">
        <v>10704.529940324999</v>
      </c>
      <c r="F709">
        <v>146.74</v>
      </c>
      <c r="G709">
        <v>-30.649398540881698</v>
      </c>
      <c r="H709">
        <f>(Table2[[#This Row],[1Y Return vs Nifty]]-AVERAGE(Table2[1Y Return vs Nifty]))/_xlfn.STDEV.P(Table2[1Y Return vs Nifty])</f>
        <v>-0.94023272815871928</v>
      </c>
      <c r="I709">
        <v>-11.301269605899</v>
      </c>
      <c r="J709">
        <f>(Table2[[#This Row],[1M Return vs Nifty]]-AVERAGE(Table2[1M Return vs Nifty]))/_xlfn.STDEV.P(Table2[1M Return vs Nifty])</f>
        <v>-1.2376239625010022</v>
      </c>
      <c r="K709">
        <v>-25.350675196207298</v>
      </c>
      <c r="L709">
        <f>(Table2[[#This Row],[6M Return vs Nifty]]-AVERAGE(Table2[6M Return vs Nifty]))/_xlfn.STDEV.P(Table2[6M Return vs Nifty])</f>
        <v>-1.1067129840914098</v>
      </c>
      <c r="M709">
        <v>-2.0875545401050402</v>
      </c>
      <c r="N709">
        <f>(Table2[[#This Row],[1W Return vs Nifty]]-AVERAGE(Table2[1W Return vs Nifty]))/_xlfn.STDEV.P(Table2[1W Return vs Nifty])</f>
        <v>-0.79057736625416219</v>
      </c>
      <c r="O709">
        <v>156.13</v>
      </c>
      <c r="P709">
        <v>160.41931914834799</v>
      </c>
      <c r="Q709">
        <v>163.586010369115</v>
      </c>
      <c r="R709">
        <v>26.6948939530172</v>
      </c>
      <c r="S709" s="1">
        <f>(Table2[[#This Row],[Close Price]]-Table2[[#This Row],[20D EMA]])/Table2[[#This Row],[20D EMA]]</f>
        <v>-6.0142189201306519E-2</v>
      </c>
      <c r="T709" s="1">
        <f>(Table2[[#This Row],[Close Price]]-Table2[[#This Row],[50D EMA]])/Table2[[#This Row],[50D EMA]]</f>
        <v>-8.5272267835135349E-2</v>
      </c>
      <c r="U709" s="1">
        <f>(Table2[[#This Row],[Close Price]]-Table2[[#This Row],[200D EMA]])/Table2[[#This Row],[200D EMA]]</f>
        <v>-0.10297952942983146</v>
      </c>
      <c r="V709">
        <v>0.783568397394514</v>
      </c>
      <c r="W709">
        <v>146.19999999999999</v>
      </c>
      <c r="X709">
        <v>149.11000000000001</v>
      </c>
      <c r="Y709">
        <v>146.19999999999999</v>
      </c>
      <c r="Z709">
        <v>154.32</v>
      </c>
      <c r="AA709">
        <v>146.19999999999999</v>
      </c>
      <c r="AB709">
        <v>164.34</v>
      </c>
      <c r="AC709" s="1">
        <f>(Table2[[#This Row],[Close Price]]/Table2[[#This Row],[Day Low]])-1</f>
        <v>3.6935704514364787E-3</v>
      </c>
      <c r="AD709" s="1">
        <f>(Table2[[#This Row],[Day High]]/Table2[[#This Row],[Close Price]])-1</f>
        <v>1.615101540139019E-2</v>
      </c>
      <c r="AE709" s="1">
        <f>(Table2[[#This Row],[Close Price]]/Table2[[#This Row],[Current Week Low]])-1</f>
        <v>3.6935704514364787E-3</v>
      </c>
      <c r="AF709" s="1">
        <f>(Table2[[#This Row],[Current Week High]]/Table2[[#This Row],[Close Price]])-1</f>
        <v>5.1655990186724621E-2</v>
      </c>
      <c r="AG709" s="1">
        <f>(Table2[[#This Row],[Close Price]]/Table2[[#This Row],[Current Month Low]])-1</f>
        <v>3.6935704514364787E-3</v>
      </c>
      <c r="AH709" s="1">
        <f>(Table2[[#This Row],[Current Month High]]/Table2[[#This Row],[Close Price]])-1</f>
        <v>0.11994002998500752</v>
      </c>
      <c r="AI709">
        <v>42.631442195143499</v>
      </c>
      <c r="AJ709">
        <v>11.4622104063805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-0.15</v>
      </c>
      <c r="AM709" t="s">
        <v>3192</v>
      </c>
      <c r="AN709">
        <v>-12.06</v>
      </c>
      <c r="AO709" t="s">
        <v>3192</v>
      </c>
      <c r="AP709">
        <v>-3.5768453706414002E-2</v>
      </c>
      <c r="AQ709">
        <f>(Table2[[#This Row],[Sharpe Ratio]]-AVERAGE(Table2[Sharpe Ratio]))/_xlfn.STDEV.P(Table2[Sharpe Ratio])</f>
        <v>-1.2065578635593368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645</v>
      </c>
      <c r="AT709">
        <f>_xlfn.RANK.AVG(Table2[[#This Row],[6M Return vs Nifty Z-Score]],Table2[6M Return vs Nifty Z-Score])</f>
        <v>676</v>
      </c>
      <c r="AU709">
        <f>_xlfn.RANK.AVG(Table2[[#This Row],[Sharpe Ratio Z-Score]],Table2[Sharpe Ratio Z-Score])</f>
        <v>646</v>
      </c>
      <c r="AV709">
        <f>(Table2[[#This Row],[Rank 1Y]]+Table2[[#This Row],[Rank 6M]]+Table2[[#This Row],[Rank Sharpe]])/3</f>
        <v>655.66666666666663</v>
      </c>
    </row>
    <row r="710" spans="1:48" x14ac:dyDescent="0.3">
      <c r="A710" t="s">
        <v>1256</v>
      </c>
      <c r="B710" t="s">
        <v>1257</v>
      </c>
      <c r="C710" t="s">
        <v>3155</v>
      </c>
      <c r="D710" t="s">
        <v>77</v>
      </c>
      <c r="E710">
        <v>9619.8929739750001</v>
      </c>
      <c r="F710">
        <v>1249.25</v>
      </c>
      <c r="G710">
        <v>-28.619598815729301</v>
      </c>
      <c r="H710">
        <f>(Table2[[#This Row],[1Y Return vs Nifty]]-AVERAGE(Table2[1Y Return vs Nifty]))/_xlfn.STDEV.P(Table2[1Y Return vs Nifty])</f>
        <v>-0.9068026470511662</v>
      </c>
      <c r="I710">
        <v>-3.1063813964863098</v>
      </c>
      <c r="J710">
        <f>(Table2[[#This Row],[1M Return vs Nifty]]-AVERAGE(Table2[1M Return vs Nifty]))/_xlfn.STDEV.P(Table2[1M Return vs Nifty])</f>
        <v>-0.35933986224790793</v>
      </c>
      <c r="K710">
        <v>-28.823982630167901</v>
      </c>
      <c r="L710">
        <f>(Table2[[#This Row],[6M Return vs Nifty]]-AVERAGE(Table2[6M Return vs Nifty]))/_xlfn.STDEV.P(Table2[6M Return vs Nifty])</f>
        <v>-1.2141392100336532</v>
      </c>
      <c r="M710">
        <v>2.06275085081655</v>
      </c>
      <c r="N710">
        <f>(Table2[[#This Row],[1W Return vs Nifty]]-AVERAGE(Table2[1W Return vs Nifty]))/_xlfn.STDEV.P(Table2[1W Return vs Nifty])</f>
        <v>7.0386560717301191E-2</v>
      </c>
      <c r="O710">
        <v>1259.55</v>
      </c>
      <c r="P710">
        <v>1313.69982724896</v>
      </c>
      <c r="Q710">
        <v>1388.7769701121899</v>
      </c>
      <c r="R710">
        <v>49.846227813836499</v>
      </c>
      <c r="S710" s="1">
        <f>(Table2[[#This Row],[Close Price]]-Table2[[#This Row],[20D EMA]])/Table2[[#This Row],[20D EMA]]</f>
        <v>-8.1775237187884202E-3</v>
      </c>
      <c r="T710" s="1">
        <f>(Table2[[#This Row],[Close Price]]-Table2[[#This Row],[50D EMA]])/Table2[[#This Row],[50D EMA]]</f>
        <v>-4.9059782084256959E-2</v>
      </c>
      <c r="U710" s="1">
        <f>(Table2[[#This Row],[Close Price]]-Table2[[#This Row],[200D EMA]])/Table2[[#This Row],[200D EMA]]</f>
        <v>-0.10046751430571209</v>
      </c>
      <c r="V710">
        <v>1.2394887607687699</v>
      </c>
      <c r="W710">
        <v>1246</v>
      </c>
      <c r="X710">
        <v>1263.95</v>
      </c>
      <c r="Y710">
        <v>1208.3499999999999</v>
      </c>
      <c r="Z710">
        <v>1263.95</v>
      </c>
      <c r="AA710">
        <v>1178</v>
      </c>
      <c r="AB710">
        <v>1298</v>
      </c>
      <c r="AC710" s="1">
        <f>(Table2[[#This Row],[Close Price]]/Table2[[#This Row],[Day Low]])-1</f>
        <v>2.6083467094704105E-3</v>
      </c>
      <c r="AD710" s="1">
        <f>(Table2[[#This Row],[Day High]]/Table2[[#This Row],[Close Price]])-1</f>
        <v>1.1767060236141713E-2</v>
      </c>
      <c r="AE710" s="1">
        <f>(Table2[[#This Row],[Close Price]]/Table2[[#This Row],[Current Week Low]])-1</f>
        <v>3.3847808995738138E-2</v>
      </c>
      <c r="AF710" s="1">
        <f>(Table2[[#This Row],[Current Week High]]/Table2[[#This Row],[Close Price]])-1</f>
        <v>1.1767060236141713E-2</v>
      </c>
      <c r="AG710" s="1">
        <f>(Table2[[#This Row],[Close Price]]/Table2[[#This Row],[Current Month Low]])-1</f>
        <v>6.0483870967741993E-2</v>
      </c>
      <c r="AH710" s="1">
        <f>(Table2[[#This Row],[Current Month High]]/Table2[[#This Row],[Close Price]])-1</f>
        <v>3.9023414048429128E-2</v>
      </c>
      <c r="AI710">
        <v>44.246547928757202</v>
      </c>
      <c r="AJ710">
        <v>9.7903941644329198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-0.17</v>
      </c>
      <c r="AM710" t="s">
        <v>3192</v>
      </c>
      <c r="AN710">
        <v>1.05</v>
      </c>
      <c r="AO710" t="s">
        <v>3193</v>
      </c>
      <c r="AP710">
        <v>-3.0227345014783E-2</v>
      </c>
      <c r="AQ710">
        <f>(Table2[[#This Row],[Sharpe Ratio]]-AVERAGE(Table2[Sharpe Ratio]))/_xlfn.STDEV.P(Table2[Sharpe Ratio])</f>
        <v>-1.1417725213857397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634</v>
      </c>
      <c r="AT710">
        <f>_xlfn.RANK.AVG(Table2[[#This Row],[6M Return vs Nifty Z-Score]],Table2[6M Return vs Nifty Z-Score])</f>
        <v>697</v>
      </c>
      <c r="AU710">
        <f>_xlfn.RANK.AVG(Table2[[#This Row],[Sharpe Ratio Z-Score]],Table2[Sharpe Ratio Z-Score])</f>
        <v>636</v>
      </c>
      <c r="AV710">
        <f>(Table2[[#This Row],[Rank 1Y]]+Table2[[#This Row],[Rank 6M]]+Table2[[#This Row],[Rank Sharpe]])/3</f>
        <v>655.66666666666663</v>
      </c>
    </row>
    <row r="711" spans="1:48" x14ac:dyDescent="0.3">
      <c r="A711" t="s">
        <v>1401</v>
      </c>
      <c r="B711" t="s">
        <v>1402</v>
      </c>
      <c r="C711" t="s">
        <v>3159</v>
      </c>
      <c r="D711" t="s">
        <v>122</v>
      </c>
      <c r="E711">
        <v>8124.6726519499998</v>
      </c>
      <c r="F711">
        <v>680.15</v>
      </c>
      <c r="G711">
        <v>-37.5756206194866</v>
      </c>
      <c r="H711">
        <f>(Table2[[#This Row],[1Y Return vs Nifty]]-AVERAGE(Table2[1Y Return vs Nifty]))/_xlfn.STDEV.P(Table2[1Y Return vs Nifty])</f>
        <v>-1.0543051477119845</v>
      </c>
      <c r="I711">
        <v>-2.53007115426096</v>
      </c>
      <c r="J711">
        <f>(Table2[[#This Row],[1M Return vs Nifty]]-AVERAGE(Table2[1M Return vs Nifty]))/_xlfn.STDEV.P(Table2[1M Return vs Nifty])</f>
        <v>-0.29757402607967909</v>
      </c>
      <c r="K711">
        <v>-14.4603632158447</v>
      </c>
      <c r="L711">
        <f>(Table2[[#This Row],[6M Return vs Nifty]]-AVERAGE(Table2[6M Return vs Nifty]))/_xlfn.STDEV.P(Table2[6M Return vs Nifty])</f>
        <v>-0.76988558322700817</v>
      </c>
      <c r="M711">
        <v>3.62737847711663</v>
      </c>
      <c r="N711">
        <f>(Table2[[#This Row],[1W Return vs Nifty]]-AVERAGE(Table2[1W Return vs Nifty]))/_xlfn.STDEV.P(Table2[1W Return vs Nifty])</f>
        <v>0.3949621807027574</v>
      </c>
      <c r="O711">
        <v>670.24</v>
      </c>
      <c r="P711">
        <v>673.97611163971203</v>
      </c>
      <c r="Q711">
        <v>695.85811686012403</v>
      </c>
      <c r="R711">
        <v>61.104601355645002</v>
      </c>
      <c r="S711" s="1">
        <f>(Table2[[#This Row],[Close Price]]-Table2[[#This Row],[20D EMA]])/Table2[[#This Row],[20D EMA]]</f>
        <v>1.4785748388636858E-2</v>
      </c>
      <c r="T711" s="1">
        <f>(Table2[[#This Row],[Close Price]]-Table2[[#This Row],[50D EMA]])/Table2[[#This Row],[50D EMA]]</f>
        <v>9.1603964200860696E-3</v>
      </c>
      <c r="U711" s="1">
        <f>(Table2[[#This Row],[Close Price]]-Table2[[#This Row],[200D EMA]])/Table2[[#This Row],[200D EMA]]</f>
        <v>-2.25737351904477E-2</v>
      </c>
      <c r="V711">
        <v>0.389245865024959</v>
      </c>
      <c r="W711">
        <v>667.55</v>
      </c>
      <c r="X711">
        <v>686.15</v>
      </c>
      <c r="Y711">
        <v>661</v>
      </c>
      <c r="Z711">
        <v>692.15</v>
      </c>
      <c r="AA711">
        <v>634.79999999999995</v>
      </c>
      <c r="AB711">
        <v>692.15</v>
      </c>
      <c r="AC711" s="1">
        <f>(Table2[[#This Row],[Close Price]]/Table2[[#This Row],[Day Low]])-1</f>
        <v>1.8874990637405498E-2</v>
      </c>
      <c r="AD711" s="1">
        <f>(Table2[[#This Row],[Day High]]/Table2[[#This Row],[Close Price]])-1</f>
        <v>8.821583474233563E-3</v>
      </c>
      <c r="AE711" s="1">
        <f>(Table2[[#This Row],[Close Price]]/Table2[[#This Row],[Current Week Low]])-1</f>
        <v>2.8971255673222451E-2</v>
      </c>
      <c r="AF711" s="1">
        <f>(Table2[[#This Row],[Current Week High]]/Table2[[#This Row],[Close Price]])-1</f>
        <v>1.7643166948467348E-2</v>
      </c>
      <c r="AG711" s="1">
        <f>(Table2[[#This Row],[Close Price]]/Table2[[#This Row],[Current Month Low]])-1</f>
        <v>7.1439823566477711E-2</v>
      </c>
      <c r="AH711" s="1">
        <f>(Table2[[#This Row],[Current Month High]]/Table2[[#This Row],[Close Price]])-1</f>
        <v>1.7643166948467348E-2</v>
      </c>
      <c r="AI711">
        <v>24.825406160405802</v>
      </c>
      <c r="AJ711">
        <v>13.623454727697901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-0.08</v>
      </c>
      <c r="AM711" t="s">
        <v>3192</v>
      </c>
      <c r="AN711">
        <v>1.65</v>
      </c>
      <c r="AO711" t="s">
        <v>3193</v>
      </c>
      <c r="AP711">
        <v>-9.6906245603242999E-2</v>
      </c>
      <c r="AQ711">
        <f>(Table2[[#This Row],[Sharpe Ratio]]-AVERAGE(Table2[Sharpe Ratio]))/_xlfn.STDEV.P(Table2[Sharpe Ratio])</f>
        <v>-1.9213665757140845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670</v>
      </c>
      <c r="AT711">
        <f>_xlfn.RANK.AVG(Table2[[#This Row],[6M Return vs Nifty Z-Score]],Table2[6M Return vs Nifty Z-Score])</f>
        <v>581</v>
      </c>
      <c r="AU711">
        <f>_xlfn.RANK.AVG(Table2[[#This Row],[Sharpe Ratio Z-Score]],Table2[Sharpe Ratio Z-Score])</f>
        <v>716</v>
      </c>
      <c r="AV711">
        <f>(Table2[[#This Row],[Rank 1Y]]+Table2[[#This Row],[Rank 6M]]+Table2[[#This Row],[Rank Sharpe]])/3</f>
        <v>655.66666666666663</v>
      </c>
    </row>
    <row r="712" spans="1:48" x14ac:dyDescent="0.3">
      <c r="A712" t="s">
        <v>2268</v>
      </c>
      <c r="B712" t="s">
        <v>2269</v>
      </c>
      <c r="C712" t="s">
        <v>3159</v>
      </c>
      <c r="D712" t="s">
        <v>603</v>
      </c>
      <c r="E712">
        <v>2531.914482961</v>
      </c>
      <c r="F712">
        <v>171.83</v>
      </c>
      <c r="G712">
        <v>-58.730734712306898</v>
      </c>
      <c r="H712">
        <f>(Table2[[#This Row],[1Y Return vs Nifty]]-AVERAGE(Table2[1Y Return vs Nifty]))/_xlfn.STDEV.P(Table2[1Y Return vs Nifty])</f>
        <v>-1.4027223689772124</v>
      </c>
      <c r="I712">
        <v>-5.8952852010231802E-2</v>
      </c>
      <c r="J712">
        <f>(Table2[[#This Row],[1M Return vs Nifty]]-AVERAGE(Table2[1M Return vs Nifty]))/_xlfn.STDEV.P(Table2[1M Return vs Nifty])</f>
        <v>-3.2732839812078016E-2</v>
      </c>
      <c r="K712">
        <v>-32.019723114060596</v>
      </c>
      <c r="L712">
        <f>(Table2[[#This Row],[6M Return vs Nifty]]-AVERAGE(Table2[6M Return vs Nifty]))/_xlfn.STDEV.P(Table2[6M Return vs Nifty])</f>
        <v>-1.3129805437776001</v>
      </c>
      <c r="M712">
        <v>-3.5742706290279398</v>
      </c>
      <c r="N712">
        <f>(Table2[[#This Row],[1W Return vs Nifty]]-AVERAGE(Table2[1W Return vs Nifty]))/_xlfn.STDEV.P(Table2[1W Return vs Nifty])</f>
        <v>-1.0989905555608133</v>
      </c>
      <c r="O712">
        <v>174.48</v>
      </c>
      <c r="P712">
        <v>174.57154164574899</v>
      </c>
      <c r="Q712">
        <v>201.24777699502701</v>
      </c>
      <c r="R712">
        <v>43.213343933644097</v>
      </c>
      <c r="S712" s="1">
        <f>(Table2[[#This Row],[Close Price]]-Table2[[#This Row],[20D EMA]])/Table2[[#This Row],[20D EMA]]</f>
        <v>-1.5187987161852231E-2</v>
      </c>
      <c r="T712" s="1">
        <f>(Table2[[#This Row],[Close Price]]-Table2[[#This Row],[50D EMA]])/Table2[[#This Row],[50D EMA]]</f>
        <v>-1.5704401873887792E-2</v>
      </c>
      <c r="U712" s="1">
        <f>(Table2[[#This Row],[Close Price]]-Table2[[#This Row],[200D EMA]])/Table2[[#This Row],[200D EMA]]</f>
        <v>-0.14617690408453027</v>
      </c>
      <c r="V712">
        <v>0.52203377030981901</v>
      </c>
      <c r="W712">
        <v>168.01</v>
      </c>
      <c r="X712">
        <v>173.7</v>
      </c>
      <c r="Y712">
        <v>168.01</v>
      </c>
      <c r="Z712">
        <v>176.32</v>
      </c>
      <c r="AA712">
        <v>164.16</v>
      </c>
      <c r="AB712">
        <v>179.9</v>
      </c>
      <c r="AC712" s="1">
        <f>(Table2[[#This Row],[Close Price]]/Table2[[#This Row],[Day Low]])-1</f>
        <v>2.2736741860603704E-2</v>
      </c>
      <c r="AD712" s="1">
        <f>(Table2[[#This Row],[Day High]]/Table2[[#This Row],[Close Price]])-1</f>
        <v>1.0882849327823907E-2</v>
      </c>
      <c r="AE712" s="1">
        <f>(Table2[[#This Row],[Close Price]]/Table2[[#This Row],[Current Week Low]])-1</f>
        <v>2.2736741860603704E-2</v>
      </c>
      <c r="AF712" s="1">
        <f>(Table2[[#This Row],[Current Week High]]/Table2[[#This Row],[Close Price]])-1</f>
        <v>2.6130477797823293E-2</v>
      </c>
      <c r="AG712" s="1">
        <f>(Table2[[#This Row],[Close Price]]/Table2[[#This Row],[Current Month Low]])-1</f>
        <v>4.6722709551656916E-2</v>
      </c>
      <c r="AH712" s="1">
        <f>(Table2[[#This Row],[Current Month High]]/Table2[[#This Row],[Close Price]])-1</f>
        <v>4.6965023569807363E-2</v>
      </c>
      <c r="AI712">
        <v>81.574812314496796</v>
      </c>
      <c r="AJ712">
        <v>19.392718176764799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-0.06</v>
      </c>
      <c r="AM712" t="s">
        <v>3192</v>
      </c>
      <c r="AN712">
        <v>-3.01</v>
      </c>
      <c r="AO712" t="s">
        <v>3192</v>
      </c>
      <c r="AQ712">
        <f>(Table2[[#This Row],[Sharpe Ratio]]-AVERAGE(Table2[Sharpe Ratio]))/_xlfn.STDEV.P(Table2[Sharpe Ratio])</f>
        <v>-0.78836149865308947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725</v>
      </c>
      <c r="AT712">
        <f>_xlfn.RANK.AVG(Table2[[#This Row],[6M Return vs Nifty Z-Score]],Table2[6M Return vs Nifty Z-Score])</f>
        <v>706</v>
      </c>
      <c r="AU712">
        <f>_xlfn.RANK.AVG(Table2[[#This Row],[Sharpe Ratio Z-Score]],Table2[Sharpe Ratio Z-Score])</f>
        <v>551.5</v>
      </c>
      <c r="AV712">
        <f>(Table2[[#This Row],[Rank 1Y]]+Table2[[#This Row],[Rank 6M]]+Table2[[#This Row],[Rank Sharpe]])/3</f>
        <v>660.83333333333337</v>
      </c>
    </row>
    <row r="713" spans="1:48" x14ac:dyDescent="0.3">
      <c r="A713" t="s">
        <v>2306</v>
      </c>
      <c r="B713" t="s">
        <v>2307</v>
      </c>
      <c r="C713" t="s">
        <v>3147</v>
      </c>
      <c r="D713" t="s">
        <v>24</v>
      </c>
      <c r="E713">
        <v>2424.5411762640001</v>
      </c>
      <c r="F713">
        <v>47.09</v>
      </c>
      <c r="G713">
        <v>-58.356945515066201</v>
      </c>
      <c r="H713">
        <f>(Table2[[#This Row],[1Y Return vs Nifty]]-AVERAGE(Table2[1Y Return vs Nifty]))/_xlfn.STDEV.P(Table2[1Y Return vs Nifty])</f>
        <v>-1.3965661935545628</v>
      </c>
      <c r="I713">
        <v>-5.6004600481337601</v>
      </c>
      <c r="J713">
        <f>(Table2[[#This Row],[1M Return vs Nifty]]-AVERAGE(Table2[1M Return vs Nifty]))/_xlfn.STDEV.P(Table2[1M Return vs Nifty])</f>
        <v>-0.62664181543460307</v>
      </c>
      <c r="K713">
        <v>-34.1991448112976</v>
      </c>
      <c r="L713">
        <f>(Table2[[#This Row],[6M Return vs Nifty]]-AVERAGE(Table2[6M Return vs Nifty]))/_xlfn.STDEV.P(Table2[6M Return vs Nifty])</f>
        <v>-1.3803880658937278</v>
      </c>
      <c r="M713">
        <v>2.9117545931503899</v>
      </c>
      <c r="N713">
        <f>(Table2[[#This Row],[1W Return vs Nifty]]-AVERAGE(Table2[1W Return vs Nifty]))/_xlfn.STDEV.P(Table2[1W Return vs Nifty])</f>
        <v>0.24650892453470177</v>
      </c>
      <c r="O713">
        <v>46.66</v>
      </c>
      <c r="P713">
        <v>48.5136470544793</v>
      </c>
      <c r="Q713">
        <v>56.871668125164398</v>
      </c>
      <c r="R713">
        <v>58.944512259602099</v>
      </c>
      <c r="S713" s="1">
        <f>(Table2[[#This Row],[Close Price]]-Table2[[#This Row],[20D EMA]])/Table2[[#This Row],[20D EMA]]</f>
        <v>9.2156022288899884E-3</v>
      </c>
      <c r="T713" s="1">
        <f>(Table2[[#This Row],[Close Price]]-Table2[[#This Row],[50D EMA]])/Table2[[#This Row],[50D EMA]]</f>
        <v>-2.9345290261945996E-2</v>
      </c>
      <c r="U713" s="1">
        <f>(Table2[[#This Row],[Close Price]]-Table2[[#This Row],[200D EMA]])/Table2[[#This Row],[200D EMA]]</f>
        <v>-0.17199544953801404</v>
      </c>
      <c r="V713">
        <v>1.2555201660800901</v>
      </c>
      <c r="W713">
        <v>46.01</v>
      </c>
      <c r="X713">
        <v>47.5</v>
      </c>
      <c r="Y713">
        <v>45.11</v>
      </c>
      <c r="Z713">
        <v>47.5</v>
      </c>
      <c r="AA713">
        <v>44</v>
      </c>
      <c r="AB713">
        <v>48.09</v>
      </c>
      <c r="AC713" s="1">
        <f>(Table2[[#This Row],[Close Price]]/Table2[[#This Row],[Day Low]])-1</f>
        <v>2.3473158009128525E-2</v>
      </c>
      <c r="AD713" s="1">
        <f>(Table2[[#This Row],[Day High]]/Table2[[#This Row],[Close Price]])-1</f>
        <v>8.7067317901889929E-3</v>
      </c>
      <c r="AE713" s="1">
        <f>(Table2[[#This Row],[Close Price]]/Table2[[#This Row],[Current Week Low]])-1</f>
        <v>4.3892706716914365E-2</v>
      </c>
      <c r="AF713" s="1">
        <f>(Table2[[#This Row],[Current Week High]]/Table2[[#This Row],[Close Price]])-1</f>
        <v>8.7067317901889929E-3</v>
      </c>
      <c r="AG713" s="1">
        <f>(Table2[[#This Row],[Close Price]]/Table2[[#This Row],[Current Month Low]])-1</f>
        <v>7.0227272727272805E-2</v>
      </c>
      <c r="AH713" s="1">
        <f>(Table2[[#This Row],[Current Month High]]/Table2[[#This Row],[Close Price]])-1</f>
        <v>2.123593119558298E-2</v>
      </c>
      <c r="AI713">
        <v>74.984073051603303</v>
      </c>
      <c r="AJ713">
        <v>7.0227272727272796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-7.0000000000000007E-2</v>
      </c>
      <c r="AM713" t="s">
        <v>3192</v>
      </c>
      <c r="AN713">
        <v>2.35</v>
      </c>
      <c r="AO713" t="s">
        <v>3193</v>
      </c>
      <c r="AQ713">
        <f>(Table2[[#This Row],[Sharpe Ratio]]-AVERAGE(Table2[Sharpe Ratio]))/_xlfn.STDEV.P(Table2[Sharpe Ratio])</f>
        <v>-0.78836149865308947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724</v>
      </c>
      <c r="AT713">
        <f>_xlfn.RANK.AVG(Table2[[#This Row],[6M Return vs Nifty Z-Score]],Table2[6M Return vs Nifty Z-Score])</f>
        <v>713</v>
      </c>
      <c r="AU713">
        <f>_xlfn.RANK.AVG(Table2[[#This Row],[Sharpe Ratio Z-Score]],Table2[Sharpe Ratio Z-Score])</f>
        <v>551.5</v>
      </c>
      <c r="AV713">
        <f>(Table2[[#This Row],[Rank 1Y]]+Table2[[#This Row],[Rank 6M]]+Table2[[#This Row],[Rank Sharpe]])/3</f>
        <v>662.83333333333337</v>
      </c>
    </row>
    <row r="714" spans="1:48" x14ac:dyDescent="0.3">
      <c r="A714" t="s">
        <v>644</v>
      </c>
      <c r="B714" t="s">
        <v>645</v>
      </c>
      <c r="C714" t="s">
        <v>3158</v>
      </c>
      <c r="D714" t="s">
        <v>429</v>
      </c>
      <c r="E714">
        <v>30269.549003829899</v>
      </c>
      <c r="F714">
        <v>408.55</v>
      </c>
      <c r="G714">
        <v>-30.447105840251002</v>
      </c>
      <c r="H714">
        <f>(Table2[[#This Row],[1Y Return vs Nifty]]-AVERAGE(Table2[1Y Return vs Nifty]))/_xlfn.STDEV.P(Table2[1Y Return vs Nifty])</f>
        <v>-0.93690103917199308</v>
      </c>
      <c r="I714">
        <v>0.38464168629835099</v>
      </c>
      <c r="J714">
        <f>(Table2[[#This Row],[1M Return vs Nifty]]-AVERAGE(Table2[1M Return vs Nifty]))/_xlfn.STDEV.P(Table2[1M Return vs Nifty])</f>
        <v>1.4809240079633195E-2</v>
      </c>
      <c r="K714">
        <v>-22.699445278423301</v>
      </c>
      <c r="L714">
        <f>(Table2[[#This Row],[6M Return vs Nifty]]-AVERAGE(Table2[6M Return vs Nifty]))/_xlfn.STDEV.P(Table2[6M Return vs Nifty])</f>
        <v>-1.024712864727392</v>
      </c>
      <c r="M714">
        <v>-2.0113458147974401</v>
      </c>
      <c r="N714">
        <f>(Table2[[#This Row],[1W Return vs Nifty]]-AVERAGE(Table2[1W Return vs Nifty]))/_xlfn.STDEV.P(Table2[1W Return vs Nifty])</f>
        <v>-0.77476817699453726</v>
      </c>
      <c r="O714">
        <v>416.52</v>
      </c>
      <c r="P714">
        <v>416.23592343977299</v>
      </c>
      <c r="Q714">
        <v>416.76331867736701</v>
      </c>
      <c r="R714">
        <v>39.3405353906508</v>
      </c>
      <c r="S714" s="1">
        <f>(Table2[[#This Row],[Close Price]]-Table2[[#This Row],[20D EMA]])/Table2[[#This Row],[20D EMA]]</f>
        <v>-1.9134735426870188E-2</v>
      </c>
      <c r="T714" s="1">
        <f>(Table2[[#This Row],[Close Price]]-Table2[[#This Row],[50D EMA]])/Table2[[#This Row],[50D EMA]]</f>
        <v>-1.8465305388003322E-2</v>
      </c>
      <c r="U714" s="1">
        <f>(Table2[[#This Row],[Close Price]]-Table2[[#This Row],[200D EMA]])/Table2[[#This Row],[200D EMA]]</f>
        <v>-1.9707393403605306E-2</v>
      </c>
      <c r="V714">
        <v>0.47648336974577898</v>
      </c>
      <c r="W714">
        <v>401.4</v>
      </c>
      <c r="X714">
        <v>410.95</v>
      </c>
      <c r="Y714">
        <v>401.4</v>
      </c>
      <c r="Z714">
        <v>419.6</v>
      </c>
      <c r="AA714">
        <v>393.1</v>
      </c>
      <c r="AB714">
        <v>428.45</v>
      </c>
      <c r="AC714" s="1">
        <f>(Table2[[#This Row],[Close Price]]/Table2[[#This Row],[Day Low]])-1</f>
        <v>1.7812655705032432E-2</v>
      </c>
      <c r="AD714" s="1">
        <f>(Table2[[#This Row],[Day High]]/Table2[[#This Row],[Close Price]])-1</f>
        <v>5.8744339738097118E-3</v>
      </c>
      <c r="AE714" s="1">
        <f>(Table2[[#This Row],[Close Price]]/Table2[[#This Row],[Current Week Low]])-1</f>
        <v>1.7812655705032432E-2</v>
      </c>
      <c r="AF714" s="1">
        <f>(Table2[[#This Row],[Current Week High]]/Table2[[#This Row],[Close Price]])-1</f>
        <v>2.7046873087749335E-2</v>
      </c>
      <c r="AG714" s="1">
        <f>(Table2[[#This Row],[Close Price]]/Table2[[#This Row],[Current Month Low]])-1</f>
        <v>3.9302976341897722E-2</v>
      </c>
      <c r="AH714" s="1">
        <f>(Table2[[#This Row],[Current Month High]]/Table2[[#This Row],[Close Price]])-1</f>
        <v>4.8708848366173063E-2</v>
      </c>
      <c r="AI714">
        <v>19.4468241341329</v>
      </c>
      <c r="AJ714">
        <v>15.3444381705251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0.01</v>
      </c>
      <c r="AM714" t="s">
        <v>3193</v>
      </c>
      <c r="AN714">
        <v>-5.09</v>
      </c>
      <c r="AO714" t="s">
        <v>3192</v>
      </c>
      <c r="AP714">
        <v>-7.0855656889403998E-2</v>
      </c>
      <c r="AQ714">
        <f>(Table2[[#This Row],[Sharpe Ratio]]-AVERAGE(Table2[Sharpe Ratio]))/_xlfn.STDEV.P(Table2[Sharpe Ratio])</f>
        <v>-1.6167892072537415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641</v>
      </c>
      <c r="AT714">
        <f>_xlfn.RANK.AVG(Table2[[#This Row],[6M Return vs Nifty Z-Score]],Table2[6M Return vs Nifty Z-Score])</f>
        <v>659</v>
      </c>
      <c r="AU714">
        <f>_xlfn.RANK.AVG(Table2[[#This Row],[Sharpe Ratio Z-Score]],Table2[Sharpe Ratio Z-Score])</f>
        <v>695</v>
      </c>
      <c r="AV714">
        <f>(Table2[[#This Row],[Rank 1Y]]+Table2[[#This Row],[Rank 6M]]+Table2[[#This Row],[Rank Sharpe]])/3</f>
        <v>665</v>
      </c>
    </row>
    <row r="715" spans="1:48" x14ac:dyDescent="0.3">
      <c r="A715" t="s">
        <v>1233</v>
      </c>
      <c r="B715" t="s">
        <v>1234</v>
      </c>
      <c r="C715" t="s">
        <v>3157</v>
      </c>
      <c r="D715" t="s">
        <v>1235</v>
      </c>
      <c r="E715">
        <v>9812.6524587749991</v>
      </c>
      <c r="F715">
        <v>902.75</v>
      </c>
      <c r="G715">
        <v>-47.379198048731197</v>
      </c>
      <c r="H715">
        <f>(Table2[[#This Row],[1Y Return vs Nifty]]-AVERAGE(Table2[1Y Return vs Nifty]))/_xlfn.STDEV.P(Table2[1Y Return vs Nifty])</f>
        <v>-1.2157665887313525</v>
      </c>
      <c r="I715">
        <v>-1.35605515174793</v>
      </c>
      <c r="J715">
        <f>(Table2[[#This Row],[1M Return vs Nifty]]-AVERAGE(Table2[1M Return vs Nifty]))/_xlfn.STDEV.P(Table2[1M Return vs Nifty])</f>
        <v>-0.17174929704121075</v>
      </c>
      <c r="K715">
        <v>-16.264207580477599</v>
      </c>
      <c r="L715">
        <f>(Table2[[#This Row],[6M Return vs Nifty]]-AVERAGE(Table2[6M Return vs Nifty]))/_xlfn.STDEV.P(Table2[6M Return vs Nifty])</f>
        <v>-0.82567684154897292</v>
      </c>
      <c r="M715">
        <v>-1.60954313362073</v>
      </c>
      <c r="N715">
        <f>(Table2[[#This Row],[1W Return vs Nifty]]-AVERAGE(Table2[1W Return vs Nifty]))/_xlfn.STDEV.P(Table2[1W Return vs Nifty])</f>
        <v>-0.6914158494741891</v>
      </c>
      <c r="O715">
        <v>911.88</v>
      </c>
      <c r="P715">
        <v>926.50199612875099</v>
      </c>
      <c r="Q715">
        <v>985.49142362648104</v>
      </c>
      <c r="R715">
        <v>44.344388801710501</v>
      </c>
      <c r="S715" s="1">
        <f>(Table2[[#This Row],[Close Price]]-Table2[[#This Row],[20D EMA]])/Table2[[#This Row],[20D EMA]]</f>
        <v>-1.0012282317848835E-2</v>
      </c>
      <c r="T715" s="1">
        <f>(Table2[[#This Row],[Close Price]]-Table2[[#This Row],[50D EMA]])/Table2[[#This Row],[50D EMA]]</f>
        <v>-2.563620610424492E-2</v>
      </c>
      <c r="U715" s="1">
        <f>(Table2[[#This Row],[Close Price]]-Table2[[#This Row],[200D EMA]])/Table2[[#This Row],[200D EMA]]</f>
        <v>-8.3959557275499461E-2</v>
      </c>
      <c r="V715">
        <v>0.56578939130282302</v>
      </c>
      <c r="W715">
        <v>895.05</v>
      </c>
      <c r="X715">
        <v>907.5</v>
      </c>
      <c r="Y715">
        <v>895.05</v>
      </c>
      <c r="Z715">
        <v>924.5</v>
      </c>
      <c r="AA715">
        <v>868</v>
      </c>
      <c r="AB715">
        <v>930</v>
      </c>
      <c r="AC715" s="1">
        <f>(Table2[[#This Row],[Close Price]]/Table2[[#This Row],[Day Low]])-1</f>
        <v>8.6028713479693319E-3</v>
      </c>
      <c r="AD715" s="1">
        <f>(Table2[[#This Row],[Day High]]/Table2[[#This Row],[Close Price]])-1</f>
        <v>5.2617003600110568E-3</v>
      </c>
      <c r="AE715" s="1">
        <f>(Table2[[#This Row],[Close Price]]/Table2[[#This Row],[Current Week Low]])-1</f>
        <v>8.6028713479693319E-3</v>
      </c>
      <c r="AF715" s="1">
        <f>(Table2[[#This Row],[Current Week High]]/Table2[[#This Row],[Close Price]])-1</f>
        <v>2.4093049016892909E-2</v>
      </c>
      <c r="AG715" s="1">
        <f>(Table2[[#This Row],[Close Price]]/Table2[[#This Row],[Current Month Low]])-1</f>
        <v>4.0034562211981539E-2</v>
      </c>
      <c r="AH715" s="1">
        <f>(Table2[[#This Row],[Current Month High]]/Table2[[#This Row],[Close Price]])-1</f>
        <v>3.0185544170589829E-2</v>
      </c>
      <c r="AI715">
        <v>43.672112988091897</v>
      </c>
      <c r="AJ715">
        <v>5.7084309133489297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-0.12</v>
      </c>
      <c r="AM715" t="s">
        <v>3192</v>
      </c>
      <c r="AN715">
        <v>0.47</v>
      </c>
      <c r="AO715" t="s">
        <v>3193</v>
      </c>
      <c r="AP715">
        <v>-7.6169676146452994E-2</v>
      </c>
      <c r="AQ715">
        <f>(Table2[[#This Row],[Sharpe Ratio]]-AVERAGE(Table2[Sharpe Ratio]))/_xlfn.STDEV.P(Table2[Sharpe Ratio])</f>
        <v>-1.6789194730622738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705</v>
      </c>
      <c r="AT715">
        <f>_xlfn.RANK.AVG(Table2[[#This Row],[6M Return vs Nifty Z-Score]],Table2[6M Return vs Nifty Z-Score])</f>
        <v>603</v>
      </c>
      <c r="AU715">
        <f>_xlfn.RANK.AVG(Table2[[#This Row],[Sharpe Ratio Z-Score]],Table2[Sharpe Ratio Z-Score])</f>
        <v>700</v>
      </c>
      <c r="AV715">
        <f>(Table2[[#This Row],[Rank 1Y]]+Table2[[#This Row],[Rank 6M]]+Table2[[#This Row],[Rank Sharpe]])/3</f>
        <v>669.33333333333337</v>
      </c>
    </row>
    <row r="716" spans="1:48" x14ac:dyDescent="0.3">
      <c r="A716" t="s">
        <v>380</v>
      </c>
      <c r="B716" t="s">
        <v>381</v>
      </c>
      <c r="C716" t="s">
        <v>3148</v>
      </c>
      <c r="D716" t="s">
        <v>27</v>
      </c>
      <c r="E716">
        <v>64751.129658559999</v>
      </c>
      <c r="F716">
        <v>9.2899999999999991</v>
      </c>
      <c r="G716">
        <v>-47.825090681305298</v>
      </c>
      <c r="H716">
        <f>(Table2[[#This Row],[1Y Return vs Nifty]]-AVERAGE(Table2[1Y Return vs Nifty]))/_xlfn.STDEV.P(Table2[1Y Return vs Nifty])</f>
        <v>-1.2231102821447968</v>
      </c>
      <c r="I716">
        <v>-30.264611330343602</v>
      </c>
      <c r="J716">
        <f>(Table2[[#This Row],[1M Return vs Nifty]]-AVERAGE(Table2[1M Return vs Nifty]))/_xlfn.STDEV.P(Table2[1M Return vs Nifty])</f>
        <v>-3.2700130688118771</v>
      </c>
      <c r="K716">
        <v>-41.010483732728197</v>
      </c>
      <c r="L716">
        <f>(Table2[[#This Row],[6M Return vs Nifty]]-AVERAGE(Table2[6M Return vs Nifty]))/_xlfn.STDEV.P(Table2[6M Return vs Nifty])</f>
        <v>-1.5910565563326597</v>
      </c>
      <c r="M716">
        <v>-3.7548375750076399</v>
      </c>
      <c r="N716">
        <f>(Table2[[#This Row],[1W Return vs Nifty]]-AVERAGE(Table2[1W Return vs Nifty]))/_xlfn.STDEV.P(Table2[1W Return vs Nifty])</f>
        <v>-1.1364484320900887</v>
      </c>
      <c r="O716">
        <v>10.28</v>
      </c>
      <c r="P716">
        <v>12.211288109826</v>
      </c>
      <c r="Q716">
        <v>13.532479573803901</v>
      </c>
      <c r="R716">
        <v>32.756913711066296</v>
      </c>
      <c r="S716" s="1">
        <f>(Table2[[#This Row],[Close Price]]-Table2[[#This Row],[20D EMA]])/Table2[[#This Row],[20D EMA]]</f>
        <v>-9.6303501945525324E-2</v>
      </c>
      <c r="T716" s="1">
        <f>(Table2[[#This Row],[Close Price]]-Table2[[#This Row],[50D EMA]])/Table2[[#This Row],[50D EMA]]</f>
        <v>-0.2392284977270614</v>
      </c>
      <c r="U716" s="1">
        <f>(Table2[[#This Row],[Close Price]]-Table2[[#This Row],[200D EMA]])/Table2[[#This Row],[200D EMA]]</f>
        <v>-0.31350348993073451</v>
      </c>
      <c r="V716">
        <v>0.63529844068077801</v>
      </c>
      <c r="W716">
        <v>9.11</v>
      </c>
      <c r="X716">
        <v>9.49</v>
      </c>
      <c r="Y716">
        <v>9</v>
      </c>
      <c r="Z716">
        <v>9.49</v>
      </c>
      <c r="AA716">
        <v>8.9</v>
      </c>
      <c r="AB716">
        <v>10.53</v>
      </c>
      <c r="AC716" s="1">
        <f>(Table2[[#This Row],[Close Price]]/Table2[[#This Row],[Day Low]])-1</f>
        <v>1.9758507135016368E-2</v>
      </c>
      <c r="AD716" s="1">
        <f>(Table2[[#This Row],[Day High]]/Table2[[#This Row],[Close Price]])-1</f>
        <v>2.1528525296017342E-2</v>
      </c>
      <c r="AE716" s="1">
        <f>(Table2[[#This Row],[Close Price]]/Table2[[#This Row],[Current Week Low]])-1</f>
        <v>3.2222222222222152E-2</v>
      </c>
      <c r="AF716" s="1">
        <f>(Table2[[#This Row],[Current Week High]]/Table2[[#This Row],[Close Price]])-1</f>
        <v>2.1528525296017342E-2</v>
      </c>
      <c r="AG716" s="1">
        <f>(Table2[[#This Row],[Close Price]]/Table2[[#This Row],[Current Month Low]])-1</f>
        <v>4.3820224719101075E-2</v>
      </c>
      <c r="AH716" s="1">
        <f>(Table2[[#This Row],[Current Month High]]/Table2[[#This Row],[Close Price]])-1</f>
        <v>0.13347685683530686</v>
      </c>
      <c r="AI716">
        <v>106.45855758880499</v>
      </c>
      <c r="AJ716">
        <v>4.3820224719101004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-0.44</v>
      </c>
      <c r="AM716" t="s">
        <v>3192</v>
      </c>
      <c r="AN716">
        <v>-12.85</v>
      </c>
      <c r="AO716" t="s">
        <v>3192</v>
      </c>
      <c r="AP716">
        <v>-2.4234165208830002E-3</v>
      </c>
      <c r="AQ716">
        <f>(Table2[[#This Row],[Sharpe Ratio]]-AVERAGE(Table2[Sharpe Ratio]))/_xlfn.STDEV.P(Table2[Sharpe Ratio])</f>
        <v>-0.81669551577346844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707</v>
      </c>
      <c r="AT716">
        <f>_xlfn.RANK.AVG(Table2[[#This Row],[6M Return vs Nifty Z-Score]],Table2[6M Return vs Nifty Z-Score])</f>
        <v>723</v>
      </c>
      <c r="AU716">
        <f>_xlfn.RANK.AVG(Table2[[#This Row],[Sharpe Ratio Z-Score]],Table2[Sharpe Ratio Z-Score])</f>
        <v>582</v>
      </c>
      <c r="AV716">
        <f>(Table2[[#This Row],[Rank 1Y]]+Table2[[#This Row],[Rank 6M]]+Table2[[#This Row],[Rank Sharpe]])/3</f>
        <v>670.66666666666663</v>
      </c>
    </row>
    <row r="717" spans="1:48" x14ac:dyDescent="0.3">
      <c r="A717" t="s">
        <v>843</v>
      </c>
      <c r="B717" t="s">
        <v>844</v>
      </c>
      <c r="C717" t="s">
        <v>3161</v>
      </c>
      <c r="D717" t="s">
        <v>453</v>
      </c>
      <c r="E717">
        <v>19363.965738750001</v>
      </c>
      <c r="F717">
        <v>534.15</v>
      </c>
      <c r="G717">
        <v>-17.677018794235199</v>
      </c>
      <c r="H717">
        <f>(Table2[[#This Row],[1Y Return vs Nifty]]-AVERAGE(Table2[1Y Return vs Nifty]))/_xlfn.STDEV.P(Table2[1Y Return vs Nifty])</f>
        <v>-0.7265822375637363</v>
      </c>
      <c r="I717">
        <v>-3.9379974681671701</v>
      </c>
      <c r="J717">
        <f>(Table2[[#This Row],[1M Return vs Nifty]]-AVERAGE(Table2[1M Return vs Nifty]))/_xlfn.STDEV.P(Table2[1M Return vs Nifty])</f>
        <v>-0.44846800586715846</v>
      </c>
      <c r="K717">
        <v>-41.418563766901599</v>
      </c>
      <c r="L717">
        <f>(Table2[[#This Row],[6M Return vs Nifty]]-AVERAGE(Table2[6M Return vs Nifty]))/_xlfn.STDEV.P(Table2[6M Return vs Nifty])</f>
        <v>-1.6036780989939845</v>
      </c>
      <c r="M717">
        <v>-0.51087475563260099</v>
      </c>
      <c r="N717">
        <f>(Table2[[#This Row],[1W Return vs Nifty]]-AVERAGE(Table2[1W Return vs Nifty]))/_xlfn.STDEV.P(Table2[1W Return vs Nifty])</f>
        <v>-0.46350157520870328</v>
      </c>
      <c r="O717">
        <v>555.79999999999995</v>
      </c>
      <c r="P717">
        <v>592.88403580991803</v>
      </c>
      <c r="Q717">
        <v>627.57090427842195</v>
      </c>
      <c r="R717">
        <v>34.688246867893199</v>
      </c>
      <c r="S717" s="1">
        <f>(Table2[[#This Row],[Close Price]]-Table2[[#This Row],[20D EMA]])/Table2[[#This Row],[20D EMA]]</f>
        <v>-3.8952860741273805E-2</v>
      </c>
      <c r="T717" s="1">
        <f>(Table2[[#This Row],[Close Price]]-Table2[[#This Row],[50D EMA]])/Table2[[#This Row],[50D EMA]]</f>
        <v>-9.9064964246648263E-2</v>
      </c>
      <c r="U717" s="1">
        <f>(Table2[[#This Row],[Close Price]]-Table2[[#This Row],[200D EMA]])/Table2[[#This Row],[200D EMA]]</f>
        <v>-0.1488611145633606</v>
      </c>
      <c r="V717">
        <v>0.64627470010517496</v>
      </c>
      <c r="W717">
        <v>530.04999999999995</v>
      </c>
      <c r="X717">
        <v>539.9</v>
      </c>
      <c r="Y717">
        <v>527.70000000000005</v>
      </c>
      <c r="Z717">
        <v>541.65</v>
      </c>
      <c r="AA717">
        <v>524.65</v>
      </c>
      <c r="AB717">
        <v>592.79999999999995</v>
      </c>
      <c r="AC717" s="1">
        <f>(Table2[[#This Row],[Close Price]]/Table2[[#This Row],[Day Low]])-1</f>
        <v>7.7351193283652364E-3</v>
      </c>
      <c r="AD717" s="1">
        <f>(Table2[[#This Row],[Day High]]/Table2[[#This Row],[Close Price]])-1</f>
        <v>1.0764766451371255E-2</v>
      </c>
      <c r="AE717" s="1">
        <f>(Table2[[#This Row],[Close Price]]/Table2[[#This Row],[Current Week Low]])-1</f>
        <v>1.2222853894257923E-2</v>
      </c>
      <c r="AF717" s="1">
        <f>(Table2[[#This Row],[Current Week High]]/Table2[[#This Row],[Close Price]])-1</f>
        <v>1.4040999719179936E-2</v>
      </c>
      <c r="AG717" s="1">
        <f>(Table2[[#This Row],[Close Price]]/Table2[[#This Row],[Current Month Low]])-1</f>
        <v>1.810730963499485E-2</v>
      </c>
      <c r="AH717" s="1">
        <f>(Table2[[#This Row],[Current Month High]]/Table2[[#This Row],[Close Price]])-1</f>
        <v>0.10980061780398764</v>
      </c>
      <c r="AI717">
        <v>44.013853786389603</v>
      </c>
      <c r="AJ717">
        <v>21.9520547945205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-0.24</v>
      </c>
      <c r="AM717" t="s">
        <v>3192</v>
      </c>
      <c r="AN717">
        <v>-8.44</v>
      </c>
      <c r="AO717" t="s">
        <v>3192</v>
      </c>
      <c r="AP717">
        <v>-0.112082320260882</v>
      </c>
      <c r="AQ717">
        <f>(Table2[[#This Row],[Sharpe Ratio]]-AVERAGE(Table2[Sharpe Ratio]))/_xlfn.STDEV.P(Table2[Sharpe Ratio])</f>
        <v>-2.0988016783736212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562</v>
      </c>
      <c r="AT717">
        <f>_xlfn.RANK.AVG(Table2[[#This Row],[6M Return vs Nifty Z-Score]],Table2[6M Return vs Nifty Z-Score])</f>
        <v>725</v>
      </c>
      <c r="AU717">
        <f>_xlfn.RANK.AVG(Table2[[#This Row],[Sharpe Ratio Z-Score]],Table2[Sharpe Ratio Z-Score])</f>
        <v>726</v>
      </c>
      <c r="AV717">
        <f>(Table2[[#This Row],[Rank 1Y]]+Table2[[#This Row],[Rank 6M]]+Table2[[#This Row],[Rank Sharpe]])/3</f>
        <v>671</v>
      </c>
    </row>
    <row r="718" spans="1:48" x14ac:dyDescent="0.3">
      <c r="A718" t="s">
        <v>1207</v>
      </c>
      <c r="B718" t="s">
        <v>1208</v>
      </c>
      <c r="C718" t="s">
        <v>3157</v>
      </c>
      <c r="D718" t="s">
        <v>305</v>
      </c>
      <c r="E718">
        <v>10187.057475359999</v>
      </c>
      <c r="F718">
        <v>883.7</v>
      </c>
      <c r="G718">
        <v>-43.876775230703501</v>
      </c>
      <c r="H718">
        <f>(Table2[[#This Row],[1Y Return vs Nifty]]-AVERAGE(Table2[1Y Return vs Nifty]))/_xlfn.STDEV.P(Table2[1Y Return vs Nifty])</f>
        <v>-1.1580829279106677</v>
      </c>
      <c r="I718">
        <v>-8.4780273986280399</v>
      </c>
      <c r="J718">
        <f>(Table2[[#This Row],[1M Return vs Nifty]]-AVERAGE(Table2[1M Return vs Nifty]))/_xlfn.STDEV.P(Table2[1M Return vs Nifty])</f>
        <v>-0.93504402749207249</v>
      </c>
      <c r="K718">
        <v>-20.126616950108701</v>
      </c>
      <c r="L718">
        <f>(Table2[[#This Row],[6M Return vs Nifty]]-AVERAGE(Table2[6M Return vs Nifty]))/_xlfn.STDEV.P(Table2[6M Return vs Nifty])</f>
        <v>-0.94513763490301594</v>
      </c>
      <c r="M718">
        <v>-3.6096740992819898</v>
      </c>
      <c r="N718">
        <f>(Table2[[#This Row],[1W Return vs Nifty]]-AVERAGE(Table2[1W Return vs Nifty]))/_xlfn.STDEV.P(Table2[1W Return vs Nifty])</f>
        <v>-1.1063348610774675</v>
      </c>
      <c r="O718">
        <v>933.71</v>
      </c>
      <c r="P718">
        <v>960.06319162357795</v>
      </c>
      <c r="Q718">
        <v>987.43226514670596</v>
      </c>
      <c r="R718">
        <v>21.8944294465018</v>
      </c>
      <c r="S718" s="1">
        <f>(Table2[[#This Row],[Close Price]]-Table2[[#This Row],[20D EMA]])/Table2[[#This Row],[20D EMA]]</f>
        <v>-5.3560527358601694E-2</v>
      </c>
      <c r="T718" s="1">
        <f>(Table2[[#This Row],[Close Price]]-Table2[[#This Row],[50D EMA]])/Table2[[#This Row],[50D EMA]]</f>
        <v>-7.9539755601335901E-2</v>
      </c>
      <c r="U718" s="1">
        <f>(Table2[[#This Row],[Close Price]]-Table2[[#This Row],[200D EMA]])/Table2[[#This Row],[200D EMA]]</f>
        <v>-0.10505253758473659</v>
      </c>
      <c r="V718">
        <v>0.60742523561888395</v>
      </c>
      <c r="W718">
        <v>880</v>
      </c>
      <c r="X718">
        <v>901.1</v>
      </c>
      <c r="Y718">
        <v>880</v>
      </c>
      <c r="Z718">
        <v>912.15</v>
      </c>
      <c r="AA718">
        <v>880</v>
      </c>
      <c r="AB718">
        <v>973.95</v>
      </c>
      <c r="AC718" s="1">
        <f>(Table2[[#This Row],[Close Price]]/Table2[[#This Row],[Day Low]])-1</f>
        <v>4.2045454545454053E-3</v>
      </c>
      <c r="AD718" s="1">
        <f>(Table2[[#This Row],[Day High]]/Table2[[#This Row],[Close Price]])-1</f>
        <v>1.9689940024895325E-2</v>
      </c>
      <c r="AE718" s="1">
        <f>(Table2[[#This Row],[Close Price]]/Table2[[#This Row],[Current Week Low]])-1</f>
        <v>4.2045454545454053E-3</v>
      </c>
      <c r="AF718" s="1">
        <f>(Table2[[#This Row],[Current Week High]]/Table2[[#This Row],[Close Price]])-1</f>
        <v>3.2194183546452315E-2</v>
      </c>
      <c r="AG718" s="1">
        <f>(Table2[[#This Row],[Close Price]]/Table2[[#This Row],[Current Month Low]])-1</f>
        <v>4.2045454545454053E-3</v>
      </c>
      <c r="AH718" s="1">
        <f>(Table2[[#This Row],[Current Month High]]/Table2[[#This Row],[Close Price]])-1</f>
        <v>0.1021274188072876</v>
      </c>
      <c r="AI718">
        <v>29.908339934366801</v>
      </c>
      <c r="AJ718">
        <v>7.7485825763579896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-0.18</v>
      </c>
      <c r="AM718" t="s">
        <v>3192</v>
      </c>
      <c r="AN718">
        <v>-9.9499999999999993</v>
      </c>
      <c r="AO718" t="s">
        <v>3192</v>
      </c>
      <c r="AP718">
        <v>-5.7397919145048999E-2</v>
      </c>
      <c r="AQ718">
        <f>(Table2[[#This Row],[Sharpe Ratio]]-AVERAGE(Table2[Sharpe Ratio]))/_xlfn.STDEV.P(Table2[Sharpe Ratio])</f>
        <v>-1.4594444964439015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695</v>
      </c>
      <c r="AT718">
        <f>_xlfn.RANK.AVG(Table2[[#This Row],[6M Return vs Nifty Z-Score]],Table2[6M Return vs Nifty Z-Score])</f>
        <v>634</v>
      </c>
      <c r="AU718">
        <f>_xlfn.RANK.AVG(Table2[[#This Row],[Sharpe Ratio Z-Score]],Table2[Sharpe Ratio Z-Score])</f>
        <v>684</v>
      </c>
      <c r="AV718">
        <f>(Table2[[#This Row],[Rank 1Y]]+Table2[[#This Row],[Rank 6M]]+Table2[[#This Row],[Rank Sharpe]])/3</f>
        <v>671</v>
      </c>
    </row>
    <row r="719" spans="1:48" x14ac:dyDescent="0.3">
      <c r="A719" t="s">
        <v>1509</v>
      </c>
      <c r="B719" t="s">
        <v>1510</v>
      </c>
      <c r="C719" t="s">
        <v>3151</v>
      </c>
      <c r="D719" t="s">
        <v>51</v>
      </c>
      <c r="E719">
        <v>6922.0454720399903</v>
      </c>
      <c r="F719">
        <v>213.3</v>
      </c>
      <c r="G719">
        <v>-32.775051745573499</v>
      </c>
      <c r="H719">
        <f>(Table2[[#This Row],[1Y Return vs Nifty]]-AVERAGE(Table2[1Y Return vs Nifty]))/_xlfn.STDEV.P(Table2[1Y Return vs Nifty])</f>
        <v>-0.97524148205636885</v>
      </c>
      <c r="I719">
        <v>-4.7253942685122796</v>
      </c>
      <c r="J719">
        <f>(Table2[[#This Row],[1M Return vs Nifty]]-AVERAGE(Table2[1M Return vs Nifty]))/_xlfn.STDEV.P(Table2[1M Return vs Nifty])</f>
        <v>-0.53285696550408701</v>
      </c>
      <c r="K719">
        <v>-54.856769776055899</v>
      </c>
      <c r="L719">
        <f>(Table2[[#This Row],[6M Return vs Nifty]]-AVERAGE(Table2[6M Return vs Nifty]))/_xlfn.STDEV.P(Table2[6M Return vs Nifty])</f>
        <v>-2.0193095345768901</v>
      </c>
      <c r="M719">
        <v>3.03924750247735</v>
      </c>
      <c r="N719">
        <f>(Table2[[#This Row],[1W Return vs Nifty]]-AVERAGE(Table2[1W Return vs Nifty]))/_xlfn.STDEV.P(Table2[1W Return vs Nifty])</f>
        <v>0.27295680861457239</v>
      </c>
      <c r="O719">
        <v>213.68</v>
      </c>
      <c r="P719">
        <v>219.33169896957901</v>
      </c>
      <c r="Q719">
        <v>248.50434082621899</v>
      </c>
      <c r="R719">
        <v>52.259012558459297</v>
      </c>
      <c r="S719" s="1">
        <f>(Table2[[#This Row],[Close Price]]-Table2[[#This Row],[20D EMA]])/Table2[[#This Row],[20D EMA]]</f>
        <v>-1.7783601647322887E-3</v>
      </c>
      <c r="T719" s="1">
        <f>(Table2[[#This Row],[Close Price]]-Table2[[#This Row],[50D EMA]])/Table2[[#This Row],[50D EMA]]</f>
        <v>-2.7500352196768354E-2</v>
      </c>
      <c r="U719" s="1">
        <f>(Table2[[#This Row],[Close Price]]-Table2[[#This Row],[200D EMA]])/Table2[[#This Row],[200D EMA]]</f>
        <v>-0.14166489289149942</v>
      </c>
      <c r="V719">
        <v>0.90391251846999499</v>
      </c>
      <c r="W719">
        <v>211.1</v>
      </c>
      <c r="X719">
        <v>214.7</v>
      </c>
      <c r="Y719">
        <v>211.1</v>
      </c>
      <c r="Z719">
        <v>221.75</v>
      </c>
      <c r="AA719">
        <v>198.7</v>
      </c>
      <c r="AB719">
        <v>223.39</v>
      </c>
      <c r="AC719" s="1">
        <f>(Table2[[#This Row],[Close Price]]/Table2[[#This Row],[Day Low]])-1</f>
        <v>1.0421601136902048E-2</v>
      </c>
      <c r="AD719" s="1">
        <f>(Table2[[#This Row],[Day High]]/Table2[[#This Row],[Close Price]])-1</f>
        <v>6.5635255508671442E-3</v>
      </c>
      <c r="AE719" s="1">
        <f>(Table2[[#This Row],[Close Price]]/Table2[[#This Row],[Current Week Low]])-1</f>
        <v>1.0421601136902048E-2</v>
      </c>
      <c r="AF719" s="1">
        <f>(Table2[[#This Row],[Current Week High]]/Table2[[#This Row],[Close Price]])-1</f>
        <v>3.9615564932020675E-2</v>
      </c>
      <c r="AG719" s="1">
        <f>(Table2[[#This Row],[Close Price]]/Table2[[#This Row],[Current Month Low]])-1</f>
        <v>7.3477604428787258E-2</v>
      </c>
      <c r="AH719" s="1">
        <f>(Table2[[#This Row],[Current Month High]]/Table2[[#This Row],[Close Price]])-1</f>
        <v>4.7304266291607888E-2</v>
      </c>
      <c r="AI719">
        <v>121.659634317862</v>
      </c>
      <c r="AJ719">
        <v>8.7710351861295308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-0.13</v>
      </c>
      <c r="AM719" t="s">
        <v>3192</v>
      </c>
      <c r="AN719">
        <v>0.4</v>
      </c>
      <c r="AO719" t="s">
        <v>3193</v>
      </c>
      <c r="AP719">
        <v>-2.5970548062111E-2</v>
      </c>
      <c r="AQ719">
        <f>(Table2[[#This Row],[Sharpe Ratio]]-AVERAGE(Table2[Sharpe Ratio]))/_xlfn.STDEV.P(Table2[Sharpe Ratio])</f>
        <v>-1.0920030506011473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654</v>
      </c>
      <c r="AT719">
        <f>_xlfn.RANK.AVG(Table2[[#This Row],[6M Return vs Nifty Z-Score]],Table2[6M Return vs Nifty Z-Score])</f>
        <v>730</v>
      </c>
      <c r="AU719">
        <f>_xlfn.RANK.AVG(Table2[[#This Row],[Sharpe Ratio Z-Score]],Table2[Sharpe Ratio Z-Score])</f>
        <v>631</v>
      </c>
      <c r="AV719">
        <f>(Table2[[#This Row],[Rank 1Y]]+Table2[[#This Row],[Rank 6M]]+Table2[[#This Row],[Rank Sharpe]])/3</f>
        <v>671.66666666666663</v>
      </c>
    </row>
    <row r="720" spans="1:48" x14ac:dyDescent="0.3">
      <c r="A720" t="s">
        <v>2399</v>
      </c>
      <c r="B720" t="s">
        <v>2400</v>
      </c>
      <c r="C720" t="s">
        <v>3147</v>
      </c>
      <c r="D720" t="s">
        <v>54</v>
      </c>
      <c r="E720">
        <v>2221.8725909999998</v>
      </c>
      <c r="F720">
        <v>220.75</v>
      </c>
      <c r="G720">
        <v>-90.8107047587621</v>
      </c>
      <c r="H720">
        <f>(Table2[[#This Row],[1Y Return vs Nifty]]-AVERAGE(Table2[1Y Return vs Nifty]))/_xlfn.STDEV.P(Table2[1Y Return vs Nifty])</f>
        <v>-1.9310680906224116</v>
      </c>
      <c r="I720">
        <v>-26.580682813909501</v>
      </c>
      <c r="J720">
        <f>(Table2[[#This Row],[1M Return vs Nifty]]-AVERAGE(Table2[1M Return vs Nifty]))/_xlfn.STDEV.P(Table2[1M Return vs Nifty])</f>
        <v>-2.8751893982782528</v>
      </c>
      <c r="K720">
        <v>-66.274251259653695</v>
      </c>
      <c r="L720">
        <f>(Table2[[#This Row],[6M Return vs Nifty]]-AVERAGE(Table2[6M Return vs Nifty]))/_xlfn.STDEV.P(Table2[6M Return vs Nifty])</f>
        <v>-2.3724418065882227</v>
      </c>
      <c r="M720">
        <v>-3.4855077487157802</v>
      </c>
      <c r="N720">
        <f>(Table2[[#This Row],[1W Return vs Nifty]]-AVERAGE(Table2[1W Return vs Nifty]))/_xlfn.STDEV.P(Table2[1W Return vs Nifty])</f>
        <v>-1.0805770580456617</v>
      </c>
      <c r="O720">
        <v>247.34</v>
      </c>
      <c r="P720">
        <v>292.37300416133201</v>
      </c>
      <c r="Q720">
        <v>411.19160074574597</v>
      </c>
      <c r="R720">
        <v>13.592585791045501</v>
      </c>
      <c r="S720" s="1">
        <f>(Table2[[#This Row],[Close Price]]-Table2[[#This Row],[20D EMA]])/Table2[[#This Row],[20D EMA]]</f>
        <v>-0.10750384086682301</v>
      </c>
      <c r="T720" s="1">
        <f>(Table2[[#This Row],[Close Price]]-Table2[[#This Row],[50D EMA]])/Table2[[#This Row],[50D EMA]]</f>
        <v>-0.24497133162749282</v>
      </c>
      <c r="U720" s="1">
        <f>(Table2[[#This Row],[Close Price]]-Table2[[#This Row],[200D EMA]])/Table2[[#This Row],[200D EMA]]</f>
        <v>-0.4631456488905828</v>
      </c>
      <c r="V720">
        <v>0.46492472069678298</v>
      </c>
      <c r="W720">
        <v>219.5</v>
      </c>
      <c r="X720">
        <v>223.79</v>
      </c>
      <c r="Y720">
        <v>219.5</v>
      </c>
      <c r="Z720">
        <v>228.95</v>
      </c>
      <c r="AA720">
        <v>219.5</v>
      </c>
      <c r="AB720">
        <v>249</v>
      </c>
      <c r="AC720" s="1">
        <f>(Table2[[#This Row],[Close Price]]/Table2[[#This Row],[Day Low]])-1</f>
        <v>5.6947608200454969E-3</v>
      </c>
      <c r="AD720" s="1">
        <f>(Table2[[#This Row],[Day High]]/Table2[[#This Row],[Close Price]])-1</f>
        <v>1.3771234428086032E-2</v>
      </c>
      <c r="AE720" s="1">
        <f>(Table2[[#This Row],[Close Price]]/Table2[[#This Row],[Current Week Low]])-1</f>
        <v>5.6947608200454969E-3</v>
      </c>
      <c r="AF720" s="1">
        <f>(Table2[[#This Row],[Current Week High]]/Table2[[#This Row],[Close Price]])-1</f>
        <v>3.7146092865232072E-2</v>
      </c>
      <c r="AG720" s="1">
        <f>(Table2[[#This Row],[Close Price]]/Table2[[#This Row],[Current Month Low]])-1</f>
        <v>5.6947608200454969E-3</v>
      </c>
      <c r="AH720" s="1">
        <f>(Table2[[#This Row],[Current Month High]]/Table2[[#This Row],[Close Price]])-1</f>
        <v>0.12797281993204979</v>
      </c>
      <c r="AI720">
        <v>205.70781426953499</v>
      </c>
      <c r="AJ720">
        <v>0.56947608200454902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-0.5</v>
      </c>
      <c r="AM720" t="s">
        <v>3192</v>
      </c>
      <c r="AN720">
        <v>-11.93</v>
      </c>
      <c r="AO720" t="s">
        <v>3192</v>
      </c>
      <c r="AQ720">
        <f>(Table2[[#This Row],[Sharpe Ratio]]-AVERAGE(Table2[Sharpe Ratio]))/_xlfn.STDEV.P(Table2[Sharpe Ratio])</f>
        <v>-0.78836149865308947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732</v>
      </c>
      <c r="AT720">
        <f>_xlfn.RANK.AVG(Table2[[#This Row],[6M Return vs Nifty Z-Score]],Table2[6M Return vs Nifty Z-Score])</f>
        <v>732</v>
      </c>
      <c r="AU720">
        <f>_xlfn.RANK.AVG(Table2[[#This Row],[Sharpe Ratio Z-Score]],Table2[Sharpe Ratio Z-Score])</f>
        <v>551.5</v>
      </c>
      <c r="AV720">
        <f>(Table2[[#This Row],[Rank 1Y]]+Table2[[#This Row],[Rank 6M]]+Table2[[#This Row],[Rank Sharpe]])/3</f>
        <v>671.83333333333337</v>
      </c>
    </row>
    <row r="721" spans="1:48" x14ac:dyDescent="0.3">
      <c r="A721" t="s">
        <v>1903</v>
      </c>
      <c r="B721" t="s">
        <v>1904</v>
      </c>
      <c r="C721" t="s">
        <v>3158</v>
      </c>
      <c r="D721" t="s">
        <v>429</v>
      </c>
      <c r="E721">
        <v>3948.1526574</v>
      </c>
      <c r="F721">
        <v>1028.7</v>
      </c>
      <c r="G721">
        <v>-53.070083967750698</v>
      </c>
      <c r="H721">
        <f>(Table2[[#This Row],[1Y Return vs Nifty]]-AVERAGE(Table2[1Y Return vs Nifty]))/_xlfn.STDEV.P(Table2[1Y Return vs Nifty])</f>
        <v>-1.3094934601508321</v>
      </c>
      <c r="I721">
        <v>-3.67382379361054</v>
      </c>
      <c r="J721">
        <f>(Table2[[#This Row],[1M Return vs Nifty]]-AVERAGE(Table2[1M Return vs Nifty]))/_xlfn.STDEV.P(Table2[1M Return vs Nifty])</f>
        <v>-0.4201552904109519</v>
      </c>
      <c r="K721">
        <v>-16.912273088961399</v>
      </c>
      <c r="L721">
        <f>(Table2[[#This Row],[6M Return vs Nifty]]-AVERAGE(Table2[6M Return vs Nifty]))/_xlfn.STDEV.P(Table2[6M Return vs Nifty])</f>
        <v>-0.84572091569543262</v>
      </c>
      <c r="M721">
        <v>-1.59788617417542</v>
      </c>
      <c r="N721">
        <f>(Table2[[#This Row],[1W Return vs Nifty]]-AVERAGE(Table2[1W Return vs Nifty]))/_xlfn.STDEV.P(Table2[1W Return vs Nifty])</f>
        <v>-0.68899766077835611</v>
      </c>
      <c r="O721">
        <v>1063.5899999999999</v>
      </c>
      <c r="P721">
        <v>1093.7973755211499</v>
      </c>
      <c r="Q721">
        <v>1173.60157774299</v>
      </c>
      <c r="R721">
        <v>27.5669935726666</v>
      </c>
      <c r="S721" s="1">
        <f>(Table2[[#This Row],[Close Price]]-Table2[[#This Row],[20D EMA]])/Table2[[#This Row],[20D EMA]]</f>
        <v>-3.2803994020252046E-2</v>
      </c>
      <c r="T721" s="1">
        <f>(Table2[[#This Row],[Close Price]]-Table2[[#This Row],[50D EMA]])/Table2[[#This Row],[50D EMA]]</f>
        <v>-5.9515022597429065E-2</v>
      </c>
      <c r="U721" s="1">
        <f>(Table2[[#This Row],[Close Price]]-Table2[[#This Row],[200D EMA]])/Table2[[#This Row],[200D EMA]]</f>
        <v>-0.12346743604559325</v>
      </c>
      <c r="V721">
        <v>0.72223889534469499</v>
      </c>
      <c r="W721">
        <v>1026.0999999999999</v>
      </c>
      <c r="X721">
        <v>1050</v>
      </c>
      <c r="Y721">
        <v>1026.0999999999999</v>
      </c>
      <c r="Z721">
        <v>1050</v>
      </c>
      <c r="AA721">
        <v>1015</v>
      </c>
      <c r="AB721">
        <v>1110</v>
      </c>
      <c r="AC721" s="1">
        <f>(Table2[[#This Row],[Close Price]]/Table2[[#This Row],[Day Low]])-1</f>
        <v>2.5338660949225655E-3</v>
      </c>
      <c r="AD721" s="1">
        <f>(Table2[[#This Row],[Day High]]/Table2[[#This Row],[Close Price]])-1</f>
        <v>2.0705745115193963E-2</v>
      </c>
      <c r="AE721" s="1">
        <f>(Table2[[#This Row],[Close Price]]/Table2[[#This Row],[Current Week Low]])-1</f>
        <v>2.5338660949225655E-3</v>
      </c>
      <c r="AF721" s="1">
        <f>(Table2[[#This Row],[Current Week High]]/Table2[[#This Row],[Close Price]])-1</f>
        <v>2.0705745115193963E-2</v>
      </c>
      <c r="AG721" s="1">
        <f>(Table2[[#This Row],[Close Price]]/Table2[[#This Row],[Current Month Low]])-1</f>
        <v>1.3497536945812794E-2</v>
      </c>
      <c r="AH721" s="1">
        <f>(Table2[[#This Row],[Current Month High]]/Table2[[#This Row],[Close Price]])-1</f>
        <v>7.9031787693204958E-2</v>
      </c>
      <c r="AI721">
        <v>40.735880237192497</v>
      </c>
      <c r="AJ721">
        <v>3.0916470411384398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-0.13</v>
      </c>
      <c r="AM721" t="s">
        <v>3192</v>
      </c>
      <c r="AN721">
        <v>-7.71</v>
      </c>
      <c r="AO721" t="s">
        <v>3192</v>
      </c>
      <c r="AP721">
        <v>-8.6004947922604005E-2</v>
      </c>
      <c r="AQ721">
        <f>(Table2[[#This Row],[Sharpe Ratio]]-AVERAGE(Table2[Sharpe Ratio]))/_xlfn.STDEV.P(Table2[Sharpe Ratio])</f>
        <v>-1.7939111620631827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718</v>
      </c>
      <c r="AT721">
        <f>_xlfn.RANK.AVG(Table2[[#This Row],[6M Return vs Nifty Z-Score]],Table2[6M Return vs Nifty Z-Score])</f>
        <v>608</v>
      </c>
      <c r="AU721">
        <f>_xlfn.RANK.AVG(Table2[[#This Row],[Sharpe Ratio Z-Score]],Table2[Sharpe Ratio Z-Score])</f>
        <v>708</v>
      </c>
      <c r="AV721">
        <f>(Table2[[#This Row],[Rank 1Y]]+Table2[[#This Row],[Rank 6M]]+Table2[[#This Row],[Rank Sharpe]])/3</f>
        <v>678</v>
      </c>
    </row>
    <row r="722" spans="1:48" x14ac:dyDescent="0.3">
      <c r="A722" t="s">
        <v>1394</v>
      </c>
      <c r="B722" t="s">
        <v>1395</v>
      </c>
      <c r="C722" t="s">
        <v>3147</v>
      </c>
      <c r="D722" t="s">
        <v>24</v>
      </c>
      <c r="E722">
        <v>8203.4474314800009</v>
      </c>
      <c r="F722">
        <v>72.03</v>
      </c>
      <c r="G722">
        <v>-52.027261716054198</v>
      </c>
      <c r="H722">
        <f>(Table2[[#This Row],[1Y Return vs Nifty]]-AVERAGE(Table2[1Y Return vs Nifty]))/_xlfn.STDEV.P(Table2[1Y Return vs Nifty])</f>
        <v>-1.2923185477577595</v>
      </c>
      <c r="I722">
        <v>-13.532963290289</v>
      </c>
      <c r="J722">
        <f>(Table2[[#This Row],[1M Return vs Nifty]]-AVERAGE(Table2[1M Return vs Nifty]))/_xlfn.STDEV.P(Table2[1M Return vs Nifty])</f>
        <v>-1.4768049042719524</v>
      </c>
      <c r="K722">
        <v>-39.695197133466003</v>
      </c>
      <c r="L722">
        <f>(Table2[[#This Row],[6M Return vs Nifty]]-AVERAGE(Table2[6M Return vs Nifty]))/_xlfn.STDEV.P(Table2[6M Return vs Nifty])</f>
        <v>-1.5503759433786759</v>
      </c>
      <c r="M722">
        <v>-2.0520990404571799</v>
      </c>
      <c r="N722">
        <f>(Table2[[#This Row],[1W Return vs Nifty]]-AVERAGE(Table2[1W Return vs Nifty]))/_xlfn.STDEV.P(Table2[1W Return vs Nifty])</f>
        <v>-0.78322226745195611</v>
      </c>
      <c r="O722">
        <v>76.430000000000007</v>
      </c>
      <c r="P722">
        <v>80.285186385420104</v>
      </c>
      <c r="Q722">
        <v>88.365335561898704</v>
      </c>
      <c r="R722">
        <v>26.132791241355701</v>
      </c>
      <c r="S722" s="1">
        <f>(Table2[[#This Row],[Close Price]]-Table2[[#This Row],[20D EMA]])/Table2[[#This Row],[20D EMA]]</f>
        <v>-5.7569017401543965E-2</v>
      </c>
      <c r="T722" s="1">
        <f>(Table2[[#This Row],[Close Price]]-Table2[[#This Row],[50D EMA]])/Table2[[#This Row],[50D EMA]]</f>
        <v>-0.10282328231499573</v>
      </c>
      <c r="U722" s="1">
        <f>(Table2[[#This Row],[Close Price]]-Table2[[#This Row],[200D EMA]])/Table2[[#This Row],[200D EMA]]</f>
        <v>-0.18486135381057908</v>
      </c>
      <c r="V722">
        <v>0.76384946503460305</v>
      </c>
      <c r="W722">
        <v>71.8</v>
      </c>
      <c r="X722">
        <v>73.8</v>
      </c>
      <c r="Y722">
        <v>71.8</v>
      </c>
      <c r="Z722">
        <v>75.3</v>
      </c>
      <c r="AA722">
        <v>71.8</v>
      </c>
      <c r="AB722">
        <v>78.25</v>
      </c>
      <c r="AC722" s="1">
        <f>(Table2[[#This Row],[Close Price]]/Table2[[#This Row],[Day Low]])-1</f>
        <v>3.2033426183843972E-3</v>
      </c>
      <c r="AD722" s="1">
        <f>(Table2[[#This Row],[Day High]]/Table2[[#This Row],[Close Price]])-1</f>
        <v>2.4573094543939966E-2</v>
      </c>
      <c r="AE722" s="1">
        <f>(Table2[[#This Row],[Close Price]]/Table2[[#This Row],[Current Week Low]])-1</f>
        <v>3.2033426183843972E-3</v>
      </c>
      <c r="AF722" s="1">
        <f>(Table2[[#This Row],[Current Week High]]/Table2[[#This Row],[Close Price]])-1</f>
        <v>4.5397750937109516E-2</v>
      </c>
      <c r="AG722" s="1">
        <f>(Table2[[#This Row],[Close Price]]/Table2[[#This Row],[Current Month Low]])-1</f>
        <v>3.2033426183843972E-3</v>
      </c>
      <c r="AH722" s="1">
        <f>(Table2[[#This Row],[Current Month High]]/Table2[[#This Row],[Close Price]])-1</f>
        <v>8.6352908510342941E-2</v>
      </c>
      <c r="AI722">
        <v>61.738164653616501</v>
      </c>
      <c r="AJ722">
        <v>0.32033426183843899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-0.13</v>
      </c>
      <c r="AM722" t="s">
        <v>3192</v>
      </c>
      <c r="AN722">
        <v>-7.98</v>
      </c>
      <c r="AO722" t="s">
        <v>3192</v>
      </c>
      <c r="AP722">
        <v>-9.5576853977089992E-3</v>
      </c>
      <c r="AQ722">
        <f>(Table2[[#This Row],[Sharpe Ratio]]-AVERAGE(Table2[Sharpe Ratio]))/_xlfn.STDEV.P(Table2[Sharpe Ratio])</f>
        <v>-0.90010771287432889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715</v>
      </c>
      <c r="AT722">
        <f>_xlfn.RANK.AVG(Table2[[#This Row],[6M Return vs Nifty Z-Score]],Table2[6M Return vs Nifty Z-Score])</f>
        <v>721</v>
      </c>
      <c r="AU722">
        <f>_xlfn.RANK.AVG(Table2[[#This Row],[Sharpe Ratio Z-Score]],Table2[Sharpe Ratio Z-Score])</f>
        <v>599</v>
      </c>
      <c r="AV722">
        <f>(Table2[[#This Row],[Rank 1Y]]+Table2[[#This Row],[Rank 6M]]+Table2[[#This Row],[Rank Sharpe]])/3</f>
        <v>678.33333333333337</v>
      </c>
    </row>
    <row r="723" spans="1:48" x14ac:dyDescent="0.3">
      <c r="A723" t="s">
        <v>1688</v>
      </c>
      <c r="B723" t="s">
        <v>1689</v>
      </c>
      <c r="C723" t="s">
        <v>3147</v>
      </c>
      <c r="D723" t="s">
        <v>24</v>
      </c>
      <c r="E723">
        <v>5218.1133573400002</v>
      </c>
      <c r="F723">
        <v>308.60000000000002</v>
      </c>
      <c r="G723">
        <v>-41.866747270265101</v>
      </c>
      <c r="H723">
        <f>(Table2[[#This Row],[1Y Return vs Nifty]]-AVERAGE(Table2[1Y Return vs Nifty]))/_xlfn.STDEV.P(Table2[1Y Return vs Nifty])</f>
        <v>-1.1249784807510543</v>
      </c>
      <c r="I723">
        <v>-4.1733575103550802</v>
      </c>
      <c r="J723">
        <f>(Table2[[#This Row],[1M Return vs Nifty]]-AVERAGE(Table2[1M Return vs Nifty]))/_xlfn.STDEV.P(Table2[1M Return vs Nifty])</f>
        <v>-0.47369263097566294</v>
      </c>
      <c r="K723">
        <v>-37.872283401758303</v>
      </c>
      <c r="L723">
        <f>(Table2[[#This Row],[6M Return vs Nifty]]-AVERAGE(Table2[6M Return vs Nifty]))/_xlfn.STDEV.P(Table2[6M Return vs Nifty])</f>
        <v>-1.4939948869536344</v>
      </c>
      <c r="M723">
        <v>-3.8789378480282299</v>
      </c>
      <c r="N723">
        <f>(Table2[[#This Row],[1W Return vs Nifty]]-AVERAGE(Table2[1W Return vs Nifty]))/_xlfn.STDEV.P(Table2[1W Return vs Nifty])</f>
        <v>-1.1621925276045424</v>
      </c>
      <c r="O723">
        <v>313.91000000000003</v>
      </c>
      <c r="P723">
        <v>322.16203015567402</v>
      </c>
      <c r="Q723">
        <v>339.42071235584302</v>
      </c>
      <c r="R723">
        <v>42.595859462511797</v>
      </c>
      <c r="S723" s="1">
        <f>(Table2[[#This Row],[Close Price]]-Table2[[#This Row],[20D EMA]])/Table2[[#This Row],[20D EMA]]</f>
        <v>-1.6915676467777394E-2</v>
      </c>
      <c r="T723" s="1">
        <f>(Table2[[#This Row],[Close Price]]-Table2[[#This Row],[50D EMA]])/Table2[[#This Row],[50D EMA]]</f>
        <v>-4.209692293384356E-2</v>
      </c>
      <c r="U723" s="1">
        <f>(Table2[[#This Row],[Close Price]]-Table2[[#This Row],[200D EMA]])/Table2[[#This Row],[200D EMA]]</f>
        <v>-9.0803864448705418E-2</v>
      </c>
      <c r="V723">
        <v>0.78416918426709903</v>
      </c>
      <c r="W723">
        <v>301.8</v>
      </c>
      <c r="X723">
        <v>309.60000000000002</v>
      </c>
      <c r="Y723">
        <v>301.8</v>
      </c>
      <c r="Z723">
        <v>310.95</v>
      </c>
      <c r="AA723">
        <v>301.8</v>
      </c>
      <c r="AB723">
        <v>321.5</v>
      </c>
      <c r="AC723" s="1">
        <f>(Table2[[#This Row],[Close Price]]/Table2[[#This Row],[Day Low]])-1</f>
        <v>2.2531477799867528E-2</v>
      </c>
      <c r="AD723" s="1">
        <f>(Table2[[#This Row],[Day High]]/Table2[[#This Row],[Close Price]])-1</f>
        <v>3.240440699935121E-3</v>
      </c>
      <c r="AE723" s="1">
        <f>(Table2[[#This Row],[Close Price]]/Table2[[#This Row],[Current Week Low]])-1</f>
        <v>2.2531477799867528E-2</v>
      </c>
      <c r="AF723" s="1">
        <f>(Table2[[#This Row],[Current Week High]]/Table2[[#This Row],[Close Price]])-1</f>
        <v>7.6150356448476675E-3</v>
      </c>
      <c r="AG723" s="1">
        <f>(Table2[[#This Row],[Close Price]]/Table2[[#This Row],[Current Month Low]])-1</f>
        <v>2.2531477799867528E-2</v>
      </c>
      <c r="AH723" s="1">
        <f>(Table2[[#This Row],[Current Month High]]/Table2[[#This Row],[Close Price]])-1</f>
        <v>4.1801685029163815E-2</v>
      </c>
      <c r="AI723">
        <v>36.827608554763401</v>
      </c>
      <c r="AJ723">
        <v>2.2531477799867501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-0.11</v>
      </c>
      <c r="AM723" t="s">
        <v>3192</v>
      </c>
      <c r="AN723">
        <v>-0.03</v>
      </c>
      <c r="AO723" t="s">
        <v>3192</v>
      </c>
      <c r="AP723">
        <v>-2.8368215683514001E-2</v>
      </c>
      <c r="AQ723">
        <f>(Table2[[#This Row],[Sharpe Ratio]]-AVERAGE(Table2[Sharpe Ratio]))/_xlfn.STDEV.P(Table2[Sharpe Ratio])</f>
        <v>-1.1200360176327731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685</v>
      </c>
      <c r="AT723">
        <f>_xlfn.RANK.AVG(Table2[[#This Row],[6M Return vs Nifty Z-Score]],Table2[6M Return vs Nifty Z-Score])</f>
        <v>719</v>
      </c>
      <c r="AU723">
        <f>_xlfn.RANK.AVG(Table2[[#This Row],[Sharpe Ratio Z-Score]],Table2[Sharpe Ratio Z-Score])</f>
        <v>632</v>
      </c>
      <c r="AV723">
        <f>(Table2[[#This Row],[Rank 1Y]]+Table2[[#This Row],[Rank 6M]]+Table2[[#This Row],[Rank Sharpe]])/3</f>
        <v>678.66666666666663</v>
      </c>
    </row>
    <row r="724" spans="1:48" x14ac:dyDescent="0.3">
      <c r="A724" t="s">
        <v>1403</v>
      </c>
      <c r="B724" t="s">
        <v>1404</v>
      </c>
      <c r="C724" t="s">
        <v>3161</v>
      </c>
      <c r="D724" t="s">
        <v>453</v>
      </c>
      <c r="E724">
        <v>8012.4404895999996</v>
      </c>
      <c r="F724">
        <v>729.5</v>
      </c>
      <c r="G724">
        <v>-43.801933280386898</v>
      </c>
      <c r="H724">
        <f>(Table2[[#This Row],[1Y Return vs Nifty]]-AVERAGE(Table2[1Y Return vs Nifty]))/_xlfn.STDEV.P(Table2[1Y Return vs Nifty])</f>
        <v>-1.1568503075499847</v>
      </c>
      <c r="I724">
        <v>-3.7435284641703999</v>
      </c>
      <c r="J724">
        <f>(Table2[[#This Row],[1M Return vs Nifty]]-AVERAGE(Table2[1M Return vs Nifty]))/_xlfn.STDEV.P(Table2[1M Return vs Nifty])</f>
        <v>-0.42762586258981172</v>
      </c>
      <c r="K724">
        <v>-27.381368271069299</v>
      </c>
      <c r="L724">
        <f>(Table2[[#This Row],[6M Return vs Nifty]]-AVERAGE(Table2[6M Return vs Nifty]))/_xlfn.STDEV.P(Table2[6M Return vs Nifty])</f>
        <v>-1.1695204657863771</v>
      </c>
      <c r="M724">
        <v>-1.93423850513884</v>
      </c>
      <c r="N724">
        <f>(Table2[[#This Row],[1W Return vs Nifty]]-AVERAGE(Table2[1W Return vs Nifty]))/_xlfn.STDEV.P(Table2[1W Return vs Nifty])</f>
        <v>-0.75877258007603399</v>
      </c>
      <c r="O724">
        <v>742.65</v>
      </c>
      <c r="P724">
        <v>757.35523525327903</v>
      </c>
      <c r="Q724">
        <v>816.68287181962705</v>
      </c>
      <c r="R724">
        <v>35.527369617354097</v>
      </c>
      <c r="S724" s="1">
        <f>(Table2[[#This Row],[Close Price]]-Table2[[#This Row],[20D EMA]])/Table2[[#This Row],[20D EMA]]</f>
        <v>-1.7706860566888815E-2</v>
      </c>
      <c r="T724" s="1">
        <f>(Table2[[#This Row],[Close Price]]-Table2[[#This Row],[50D EMA]])/Table2[[#This Row],[50D EMA]]</f>
        <v>-3.6779616693299183E-2</v>
      </c>
      <c r="U724" s="1">
        <f>(Table2[[#This Row],[Close Price]]-Table2[[#This Row],[200D EMA]])/Table2[[#This Row],[200D EMA]]</f>
        <v>-0.10675241862900524</v>
      </c>
      <c r="V724">
        <v>0.58267083029648303</v>
      </c>
      <c r="W724">
        <v>722.1</v>
      </c>
      <c r="X724">
        <v>732.25</v>
      </c>
      <c r="Y724">
        <v>722</v>
      </c>
      <c r="Z724">
        <v>738.4</v>
      </c>
      <c r="AA724">
        <v>715.75</v>
      </c>
      <c r="AB724">
        <v>784.1</v>
      </c>
      <c r="AC724" s="1">
        <f>(Table2[[#This Row],[Close Price]]/Table2[[#This Row],[Day Low]])-1</f>
        <v>1.0247888104140568E-2</v>
      </c>
      <c r="AD724" s="1">
        <f>(Table2[[#This Row],[Day High]]/Table2[[#This Row],[Close Price]])-1</f>
        <v>3.7697052775873541E-3</v>
      </c>
      <c r="AE724" s="1">
        <f>(Table2[[#This Row],[Close Price]]/Table2[[#This Row],[Current Week Low]])-1</f>
        <v>1.0387811634348987E-2</v>
      </c>
      <c r="AF724" s="1">
        <f>(Table2[[#This Row],[Current Week High]]/Table2[[#This Row],[Close Price]])-1</f>
        <v>1.2200137080191853E-2</v>
      </c>
      <c r="AG724" s="1">
        <f>(Table2[[#This Row],[Close Price]]/Table2[[#This Row],[Current Month Low]])-1</f>
        <v>1.9210618232623045E-2</v>
      </c>
      <c r="AH724" s="1">
        <f>(Table2[[#This Row],[Current Month High]]/Table2[[#This Row],[Close Price]])-1</f>
        <v>7.4845784784098646E-2</v>
      </c>
      <c r="AI724">
        <v>51.651816312542799</v>
      </c>
      <c r="AJ724">
        <v>1.9210618232623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-0.05</v>
      </c>
      <c r="AM724" t="s">
        <v>3192</v>
      </c>
      <c r="AN724">
        <v>0.17</v>
      </c>
      <c r="AO724" t="s">
        <v>3193</v>
      </c>
      <c r="AP724">
        <v>-4.0923878557483001E-2</v>
      </c>
      <c r="AQ724">
        <f>(Table2[[#This Row],[Sharpe Ratio]]-AVERAGE(Table2[Sharpe Ratio]))/_xlfn.STDEV.P(Table2[Sharpe Ratio])</f>
        <v>-1.2668338807995725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694</v>
      </c>
      <c r="AT724">
        <f>_xlfn.RANK.AVG(Table2[[#This Row],[6M Return vs Nifty Z-Score]],Table2[6M Return vs Nifty Z-Score])</f>
        <v>690</v>
      </c>
      <c r="AU724">
        <f>_xlfn.RANK.AVG(Table2[[#This Row],[Sharpe Ratio Z-Score]],Table2[Sharpe Ratio Z-Score])</f>
        <v>656</v>
      </c>
      <c r="AV724">
        <f>(Table2[[#This Row],[Rank 1Y]]+Table2[[#This Row],[Rank 6M]]+Table2[[#This Row],[Rank Sharpe]])/3</f>
        <v>680</v>
      </c>
    </row>
    <row r="725" spans="1:48" x14ac:dyDescent="0.3">
      <c r="A725" t="s">
        <v>1378</v>
      </c>
      <c r="B725" t="s">
        <v>1379</v>
      </c>
      <c r="C725" t="s">
        <v>3157</v>
      </c>
      <c r="D725" t="s">
        <v>86</v>
      </c>
      <c r="E725">
        <v>8289.423348925</v>
      </c>
      <c r="F725">
        <v>280.75</v>
      </c>
      <c r="G725">
        <v>-64.809897203020199</v>
      </c>
      <c r="H725">
        <f>(Table2[[#This Row],[1Y Return vs Nifty]]-AVERAGE(Table2[1Y Return vs Nifty]))/_xlfn.STDEV.P(Table2[1Y Return vs Nifty])</f>
        <v>-1.5028440177350875</v>
      </c>
      <c r="I725">
        <v>-2.8382288251183199</v>
      </c>
      <c r="J725">
        <f>(Table2[[#This Row],[1M Return vs Nifty]]-AVERAGE(Table2[1M Return vs Nifty]))/_xlfn.STDEV.P(Table2[1M Return vs Nifty])</f>
        <v>-0.33060071000371061</v>
      </c>
      <c r="K725">
        <v>-15.987639071765299</v>
      </c>
      <c r="L725">
        <f>(Table2[[#This Row],[6M Return vs Nifty]]-AVERAGE(Table2[6M Return vs Nifty]))/_xlfn.STDEV.P(Table2[6M Return vs Nifty])</f>
        <v>-0.81712283022969345</v>
      </c>
      <c r="M725">
        <v>2.7853229483148301</v>
      </c>
      <c r="N725">
        <f>(Table2[[#This Row],[1W Return vs Nifty]]-AVERAGE(Table2[1W Return vs Nifty]))/_xlfn.STDEV.P(Table2[1W Return vs Nifty])</f>
        <v>0.22028119544536995</v>
      </c>
      <c r="O725">
        <v>285.35000000000002</v>
      </c>
      <c r="P725">
        <v>289.73508892992498</v>
      </c>
      <c r="Q725">
        <v>326.19974619046098</v>
      </c>
      <c r="R725">
        <v>43.8932390678833</v>
      </c>
      <c r="S725" s="1">
        <f>(Table2[[#This Row],[Close Price]]-Table2[[#This Row],[20D EMA]])/Table2[[#This Row],[20D EMA]]</f>
        <v>-1.6120553705975198E-2</v>
      </c>
      <c r="T725" s="1">
        <f>(Table2[[#This Row],[Close Price]]-Table2[[#This Row],[50D EMA]])/Table2[[#This Row],[50D EMA]]</f>
        <v>-3.101139376355657E-2</v>
      </c>
      <c r="U725" s="1">
        <f>(Table2[[#This Row],[Close Price]]-Table2[[#This Row],[200D EMA]])/Table2[[#This Row],[200D EMA]]</f>
        <v>-0.13933102867567487</v>
      </c>
      <c r="V725">
        <v>0.88880947641711905</v>
      </c>
      <c r="W725">
        <v>278.7</v>
      </c>
      <c r="X725">
        <v>284.55</v>
      </c>
      <c r="Y725">
        <v>278.7</v>
      </c>
      <c r="Z725">
        <v>294.25</v>
      </c>
      <c r="AA725">
        <v>269.7</v>
      </c>
      <c r="AB725">
        <v>298.5</v>
      </c>
      <c r="AC725" s="1">
        <f>(Table2[[#This Row],[Close Price]]/Table2[[#This Row],[Day Low]])-1</f>
        <v>7.3555794761392956E-3</v>
      </c>
      <c r="AD725" s="1">
        <f>(Table2[[#This Row],[Day High]]/Table2[[#This Row],[Close Price]])-1</f>
        <v>1.3535173642030385E-2</v>
      </c>
      <c r="AE725" s="1">
        <f>(Table2[[#This Row],[Close Price]]/Table2[[#This Row],[Current Week Low]])-1</f>
        <v>7.3555794761392956E-3</v>
      </c>
      <c r="AF725" s="1">
        <f>(Table2[[#This Row],[Current Week High]]/Table2[[#This Row],[Close Price]])-1</f>
        <v>4.8085485307212794E-2</v>
      </c>
      <c r="AG725" s="1">
        <f>(Table2[[#This Row],[Close Price]]/Table2[[#This Row],[Current Month Low]])-1</f>
        <v>4.0971449758991474E-2</v>
      </c>
      <c r="AH725" s="1">
        <f>(Table2[[#This Row],[Current Month High]]/Table2[[#This Row],[Close Price]])-1</f>
        <v>6.3223508459483435E-2</v>
      </c>
      <c r="AI725">
        <v>68.477292965271502</v>
      </c>
      <c r="AJ725">
        <v>7.56704980842912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-0.15</v>
      </c>
      <c r="AM725" t="s">
        <v>3192</v>
      </c>
      <c r="AN725">
        <v>-2.5299999999999998</v>
      </c>
      <c r="AO725" t="s">
        <v>3192</v>
      </c>
      <c r="AP725">
        <v>-0.10051210417649301</v>
      </c>
      <c r="AQ725">
        <f>(Table2[[#This Row],[Sharpe Ratio]]-AVERAGE(Table2[Sharpe Ratio]))/_xlfn.STDEV.P(Table2[Sharpe Ratio])</f>
        <v>-1.963525427759421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730</v>
      </c>
      <c r="AT725">
        <f>_xlfn.RANK.AVG(Table2[[#This Row],[6M Return vs Nifty Z-Score]],Table2[6M Return vs Nifty Z-Score])</f>
        <v>596</v>
      </c>
      <c r="AU725">
        <f>_xlfn.RANK.AVG(Table2[[#This Row],[Sharpe Ratio Z-Score]],Table2[Sharpe Ratio Z-Score])</f>
        <v>718</v>
      </c>
      <c r="AV725">
        <f>(Table2[[#This Row],[Rank 1Y]]+Table2[[#This Row],[Rank 6M]]+Table2[[#This Row],[Rank Sharpe]])/3</f>
        <v>681.33333333333337</v>
      </c>
    </row>
    <row r="726" spans="1:48" x14ac:dyDescent="0.3">
      <c r="A726" t="s">
        <v>2249</v>
      </c>
      <c r="B726" t="s">
        <v>2250</v>
      </c>
      <c r="C726" t="s">
        <v>3164</v>
      </c>
      <c r="D726" t="s">
        <v>1965</v>
      </c>
      <c r="E726">
        <v>2568.5523348299998</v>
      </c>
      <c r="F726">
        <v>13.95</v>
      </c>
      <c r="G726">
        <v>-51.148498835222</v>
      </c>
      <c r="H726">
        <f>(Table2[[#This Row],[1Y Return vs Nifty]]-AVERAGE(Table2[1Y Return vs Nifty]))/_xlfn.STDEV.P(Table2[1Y Return vs Nifty])</f>
        <v>-1.2778456349789771</v>
      </c>
      <c r="I726">
        <v>0.62699669832856497</v>
      </c>
      <c r="J726">
        <f>(Table2[[#This Row],[1M Return vs Nifty]]-AVERAGE(Table2[1M Return vs Nifty]))/_xlfn.STDEV.P(Table2[1M Return vs Nifty])</f>
        <v>4.0783548483046946E-2</v>
      </c>
      <c r="K726">
        <v>-34.156386174405299</v>
      </c>
      <c r="L726">
        <f>(Table2[[#This Row],[6M Return vs Nifty]]-AVERAGE(Table2[6M Return vs Nifty]))/_xlfn.STDEV.P(Table2[6M Return vs Nifty])</f>
        <v>-1.379065580316188</v>
      </c>
      <c r="M726">
        <v>-5.6600168784183902</v>
      </c>
      <c r="N726">
        <f>(Table2[[#This Row],[1W Return vs Nifty]]-AVERAGE(Table2[1W Return vs Nifty]))/_xlfn.STDEV.P(Table2[1W Return vs Nifty])</f>
        <v>-1.5316701086050895</v>
      </c>
      <c r="O726">
        <v>14.18</v>
      </c>
      <c r="P726">
        <v>14.4618043814092</v>
      </c>
      <c r="Q726">
        <v>16.1346726331642</v>
      </c>
      <c r="R726">
        <v>42.592962996886797</v>
      </c>
      <c r="S726" s="1">
        <f>(Table2[[#This Row],[Close Price]]-Table2[[#This Row],[20D EMA]])/Table2[[#This Row],[20D EMA]]</f>
        <v>-1.6220028208744741E-2</v>
      </c>
      <c r="T726" s="1">
        <f>(Table2[[#This Row],[Close Price]]-Table2[[#This Row],[50D EMA]])/Table2[[#This Row],[50D EMA]]</f>
        <v>-3.5390077746254862E-2</v>
      </c>
      <c r="U726" s="1">
        <f>(Table2[[#This Row],[Close Price]]-Table2[[#This Row],[200D EMA]])/Table2[[#This Row],[200D EMA]]</f>
        <v>-0.13540235261257735</v>
      </c>
      <c r="V726">
        <v>1.3230970226207801</v>
      </c>
      <c r="W726">
        <v>13.76</v>
      </c>
      <c r="X726">
        <v>14.04</v>
      </c>
      <c r="Y726">
        <v>13.7</v>
      </c>
      <c r="Z726">
        <v>14.34</v>
      </c>
      <c r="AA726">
        <v>13.55</v>
      </c>
      <c r="AB726">
        <v>15.6</v>
      </c>
      <c r="AC726" s="1">
        <f>(Table2[[#This Row],[Close Price]]/Table2[[#This Row],[Day Low]])-1</f>
        <v>1.380813953488369E-2</v>
      </c>
      <c r="AD726" s="1">
        <f>(Table2[[#This Row],[Day High]]/Table2[[#This Row],[Close Price]])-1</f>
        <v>6.4516129032257119E-3</v>
      </c>
      <c r="AE726" s="1">
        <f>(Table2[[#This Row],[Close Price]]/Table2[[#This Row],[Current Week Low]])-1</f>
        <v>1.8248175182481674E-2</v>
      </c>
      <c r="AF726" s="1">
        <f>(Table2[[#This Row],[Current Week High]]/Table2[[#This Row],[Close Price]])-1</f>
        <v>2.7956989247311936E-2</v>
      </c>
      <c r="AG726" s="1">
        <f>(Table2[[#This Row],[Close Price]]/Table2[[#This Row],[Current Month Low]])-1</f>
        <v>2.9520295202951852E-2</v>
      </c>
      <c r="AH726" s="1">
        <f>(Table2[[#This Row],[Current Month High]]/Table2[[#This Row],[Close Price]])-1</f>
        <v>0.11827956989247324</v>
      </c>
      <c r="AI726">
        <v>86.738351254480307</v>
      </c>
      <c r="AJ726">
        <v>8.56031128404668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</v>
      </c>
      <c r="AM726" t="s">
        <v>3192</v>
      </c>
      <c r="AN726">
        <v>-2.04</v>
      </c>
      <c r="AO726" t="s">
        <v>3192</v>
      </c>
      <c r="AP726">
        <v>-2.0777807611365998E-2</v>
      </c>
      <c r="AQ726">
        <f>(Table2[[#This Row],[Sharpe Ratio]]-AVERAGE(Table2[Sharpe Ratio]))/_xlfn.STDEV.P(Table2[Sharpe Ratio])</f>
        <v>-1.0312907481284859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713</v>
      </c>
      <c r="AT726">
        <f>_xlfn.RANK.AVG(Table2[[#This Row],[6M Return vs Nifty Z-Score]],Table2[6M Return vs Nifty Z-Score])</f>
        <v>712</v>
      </c>
      <c r="AU726">
        <f>_xlfn.RANK.AVG(Table2[[#This Row],[Sharpe Ratio Z-Score]],Table2[Sharpe Ratio Z-Score])</f>
        <v>624</v>
      </c>
      <c r="AV726">
        <f>(Table2[[#This Row],[Rank 1Y]]+Table2[[#This Row],[Rank 6M]]+Table2[[#This Row],[Rank Sharpe]])/3</f>
        <v>683</v>
      </c>
    </row>
    <row r="727" spans="1:48" x14ac:dyDescent="0.3">
      <c r="A727" t="s">
        <v>1974</v>
      </c>
      <c r="B727" t="s">
        <v>1975</v>
      </c>
      <c r="C727" t="s">
        <v>3147</v>
      </c>
      <c r="D727" t="s">
        <v>54</v>
      </c>
      <c r="E727">
        <v>3599.8401948400001</v>
      </c>
      <c r="F727">
        <v>504.85</v>
      </c>
      <c r="G727">
        <v>-62.918686493101099</v>
      </c>
      <c r="H727">
        <f>(Table2[[#This Row],[1Y Return vs Nifty]]-AVERAGE(Table2[1Y Return vs Nifty]))/_xlfn.STDEV.P(Table2[1Y Return vs Nifty])</f>
        <v>-1.471696448523883</v>
      </c>
      <c r="I727">
        <v>-13.1457989704043</v>
      </c>
      <c r="J727">
        <f>(Table2[[#This Row],[1M Return vs Nifty]]-AVERAGE(Table2[1M Return vs Nifty]))/_xlfn.STDEV.P(Table2[1M Return vs Nifty])</f>
        <v>-1.4353107120815742</v>
      </c>
      <c r="K727">
        <v>-55.372097306752302</v>
      </c>
      <c r="L727">
        <f>(Table2[[#This Row],[6M Return vs Nifty]]-AVERAGE(Table2[6M Return vs Nifty]))/_xlfn.STDEV.P(Table2[6M Return vs Nifty])</f>
        <v>-2.03524814433126</v>
      </c>
      <c r="M727">
        <v>-6.8748120273409699</v>
      </c>
      <c r="N727">
        <f>(Table2[[#This Row],[1W Return vs Nifty]]-AVERAGE(Table2[1W Return vs Nifty]))/_xlfn.STDEV.P(Table2[1W Return vs Nifty])</f>
        <v>-1.7836744078959479</v>
      </c>
      <c r="O727">
        <v>560.16</v>
      </c>
      <c r="P727">
        <v>599.84551020345498</v>
      </c>
      <c r="Q727">
        <v>726.95815692566202</v>
      </c>
      <c r="R727">
        <v>13.7076573073634</v>
      </c>
      <c r="S727" s="1">
        <f>(Table2[[#This Row],[Close Price]]-Table2[[#This Row],[20D EMA]])/Table2[[#This Row],[20D EMA]]</f>
        <v>-9.8739645815481197E-2</v>
      </c>
      <c r="T727" s="1">
        <f>(Table2[[#This Row],[Close Price]]-Table2[[#This Row],[50D EMA]])/Table2[[#This Row],[50D EMA]]</f>
        <v>-0.158366627052413</v>
      </c>
      <c r="U727" s="1">
        <f>(Table2[[#This Row],[Close Price]]-Table2[[#This Row],[200D EMA]])/Table2[[#This Row],[200D EMA]]</f>
        <v>-0.30553086833080895</v>
      </c>
      <c r="V727">
        <v>0.89247900068647801</v>
      </c>
      <c r="W727">
        <v>502.6</v>
      </c>
      <c r="X727">
        <v>530</v>
      </c>
      <c r="Y727">
        <v>502.6</v>
      </c>
      <c r="Z727">
        <v>547.79999999999995</v>
      </c>
      <c r="AA727">
        <v>502.6</v>
      </c>
      <c r="AB727">
        <v>590.70000000000005</v>
      </c>
      <c r="AC727" s="1">
        <f>(Table2[[#This Row],[Close Price]]/Table2[[#This Row],[Day Low]])-1</f>
        <v>4.4767210505372024E-3</v>
      </c>
      <c r="AD727" s="1">
        <f>(Table2[[#This Row],[Day High]]/Table2[[#This Row],[Close Price]])-1</f>
        <v>4.9816777260572431E-2</v>
      </c>
      <c r="AE727" s="1">
        <f>(Table2[[#This Row],[Close Price]]/Table2[[#This Row],[Current Week Low]])-1</f>
        <v>4.4767210505372024E-3</v>
      </c>
      <c r="AF727" s="1">
        <f>(Table2[[#This Row],[Current Week High]]/Table2[[#This Row],[Close Price]])-1</f>
        <v>8.5074774685550025E-2</v>
      </c>
      <c r="AG727" s="1">
        <f>(Table2[[#This Row],[Close Price]]/Table2[[#This Row],[Current Month Low]])-1</f>
        <v>4.4767210505372024E-3</v>
      </c>
      <c r="AH727" s="1">
        <f>(Table2[[#This Row],[Current Month High]]/Table2[[#This Row],[Close Price]])-1</f>
        <v>0.17005051005249094</v>
      </c>
      <c r="AI727">
        <v>146.25136179063</v>
      </c>
      <c r="AJ727">
        <v>0.44767210505372002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-0.26</v>
      </c>
      <c r="AM727" t="s">
        <v>3192</v>
      </c>
      <c r="AN727">
        <v>-15.13</v>
      </c>
      <c r="AO727" t="s">
        <v>3192</v>
      </c>
      <c r="AP727">
        <v>-6.5004028709740001E-3</v>
      </c>
      <c r="AQ727">
        <f>(Table2[[#This Row],[Sharpe Ratio]]-AVERAGE(Table2[Sharpe Ratio]))/_xlfn.STDEV.P(Table2[Sharpe Ratio])</f>
        <v>-0.86436268319912402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729</v>
      </c>
      <c r="AT727">
        <f>_xlfn.RANK.AVG(Table2[[#This Row],[6M Return vs Nifty Z-Score]],Table2[6M Return vs Nifty Z-Score])</f>
        <v>731</v>
      </c>
      <c r="AU727">
        <f>_xlfn.RANK.AVG(Table2[[#This Row],[Sharpe Ratio Z-Score]],Table2[Sharpe Ratio Z-Score])</f>
        <v>592</v>
      </c>
      <c r="AV727">
        <f>(Table2[[#This Row],[Rank 1Y]]+Table2[[#This Row],[Rank 6M]]+Table2[[#This Row],[Rank Sharpe]])/3</f>
        <v>684</v>
      </c>
    </row>
    <row r="728" spans="1:48" x14ac:dyDescent="0.3">
      <c r="A728" t="s">
        <v>1610</v>
      </c>
      <c r="B728" t="s">
        <v>1611</v>
      </c>
      <c r="C728" t="s">
        <v>3156</v>
      </c>
      <c r="D728" t="s">
        <v>458</v>
      </c>
      <c r="E728">
        <v>5984.1184008749997</v>
      </c>
      <c r="F728">
        <v>541.25</v>
      </c>
      <c r="G728">
        <v>-46.958316005333202</v>
      </c>
      <c r="H728">
        <f>(Table2[[#This Row],[1Y Return vs Nifty]]-AVERAGE(Table2[1Y Return vs Nifty]))/_xlfn.STDEV.P(Table2[1Y Return vs Nifty])</f>
        <v>-1.2088348108455065</v>
      </c>
      <c r="I728">
        <v>-5.3238595255141199</v>
      </c>
      <c r="J728">
        <f>(Table2[[#This Row],[1M Return vs Nifty]]-AVERAGE(Table2[1M Return vs Nifty]))/_xlfn.STDEV.P(Table2[1M Return vs Nifty])</f>
        <v>-0.59699725715258878</v>
      </c>
      <c r="K728">
        <v>-23.307300916763399</v>
      </c>
      <c r="L728">
        <f>(Table2[[#This Row],[6M Return vs Nifty]]-AVERAGE(Table2[6M Return vs Nifty]))/_xlfn.STDEV.P(Table2[6M Return vs Nifty])</f>
        <v>-1.0435132843234567</v>
      </c>
      <c r="M728">
        <v>-1.1911531269548099</v>
      </c>
      <c r="N728">
        <f>(Table2[[#This Row],[1W Return vs Nifty]]-AVERAGE(Table2[1W Return vs Nifty]))/_xlfn.STDEV.P(Table2[1W Return vs Nifty])</f>
        <v>-0.60462254892993217</v>
      </c>
      <c r="O728">
        <v>556.49</v>
      </c>
      <c r="P728">
        <v>578.51641802613403</v>
      </c>
      <c r="Q728">
        <v>619.22154812468102</v>
      </c>
      <c r="R728">
        <v>22.7190596285986</v>
      </c>
      <c r="S728" s="1">
        <f>(Table2[[#This Row],[Close Price]]-Table2[[#This Row],[20D EMA]])/Table2[[#This Row],[20D EMA]]</f>
        <v>-2.7385936854211233E-2</v>
      </c>
      <c r="T728" s="1">
        <f>(Table2[[#This Row],[Close Price]]-Table2[[#This Row],[50D EMA]])/Table2[[#This Row],[50D EMA]]</f>
        <v>-6.4417217670822521E-2</v>
      </c>
      <c r="U728" s="1">
        <f>(Table2[[#This Row],[Close Price]]-Table2[[#This Row],[200D EMA]])/Table2[[#This Row],[200D EMA]]</f>
        <v>-0.12591866087480108</v>
      </c>
      <c r="V728">
        <v>0.67018656185883496</v>
      </c>
      <c r="W728">
        <v>539</v>
      </c>
      <c r="X728">
        <v>548</v>
      </c>
      <c r="Y728">
        <v>539</v>
      </c>
      <c r="Z728">
        <v>554</v>
      </c>
      <c r="AA728">
        <v>539</v>
      </c>
      <c r="AB728">
        <v>566.95000000000005</v>
      </c>
      <c r="AC728" s="1">
        <f>(Table2[[#This Row],[Close Price]]/Table2[[#This Row],[Day Low]])-1</f>
        <v>4.1743970315399892E-3</v>
      </c>
      <c r="AD728" s="1">
        <f>(Table2[[#This Row],[Day High]]/Table2[[#This Row],[Close Price]])-1</f>
        <v>1.2471131639722799E-2</v>
      </c>
      <c r="AE728" s="1">
        <f>(Table2[[#This Row],[Close Price]]/Table2[[#This Row],[Current Week Low]])-1</f>
        <v>4.1743970315399892E-3</v>
      </c>
      <c r="AF728" s="1">
        <f>(Table2[[#This Row],[Current Week High]]/Table2[[#This Row],[Close Price]])-1</f>
        <v>2.3556581986143188E-2</v>
      </c>
      <c r="AG728" s="1">
        <f>(Table2[[#This Row],[Close Price]]/Table2[[#This Row],[Current Month Low]])-1</f>
        <v>4.1743970315399892E-3</v>
      </c>
      <c r="AH728" s="1">
        <f>(Table2[[#This Row],[Current Month High]]/Table2[[#This Row],[Close Price]])-1</f>
        <v>4.7482678983833848E-2</v>
      </c>
      <c r="AI728">
        <v>43.371824480369497</v>
      </c>
      <c r="AJ728">
        <v>3.8170135225855799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-0.23</v>
      </c>
      <c r="AM728" t="s">
        <v>3192</v>
      </c>
      <c r="AN728">
        <v>-3.32</v>
      </c>
      <c r="AO728" t="s">
        <v>3192</v>
      </c>
      <c r="AP728">
        <v>-8.1150027927636995E-2</v>
      </c>
      <c r="AQ728">
        <f>(Table2[[#This Row],[Sharpe Ratio]]-AVERAGE(Table2[Sharpe Ratio]))/_xlfn.STDEV.P(Table2[Sharpe Ratio])</f>
        <v>-1.7371485770638264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702</v>
      </c>
      <c r="AT728">
        <f>_xlfn.RANK.AVG(Table2[[#This Row],[6M Return vs Nifty Z-Score]],Table2[6M Return vs Nifty Z-Score])</f>
        <v>664</v>
      </c>
      <c r="AU728">
        <f>_xlfn.RANK.AVG(Table2[[#This Row],[Sharpe Ratio Z-Score]],Table2[Sharpe Ratio Z-Score])</f>
        <v>704</v>
      </c>
      <c r="AV728">
        <f>(Table2[[#This Row],[Rank 1Y]]+Table2[[#This Row],[Rank 6M]]+Table2[[#This Row],[Rank Sharpe]])/3</f>
        <v>690</v>
      </c>
    </row>
    <row r="729" spans="1:48" x14ac:dyDescent="0.3">
      <c r="A729" t="s">
        <v>2355</v>
      </c>
      <c r="B729" t="s">
        <v>2356</v>
      </c>
      <c r="C729" t="s">
        <v>3161</v>
      </c>
      <c r="D729" t="s">
        <v>400</v>
      </c>
      <c r="E729">
        <v>2314.441020276</v>
      </c>
      <c r="F729">
        <v>200.97</v>
      </c>
      <c r="G729">
        <v>-56.382814855152503</v>
      </c>
      <c r="H729">
        <f>(Table2[[#This Row],[1Y Return vs Nifty]]-AVERAGE(Table2[1Y Return vs Nifty]))/_xlfn.STDEV.P(Table2[1Y Return vs Nifty])</f>
        <v>-1.3640529621948201</v>
      </c>
      <c r="I729">
        <v>-6.1702212782612103</v>
      </c>
      <c r="J729">
        <f>(Table2[[#This Row],[1M Return vs Nifty]]-AVERAGE(Table2[1M Return vs Nifty]))/_xlfn.STDEV.P(Table2[1M Return vs Nifty])</f>
        <v>-0.68770576366354996</v>
      </c>
      <c r="K729">
        <v>-25.935840437782499</v>
      </c>
      <c r="L729">
        <f>(Table2[[#This Row],[6M Return vs Nifty]]-AVERAGE(Table2[6M Return vs Nifty]))/_xlfn.STDEV.P(Table2[6M Return vs Nifty])</f>
        <v>-1.1248116104440224</v>
      </c>
      <c r="M729">
        <v>-0.54843860914329901</v>
      </c>
      <c r="N729">
        <f>(Table2[[#This Row],[1W Return vs Nifty]]-AVERAGE(Table2[1W Return vs Nifty]))/_xlfn.STDEV.P(Table2[1W Return vs Nifty])</f>
        <v>-0.47129404342116171</v>
      </c>
      <c r="O729">
        <v>205.49</v>
      </c>
      <c r="P729">
        <v>211.09739901383699</v>
      </c>
      <c r="Q729">
        <v>240.95617552471299</v>
      </c>
      <c r="R729">
        <v>40.0010835421294</v>
      </c>
      <c r="S729" s="1">
        <f>(Table2[[#This Row],[Close Price]]-Table2[[#This Row],[20D EMA]])/Table2[[#This Row],[20D EMA]]</f>
        <v>-2.199620419485138E-2</v>
      </c>
      <c r="T729" s="1">
        <f>(Table2[[#This Row],[Close Price]]-Table2[[#This Row],[50D EMA]])/Table2[[#This Row],[50D EMA]]</f>
        <v>-4.7975006140048002E-2</v>
      </c>
      <c r="U729" s="1">
        <f>(Table2[[#This Row],[Close Price]]-Table2[[#This Row],[200D EMA]])/Table2[[#This Row],[200D EMA]]</f>
        <v>-0.16594791744863133</v>
      </c>
      <c r="V729">
        <v>0.50036240340188498</v>
      </c>
      <c r="W729">
        <v>199.2</v>
      </c>
      <c r="X729">
        <v>202.33</v>
      </c>
      <c r="Y729">
        <v>198.75</v>
      </c>
      <c r="Z729">
        <v>204.95</v>
      </c>
      <c r="AA729">
        <v>195.91</v>
      </c>
      <c r="AB729">
        <v>210.51</v>
      </c>
      <c r="AC729" s="1">
        <f>(Table2[[#This Row],[Close Price]]/Table2[[#This Row],[Day Low]])-1</f>
        <v>8.8855421686746539E-3</v>
      </c>
      <c r="AD729" s="1">
        <f>(Table2[[#This Row],[Day High]]/Table2[[#This Row],[Close Price]])-1</f>
        <v>6.7671791809722492E-3</v>
      </c>
      <c r="AE729" s="1">
        <f>(Table2[[#This Row],[Close Price]]/Table2[[#This Row],[Current Week Low]])-1</f>
        <v>1.1169811320754786E-2</v>
      </c>
      <c r="AF729" s="1">
        <f>(Table2[[#This Row],[Current Week High]]/Table2[[#This Row],[Close Price]])-1</f>
        <v>1.9803950838433559E-2</v>
      </c>
      <c r="AG729" s="1">
        <f>(Table2[[#This Row],[Close Price]]/Table2[[#This Row],[Current Month Low]])-1</f>
        <v>2.582818641212814E-2</v>
      </c>
      <c r="AH729" s="1">
        <f>(Table2[[#This Row],[Current Month High]]/Table2[[#This Row],[Close Price]])-1</f>
        <v>4.7469771607702604E-2</v>
      </c>
      <c r="AI729">
        <v>114.83305966064501</v>
      </c>
      <c r="AJ729">
        <v>4.94516971279372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-0.06</v>
      </c>
      <c r="AM729" t="s">
        <v>3192</v>
      </c>
      <c r="AN729">
        <v>-3.18</v>
      </c>
      <c r="AO729" t="s">
        <v>3192</v>
      </c>
      <c r="AP729">
        <v>-4.9822178935174002E-2</v>
      </c>
      <c r="AQ729">
        <f>(Table2[[#This Row],[Sharpe Ratio]]-AVERAGE(Table2[Sharpe Ratio]))/_xlfn.STDEV.P(Table2[Sharpe Ratio])</f>
        <v>-1.370870720142364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721</v>
      </c>
      <c r="AT729">
        <f>_xlfn.RANK.AVG(Table2[[#This Row],[6M Return vs Nifty Z-Score]],Table2[6M Return vs Nifty Z-Score])</f>
        <v>682</v>
      </c>
      <c r="AU729">
        <f>_xlfn.RANK.AVG(Table2[[#This Row],[Sharpe Ratio Z-Score]],Table2[Sharpe Ratio Z-Score])</f>
        <v>672</v>
      </c>
      <c r="AV729">
        <f>(Table2[[#This Row],[Rank 1Y]]+Table2[[#This Row],[Rank 6M]]+Table2[[#This Row],[Rank Sharpe]])/3</f>
        <v>691.66666666666663</v>
      </c>
    </row>
    <row r="730" spans="1:48" x14ac:dyDescent="0.3">
      <c r="A730" t="s">
        <v>2322</v>
      </c>
      <c r="B730" t="s">
        <v>2323</v>
      </c>
      <c r="C730" t="s">
        <v>3157</v>
      </c>
      <c r="D730" t="s">
        <v>1235</v>
      </c>
      <c r="E730">
        <v>2377.4669495749999</v>
      </c>
      <c r="F730">
        <v>328.85</v>
      </c>
      <c r="G730">
        <v>-62.344200052401298</v>
      </c>
      <c r="H730">
        <f>(Table2[[#This Row],[1Y Return vs Nifty]]-AVERAGE(Table2[1Y Return vs Nifty]))/_xlfn.STDEV.P(Table2[1Y Return vs Nifty])</f>
        <v>-1.4622348607279039</v>
      </c>
      <c r="I730">
        <v>-9.2223637990183995</v>
      </c>
      <c r="J730">
        <f>(Table2[[#This Row],[1M Return vs Nifty]]-AVERAGE(Table2[1M Return vs Nifty]))/_xlfn.STDEV.P(Table2[1M Return vs Nifty])</f>
        <v>-1.0148180047565318</v>
      </c>
      <c r="K730">
        <v>-28.384159174643798</v>
      </c>
      <c r="L730">
        <f>(Table2[[#This Row],[6M Return vs Nifty]]-AVERAGE(Table2[6M Return vs Nifty]))/_xlfn.STDEV.P(Table2[6M Return vs Nifty])</f>
        <v>-1.2005358723486983</v>
      </c>
      <c r="M730">
        <v>7.7620467888202898</v>
      </c>
      <c r="N730">
        <f>(Table2[[#This Row],[1W Return vs Nifty]]-AVERAGE(Table2[1W Return vs Nifty]))/_xlfn.STDEV.P(Table2[1W Return vs Nifty])</f>
        <v>1.2526822593638574</v>
      </c>
      <c r="O730">
        <v>322.38</v>
      </c>
      <c r="P730">
        <v>349.07590615709</v>
      </c>
      <c r="Q730">
        <v>399.97555687931998</v>
      </c>
      <c r="R730">
        <v>60.085563722476699</v>
      </c>
      <c r="S730" s="1">
        <f>(Table2[[#This Row],[Close Price]]-Table2[[#This Row],[20D EMA]])/Table2[[#This Row],[20D EMA]]</f>
        <v>2.0069483218562032E-2</v>
      </c>
      <c r="T730" s="1">
        <f>(Table2[[#This Row],[Close Price]]-Table2[[#This Row],[50D EMA]])/Table2[[#This Row],[50D EMA]]</f>
        <v>-5.794128383065196E-2</v>
      </c>
      <c r="U730" s="1">
        <f>(Table2[[#This Row],[Close Price]]-Table2[[#This Row],[200D EMA]])/Table2[[#This Row],[200D EMA]]</f>
        <v>-0.17782475867839057</v>
      </c>
      <c r="V730">
        <v>1.2497902213004799</v>
      </c>
      <c r="W730">
        <v>318.85000000000002</v>
      </c>
      <c r="X730">
        <v>332</v>
      </c>
      <c r="Y730">
        <v>304.3</v>
      </c>
      <c r="Z730">
        <v>332</v>
      </c>
      <c r="AA730">
        <v>281.05</v>
      </c>
      <c r="AB730">
        <v>332</v>
      </c>
      <c r="AC730" s="1">
        <f>(Table2[[#This Row],[Close Price]]/Table2[[#This Row],[Day Low]])-1</f>
        <v>3.1362709738121275E-2</v>
      </c>
      <c r="AD730" s="1">
        <f>(Table2[[#This Row],[Day High]]/Table2[[#This Row],[Close Price]])-1</f>
        <v>9.5788353352592726E-3</v>
      </c>
      <c r="AE730" s="1">
        <f>(Table2[[#This Row],[Close Price]]/Table2[[#This Row],[Current Week Low]])-1</f>
        <v>8.0676963522839262E-2</v>
      </c>
      <c r="AF730" s="1">
        <f>(Table2[[#This Row],[Current Week High]]/Table2[[#This Row],[Close Price]])-1</f>
        <v>9.5788353352592726E-3</v>
      </c>
      <c r="AG730" s="1">
        <f>(Table2[[#This Row],[Close Price]]/Table2[[#This Row],[Current Month Low]])-1</f>
        <v>0.17007649884362208</v>
      </c>
      <c r="AH730" s="1">
        <f>(Table2[[#This Row],[Current Month High]]/Table2[[#This Row],[Close Price]])-1</f>
        <v>9.5788353352592726E-3</v>
      </c>
      <c r="AI730">
        <v>68.587501900562501</v>
      </c>
      <c r="AJ730">
        <v>17.007649884362198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-0.31</v>
      </c>
      <c r="AM730" t="s">
        <v>3192</v>
      </c>
      <c r="AN730">
        <v>0.97</v>
      </c>
      <c r="AO730" t="s">
        <v>3193</v>
      </c>
      <c r="AP730">
        <v>-4.4735477966471003E-2</v>
      </c>
      <c r="AQ730">
        <f>(Table2[[#This Row],[Sharpe Ratio]]-AVERAGE(Table2[Sharpe Ratio]))/_xlfn.STDEV.P(Table2[Sharpe Ratio])</f>
        <v>-1.3113982064033864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728</v>
      </c>
      <c r="AT730">
        <f>_xlfn.RANK.AVG(Table2[[#This Row],[6M Return vs Nifty Z-Score]],Table2[6M Return vs Nifty Z-Score])</f>
        <v>694</v>
      </c>
      <c r="AU730">
        <f>_xlfn.RANK.AVG(Table2[[#This Row],[Sharpe Ratio Z-Score]],Table2[Sharpe Ratio Z-Score])</f>
        <v>660</v>
      </c>
      <c r="AV730">
        <f>(Table2[[#This Row],[Rank 1Y]]+Table2[[#This Row],[Rank 6M]]+Table2[[#This Row],[Rank Sharpe]])/3</f>
        <v>694</v>
      </c>
    </row>
    <row r="731" spans="1:48" x14ac:dyDescent="0.3">
      <c r="A731" t="s">
        <v>1596</v>
      </c>
      <c r="B731" t="s">
        <v>1597</v>
      </c>
      <c r="C731" t="s">
        <v>3148</v>
      </c>
      <c r="D731" t="s">
        <v>738</v>
      </c>
      <c r="E731">
        <v>6021.7500182200001</v>
      </c>
      <c r="F731">
        <v>123.46</v>
      </c>
      <c r="G731">
        <v>-48.954909897447003</v>
      </c>
      <c r="H731">
        <f>(Table2[[#This Row],[1Y Return vs Nifty]]-AVERAGE(Table2[1Y Return vs Nifty]))/_xlfn.STDEV.P(Table2[1Y Return vs Nifty])</f>
        <v>-1.2417180036674971</v>
      </c>
      <c r="I731">
        <v>-7.1944658299378599</v>
      </c>
      <c r="J731">
        <f>(Table2[[#This Row],[1M Return vs Nifty]]-AVERAGE(Table2[1M Return vs Nifty]))/_xlfn.STDEV.P(Table2[1M Return vs Nifty])</f>
        <v>-0.79747879308391478</v>
      </c>
      <c r="K731">
        <v>-25.957074310250299</v>
      </c>
      <c r="L731">
        <f>(Table2[[#This Row],[6M Return vs Nifty]]-AVERAGE(Table2[6M Return vs Nifty]))/_xlfn.STDEV.P(Table2[6M Return vs Nifty])</f>
        <v>-1.125468354721552</v>
      </c>
      <c r="M731">
        <v>-0.71903998224800603</v>
      </c>
      <c r="N731">
        <f>(Table2[[#This Row],[1W Return vs Nifty]]-AVERAGE(Table2[1W Return vs Nifty]))/_xlfn.STDEV.P(Table2[1W Return vs Nifty])</f>
        <v>-0.50668460250055924</v>
      </c>
      <c r="O731">
        <v>124.19</v>
      </c>
      <c r="P731">
        <v>128.58043351470599</v>
      </c>
      <c r="Q731">
        <v>135.62338145883299</v>
      </c>
      <c r="R731">
        <v>51.649756125426002</v>
      </c>
      <c r="S731" s="1">
        <f>(Table2[[#This Row],[Close Price]]-Table2[[#This Row],[20D EMA]])/Table2[[#This Row],[20D EMA]]</f>
        <v>-5.8780900233513485E-3</v>
      </c>
      <c r="T731" s="1">
        <f>(Table2[[#This Row],[Close Price]]-Table2[[#This Row],[50D EMA]])/Table2[[#This Row],[50D EMA]]</f>
        <v>-3.9822804875831751E-2</v>
      </c>
      <c r="U731" s="1">
        <f>(Table2[[#This Row],[Close Price]]-Table2[[#This Row],[200D EMA]])/Table2[[#This Row],[200D EMA]]</f>
        <v>-8.9684988886116687E-2</v>
      </c>
      <c r="V731">
        <v>1.33311939735464</v>
      </c>
      <c r="W731">
        <v>120.7</v>
      </c>
      <c r="X731">
        <v>128.30000000000001</v>
      </c>
      <c r="Y731">
        <v>119</v>
      </c>
      <c r="Z731">
        <v>128.30000000000001</v>
      </c>
      <c r="AA731">
        <v>117.54</v>
      </c>
      <c r="AB731">
        <v>128.30000000000001</v>
      </c>
      <c r="AC731" s="1">
        <f>(Table2[[#This Row],[Close Price]]/Table2[[#This Row],[Day Low]])-1</f>
        <v>2.2866611433305595E-2</v>
      </c>
      <c r="AD731" s="1">
        <f>(Table2[[#This Row],[Day High]]/Table2[[#This Row],[Close Price]])-1</f>
        <v>3.920298072250139E-2</v>
      </c>
      <c r="AE731" s="1">
        <f>(Table2[[#This Row],[Close Price]]/Table2[[#This Row],[Current Week Low]])-1</f>
        <v>3.74789915966387E-2</v>
      </c>
      <c r="AF731" s="1">
        <f>(Table2[[#This Row],[Current Week High]]/Table2[[#This Row],[Close Price]])-1</f>
        <v>3.920298072250139E-2</v>
      </c>
      <c r="AG731" s="1">
        <f>(Table2[[#This Row],[Close Price]]/Table2[[#This Row],[Current Month Low]])-1</f>
        <v>5.0365832907946162E-2</v>
      </c>
      <c r="AH731" s="1">
        <f>(Table2[[#This Row],[Current Month High]]/Table2[[#This Row],[Close Price]])-1</f>
        <v>3.920298072250139E-2</v>
      </c>
      <c r="AI731">
        <v>37.655920946055403</v>
      </c>
      <c r="AJ731">
        <v>12.7488584474885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-0.21</v>
      </c>
      <c r="AM731" t="s">
        <v>3192</v>
      </c>
      <c r="AN731">
        <v>-2.0299999999999998</v>
      </c>
      <c r="AO731" t="s">
        <v>3192</v>
      </c>
      <c r="AP731">
        <v>-0.111358048585389</v>
      </c>
      <c r="AQ731">
        <f>(Table2[[#This Row],[Sharpe Ratio]]-AVERAGE(Table2[Sharpe Ratio]))/_xlfn.STDEV.P(Table2[Sharpe Ratio])</f>
        <v>-2.0903336639500227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709</v>
      </c>
      <c r="AT731">
        <f>_xlfn.RANK.AVG(Table2[[#This Row],[6M Return vs Nifty Z-Score]],Table2[6M Return vs Nifty Z-Score])</f>
        <v>683</v>
      </c>
      <c r="AU731">
        <f>_xlfn.RANK.AVG(Table2[[#This Row],[Sharpe Ratio Z-Score]],Table2[Sharpe Ratio Z-Score])</f>
        <v>725</v>
      </c>
      <c r="AV731">
        <f>(Table2[[#This Row],[Rank 1Y]]+Table2[[#This Row],[Rank 6M]]+Table2[[#This Row],[Rank Sharpe]])/3</f>
        <v>705.66666666666663</v>
      </c>
    </row>
    <row r="732" spans="1:48" x14ac:dyDescent="0.3">
      <c r="A732" t="s">
        <v>1084</v>
      </c>
      <c r="B732" t="s">
        <v>1085</v>
      </c>
      <c r="C732" t="s">
        <v>3164</v>
      </c>
      <c r="D732" t="s">
        <v>637</v>
      </c>
      <c r="E732">
        <v>12381.0953238</v>
      </c>
      <c r="F732">
        <v>128.9</v>
      </c>
      <c r="G732">
        <v>-76.133407467695605</v>
      </c>
      <c r="H732">
        <f>(Table2[[#This Row],[1Y Return vs Nifty]]-AVERAGE(Table2[1Y Return vs Nifty]))/_xlfn.STDEV.P(Table2[1Y Return vs Nifty])</f>
        <v>-1.6893382131374872</v>
      </c>
      <c r="I732">
        <v>-3.7746147989208398</v>
      </c>
      <c r="J732">
        <f>(Table2[[#This Row],[1M Return vs Nifty]]-AVERAGE(Table2[1M Return vs Nifty]))/_xlfn.STDEV.P(Table2[1M Return vs Nifty])</f>
        <v>-0.43095752897119044</v>
      </c>
      <c r="K732">
        <v>-25.476439193944302</v>
      </c>
      <c r="L732">
        <f>(Table2[[#This Row],[6M Return vs Nifty]]-AVERAGE(Table2[6M Return vs Nifty]))/_xlfn.STDEV.P(Table2[6M Return vs Nifty])</f>
        <v>-1.1106027496515201</v>
      </c>
      <c r="M732">
        <v>1.59776744294773</v>
      </c>
      <c r="N732">
        <f>(Table2[[#This Row],[1W Return vs Nifty]]-AVERAGE(Table2[1W Return vs Nifty]))/_xlfn.STDEV.P(Table2[1W Return vs Nifty])</f>
        <v>-2.6072350882555159E-2</v>
      </c>
      <c r="O732">
        <v>131.57</v>
      </c>
      <c r="P732">
        <v>135.163746942389</v>
      </c>
      <c r="Q732">
        <v>160.22699697410499</v>
      </c>
      <c r="R732">
        <v>42.000616129735697</v>
      </c>
      <c r="S732" s="1">
        <f>(Table2[[#This Row],[Close Price]]-Table2[[#This Row],[20D EMA]])/Table2[[#This Row],[20D EMA]]</f>
        <v>-2.0293379949836494E-2</v>
      </c>
      <c r="T732" s="1">
        <f>(Table2[[#This Row],[Close Price]]-Table2[[#This Row],[50D EMA]])/Table2[[#This Row],[50D EMA]]</f>
        <v>-4.6341915521613909E-2</v>
      </c>
      <c r="U732" s="1">
        <f>(Table2[[#This Row],[Close Price]]-Table2[[#This Row],[200D EMA]])/Table2[[#This Row],[200D EMA]]</f>
        <v>-0.19551634596988599</v>
      </c>
      <c r="V732">
        <v>0.89602214252135204</v>
      </c>
      <c r="W732">
        <v>128</v>
      </c>
      <c r="X732">
        <v>130.30000000000001</v>
      </c>
      <c r="Y732">
        <v>128</v>
      </c>
      <c r="Z732">
        <v>131.97999999999999</v>
      </c>
      <c r="AA732">
        <v>125.23</v>
      </c>
      <c r="AB732">
        <v>143.55000000000001</v>
      </c>
      <c r="AC732" s="1">
        <f>(Table2[[#This Row],[Close Price]]/Table2[[#This Row],[Day Low]])-1</f>
        <v>7.0312500000000444E-3</v>
      </c>
      <c r="AD732" s="1">
        <f>(Table2[[#This Row],[Day High]]/Table2[[#This Row],[Close Price]])-1</f>
        <v>1.0861132660977546E-2</v>
      </c>
      <c r="AE732" s="1">
        <f>(Table2[[#This Row],[Close Price]]/Table2[[#This Row],[Current Week Low]])-1</f>
        <v>7.0312500000000444E-3</v>
      </c>
      <c r="AF732" s="1">
        <f>(Table2[[#This Row],[Current Week High]]/Table2[[#This Row],[Close Price]])-1</f>
        <v>2.3894491854150379E-2</v>
      </c>
      <c r="AG732" s="1">
        <f>(Table2[[#This Row],[Close Price]]/Table2[[#This Row],[Current Month Low]])-1</f>
        <v>2.9306076818653715E-2</v>
      </c>
      <c r="AH732" s="1">
        <f>(Table2[[#This Row],[Current Month High]]/Table2[[#This Row],[Close Price]])-1</f>
        <v>0.11365399534522891</v>
      </c>
      <c r="AI732">
        <v>132.50581846392501</v>
      </c>
      <c r="AJ732">
        <v>2.9306076818653701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-0.08</v>
      </c>
      <c r="AM732" t="s">
        <v>3192</v>
      </c>
      <c r="AN732">
        <v>-5.05</v>
      </c>
      <c r="AO732" t="s">
        <v>3192</v>
      </c>
      <c r="AP732">
        <v>-0.107342435776023</v>
      </c>
      <c r="AQ732">
        <f>(Table2[[#This Row],[Sharpe Ratio]]-AVERAGE(Table2[Sharpe Ratio]))/_xlfn.STDEV.P(Table2[Sharpe Ratio])</f>
        <v>-2.043384061556484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731</v>
      </c>
      <c r="AT732">
        <f>_xlfn.RANK.AVG(Table2[[#This Row],[6M Return vs Nifty Z-Score]],Table2[6M Return vs Nifty Z-Score])</f>
        <v>678</v>
      </c>
      <c r="AU732">
        <f>_xlfn.RANK.AVG(Table2[[#This Row],[Sharpe Ratio Z-Score]],Table2[Sharpe Ratio Z-Score])</f>
        <v>722</v>
      </c>
      <c r="AV732">
        <f>(Table2[[#This Row],[Rank 1Y]]+Table2[[#This Row],[Rank 6M]]+Table2[[#This Row],[Rank Sharpe]])/3</f>
        <v>710.33333333333337</v>
      </c>
    </row>
    <row r="733" spans="1:48" x14ac:dyDescent="0.3">
      <c r="A733" t="s">
        <v>1725</v>
      </c>
      <c r="B733" t="s">
        <v>1726</v>
      </c>
      <c r="C733" t="s">
        <v>3157</v>
      </c>
      <c r="D733" t="s">
        <v>448</v>
      </c>
      <c r="E733">
        <v>4956.2455892400003</v>
      </c>
      <c r="F733">
        <v>298.8</v>
      </c>
      <c r="G733">
        <v>-56.115431821956903</v>
      </c>
      <c r="H733">
        <f>(Table2[[#This Row],[1Y Return vs Nifty]]-AVERAGE(Table2[1Y Return vs Nifty]))/_xlfn.STDEV.P(Table2[1Y Return vs Nifty])</f>
        <v>-1.3596492585309814</v>
      </c>
      <c r="I733">
        <v>-4.1740700356679099</v>
      </c>
      <c r="J733">
        <f>(Table2[[#This Row],[1M Return vs Nifty]]-AVERAGE(Table2[1M Return vs Nifty]))/_xlfn.STDEV.P(Table2[1M Return vs Nifty])</f>
        <v>-0.47376899561143276</v>
      </c>
      <c r="K733">
        <v>-31.408613297864701</v>
      </c>
      <c r="L733">
        <f>(Table2[[#This Row],[6M Return vs Nifty]]-AVERAGE(Table2[6M Return vs Nifty]))/_xlfn.STDEV.P(Table2[6M Return vs Nifty])</f>
        <v>-1.294079475433263</v>
      </c>
      <c r="M733">
        <v>-1.3105045341086099</v>
      </c>
      <c r="N733">
        <f>(Table2[[#This Row],[1W Return vs Nifty]]-AVERAGE(Table2[1W Return vs Nifty]))/_xlfn.STDEV.P(Table2[1W Return vs Nifty])</f>
        <v>-0.6293815115878314</v>
      </c>
      <c r="O733">
        <v>303.16000000000003</v>
      </c>
      <c r="P733">
        <v>310.66504622607198</v>
      </c>
      <c r="Q733">
        <v>346.97362613307303</v>
      </c>
      <c r="R733">
        <v>40.971844847356202</v>
      </c>
      <c r="S733" s="1">
        <f>(Table2[[#This Row],[Close Price]]-Table2[[#This Row],[20D EMA]])/Table2[[#This Row],[20D EMA]]</f>
        <v>-1.438184457052386E-2</v>
      </c>
      <c r="T733" s="1">
        <f>(Table2[[#This Row],[Close Price]]-Table2[[#This Row],[50D EMA]])/Table2[[#This Row],[50D EMA]]</f>
        <v>-3.8192408094207465E-2</v>
      </c>
      <c r="U733" s="1">
        <f>(Table2[[#This Row],[Close Price]]-Table2[[#This Row],[200D EMA]])/Table2[[#This Row],[200D EMA]]</f>
        <v>-0.13883944630015546</v>
      </c>
      <c r="V733">
        <v>0.36691236232875901</v>
      </c>
      <c r="W733">
        <v>296.35000000000002</v>
      </c>
      <c r="X733">
        <v>301.95</v>
      </c>
      <c r="Y733">
        <v>296.35000000000002</v>
      </c>
      <c r="Z733">
        <v>305</v>
      </c>
      <c r="AA733">
        <v>290.3</v>
      </c>
      <c r="AB733">
        <v>311.7</v>
      </c>
      <c r="AC733" s="1">
        <f>(Table2[[#This Row],[Close Price]]/Table2[[#This Row],[Day Low]])-1</f>
        <v>8.2672515606545538E-3</v>
      </c>
      <c r="AD733" s="1">
        <f>(Table2[[#This Row],[Day High]]/Table2[[#This Row],[Close Price]])-1</f>
        <v>1.0542168674698704E-2</v>
      </c>
      <c r="AE733" s="1">
        <f>(Table2[[#This Row],[Close Price]]/Table2[[#This Row],[Current Week Low]])-1</f>
        <v>8.2672515606545538E-3</v>
      </c>
      <c r="AF733" s="1">
        <f>(Table2[[#This Row],[Current Week High]]/Table2[[#This Row],[Close Price]])-1</f>
        <v>2.0749665327978617E-2</v>
      </c>
      <c r="AG733" s="1">
        <f>(Table2[[#This Row],[Close Price]]/Table2[[#This Row],[Current Month Low]])-1</f>
        <v>2.9280055115397774E-2</v>
      </c>
      <c r="AH733" s="1">
        <f>(Table2[[#This Row],[Current Month High]]/Table2[[#This Row],[Close Price]])-1</f>
        <v>4.317269076305208E-2</v>
      </c>
      <c r="AI733">
        <v>81.526104417670595</v>
      </c>
      <c r="AJ733">
        <v>13.763563677898301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-0.14000000000000001</v>
      </c>
      <c r="AM733" t="s">
        <v>3192</v>
      </c>
      <c r="AN733">
        <v>-1.34</v>
      </c>
      <c r="AO733" t="s">
        <v>3192</v>
      </c>
      <c r="AP733">
        <v>-0.105745371836309</v>
      </c>
      <c r="AQ733">
        <f>(Table2[[#This Row],[Sharpe Ratio]]-AVERAGE(Table2[Sharpe Ratio]))/_xlfn.STDEV.P(Table2[Sharpe Ratio])</f>
        <v>-2.0247115648477019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720</v>
      </c>
      <c r="AT733">
        <f>_xlfn.RANK.AVG(Table2[[#This Row],[6M Return vs Nifty Z-Score]],Table2[6M Return vs Nifty Z-Score])</f>
        <v>705</v>
      </c>
      <c r="AU733">
        <f>_xlfn.RANK.AVG(Table2[[#This Row],[Sharpe Ratio Z-Score]],Table2[Sharpe Ratio Z-Score])</f>
        <v>721</v>
      </c>
      <c r="AV733">
        <f>(Table2[[#This Row],[Rank 1Y]]+Table2[[#This Row],[Rank 6M]]+Table2[[#This Row],[Rank Sharpe]])/3</f>
        <v>715.33333333333337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95F9-27BF-4A94-8EDD-6ECA4ED7CABF}">
  <dimension ref="A1:Q1486"/>
  <sheetViews>
    <sheetView topLeftCell="D887" workbookViewId="0">
      <selection sqref="A1:Q1146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42.44140625" bestFit="1" customWidth="1"/>
    <col min="4" max="4" width="12.77734375" customWidth="1"/>
    <col min="5" max="5" width="12.33203125" customWidth="1"/>
    <col min="6" max="6" width="18.21875" customWidth="1"/>
    <col min="7" max="8" width="18.88671875" customWidth="1"/>
    <col min="9" max="9" width="19" customWidth="1"/>
    <col min="10" max="11" width="12" bestFit="1" customWidth="1"/>
    <col min="12" max="12" width="23.21875" customWidth="1"/>
    <col min="13" max="13" width="17.21875" customWidth="1"/>
    <col min="14" max="14" width="23.109375" customWidth="1"/>
    <col min="15" max="15" width="22.6640625" customWidth="1"/>
    <col min="16" max="16" width="13.77734375" customWidth="1"/>
  </cols>
  <sheetData>
    <row r="1" spans="1:17" x14ac:dyDescent="0.3">
      <c r="A1" t="s">
        <v>0</v>
      </c>
      <c r="B1" t="s">
        <v>1</v>
      </c>
      <c r="C1" t="s">
        <v>3144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3145</v>
      </c>
      <c r="D2" t="s">
        <v>18</v>
      </c>
      <c r="E2">
        <v>1832423.3919264099</v>
      </c>
      <c r="F2">
        <v>2708.15</v>
      </c>
      <c r="G2">
        <v>-11.0209591242689</v>
      </c>
      <c r="H2">
        <v>-7.3781882931130198</v>
      </c>
      <c r="I2">
        <v>-20.366901869634201</v>
      </c>
      <c r="J2">
        <v>-3.72531394545463</v>
      </c>
      <c r="K2">
        <v>2901.89889688726</v>
      </c>
      <c r="L2">
        <v>2855.6173725898502</v>
      </c>
      <c r="M2">
        <v>28.612340560901</v>
      </c>
      <c r="N2">
        <v>1.5067890716099499</v>
      </c>
      <c r="O2">
        <v>18.8117349482118</v>
      </c>
      <c r="P2">
        <v>21.972256001441199</v>
      </c>
      <c r="Q2">
        <v>-3.5868678509886003E-2</v>
      </c>
    </row>
    <row r="3" spans="1:17" x14ac:dyDescent="0.3">
      <c r="A3" t="s">
        <v>19</v>
      </c>
      <c r="B3" t="s">
        <v>20</v>
      </c>
      <c r="C3" t="s">
        <v>3146</v>
      </c>
      <c r="D3" t="s">
        <v>21</v>
      </c>
      <c r="E3">
        <v>1481588.7481834099</v>
      </c>
      <c r="F3">
        <v>4094.95</v>
      </c>
      <c r="G3">
        <v>-10.353793572503999</v>
      </c>
      <c r="H3">
        <v>-7.4584215396945197</v>
      </c>
      <c r="I3">
        <v>-7.0117755858585902</v>
      </c>
      <c r="J3">
        <v>-3.32794475339105</v>
      </c>
      <c r="K3">
        <v>4282.99705025613</v>
      </c>
      <c r="L3">
        <v>4054.7427787458801</v>
      </c>
      <c r="M3">
        <v>15.2599470401942</v>
      </c>
      <c r="N3">
        <v>1.0824076426624401</v>
      </c>
      <c r="O3">
        <v>12.144226425231</v>
      </c>
      <c r="P3">
        <v>23.677136816671599</v>
      </c>
      <c r="Q3">
        <v>-2.0640910085148002E-2</v>
      </c>
    </row>
    <row r="4" spans="1:17" x14ac:dyDescent="0.3">
      <c r="A4" t="s">
        <v>22</v>
      </c>
      <c r="B4" t="s">
        <v>23</v>
      </c>
      <c r="C4" t="s">
        <v>3147</v>
      </c>
      <c r="D4" t="s">
        <v>24</v>
      </c>
      <c r="E4">
        <v>1297077.6495547199</v>
      </c>
      <c r="F4">
        <v>1699.8</v>
      </c>
      <c r="G4">
        <v>-15.4268121904182</v>
      </c>
      <c r="H4">
        <v>2.65065326423561</v>
      </c>
      <c r="I4">
        <v>-0.122459240264486</v>
      </c>
      <c r="J4">
        <v>2.22076450105846</v>
      </c>
      <c r="K4">
        <v>1667.98628429172</v>
      </c>
      <c r="L4">
        <v>1603.1804223260599</v>
      </c>
      <c r="M4">
        <v>56.685289420116902</v>
      </c>
      <c r="N4">
        <v>0.86859922827962199</v>
      </c>
      <c r="O4">
        <v>5.5418284504059301</v>
      </c>
      <c r="P4">
        <v>24.6598951266913</v>
      </c>
      <c r="Q4">
        <v>-8.0365811567486997E-2</v>
      </c>
    </row>
    <row r="5" spans="1:17" x14ac:dyDescent="0.3">
      <c r="A5" t="s">
        <v>25</v>
      </c>
      <c r="B5" t="s">
        <v>26</v>
      </c>
      <c r="C5" t="s">
        <v>3148</v>
      </c>
      <c r="D5" t="s">
        <v>27</v>
      </c>
      <c r="E5">
        <v>1038360.07520811</v>
      </c>
      <c r="F5">
        <v>1733.95</v>
      </c>
      <c r="G5">
        <v>56.6324039311543</v>
      </c>
      <c r="H5">
        <v>6.76154070195608</v>
      </c>
      <c r="I5">
        <v>29.793887046158499</v>
      </c>
      <c r="J5">
        <v>3.26136011764478</v>
      </c>
      <c r="K5">
        <v>1615.5509334270901</v>
      </c>
      <c r="L5">
        <v>1379.3267412452401</v>
      </c>
      <c r="M5">
        <v>70.123501791485594</v>
      </c>
      <c r="N5">
        <v>0.75836674629089895</v>
      </c>
      <c r="O5">
        <v>2.5981141324721002</v>
      </c>
      <c r="P5">
        <v>93.640069238930096</v>
      </c>
      <c r="Q5">
        <v>0.182219634793131</v>
      </c>
    </row>
    <row r="6" spans="1:17" x14ac:dyDescent="0.3">
      <c r="A6" t="s">
        <v>28</v>
      </c>
      <c r="B6" t="s">
        <v>29</v>
      </c>
      <c r="C6" t="s">
        <v>3147</v>
      </c>
      <c r="D6" t="s">
        <v>24</v>
      </c>
      <c r="E6">
        <v>876061.91450386995</v>
      </c>
      <c r="F6">
        <v>1243.1500000000001</v>
      </c>
      <c r="G6">
        <v>4.1114310547268103</v>
      </c>
      <c r="H6">
        <v>2.0528070693662701</v>
      </c>
      <c r="I6">
        <v>3.7555086046056299</v>
      </c>
      <c r="J6">
        <v>1.27222158772752</v>
      </c>
      <c r="K6">
        <v>1241.41170481618</v>
      </c>
      <c r="L6">
        <v>1148.21918356892</v>
      </c>
      <c r="M6">
        <v>44.6812082449568</v>
      </c>
      <c r="N6">
        <v>0.89091956407421402</v>
      </c>
      <c r="O6">
        <v>9.5885452278485896</v>
      </c>
      <c r="P6">
        <v>38.281423804226897</v>
      </c>
      <c r="Q6">
        <v>7.7009342778465995E-2</v>
      </c>
    </row>
    <row r="7" spans="1:17" x14ac:dyDescent="0.3">
      <c r="A7" t="s">
        <v>30</v>
      </c>
      <c r="B7" t="s">
        <v>31</v>
      </c>
      <c r="C7" t="s">
        <v>3146</v>
      </c>
      <c r="D7" t="s">
        <v>21</v>
      </c>
      <c r="E7">
        <v>795286.27756305004</v>
      </c>
      <c r="F7">
        <v>1920.1</v>
      </c>
      <c r="G7">
        <v>7.3302780276150798</v>
      </c>
      <c r="H7">
        <v>2.27469275397719</v>
      </c>
      <c r="I7">
        <v>23.000942185445801</v>
      </c>
      <c r="J7">
        <v>0.20878195142755401</v>
      </c>
      <c r="K7">
        <v>1879.3641924219701</v>
      </c>
      <c r="L7">
        <v>1690.39225078143</v>
      </c>
      <c r="M7">
        <v>46.275072850339399</v>
      </c>
      <c r="N7">
        <v>0.833117916751271</v>
      </c>
      <c r="O7">
        <v>3.7159522941513501</v>
      </c>
      <c r="P7">
        <v>42.056005622757297</v>
      </c>
      <c r="Q7">
        <v>-2.5527114191195001E-2</v>
      </c>
    </row>
    <row r="8" spans="1:17" x14ac:dyDescent="0.3">
      <c r="A8" t="s">
        <v>32</v>
      </c>
      <c r="B8" t="s">
        <v>33</v>
      </c>
      <c r="C8" t="s">
        <v>3147</v>
      </c>
      <c r="D8" t="s">
        <v>34</v>
      </c>
      <c r="E8">
        <v>718833.52063853003</v>
      </c>
      <c r="F8">
        <v>805.45</v>
      </c>
      <c r="G8">
        <v>13.36618609204</v>
      </c>
      <c r="H8">
        <v>3.3505221400179801</v>
      </c>
      <c r="I8">
        <v>-5.5974765104886304</v>
      </c>
      <c r="J8">
        <v>1.78115650960355</v>
      </c>
      <c r="K8">
        <v>804.26433264221203</v>
      </c>
      <c r="L8">
        <v>770.30557047510297</v>
      </c>
      <c r="M8">
        <v>60.240388800096497</v>
      </c>
      <c r="N8">
        <v>0.90823220839583796</v>
      </c>
      <c r="O8">
        <v>13.2286299584083</v>
      </c>
      <c r="P8">
        <v>48.278718703976402</v>
      </c>
      <c r="Q8">
        <v>5.7401171829829997E-2</v>
      </c>
    </row>
    <row r="9" spans="1:17" x14ac:dyDescent="0.3">
      <c r="A9" t="s">
        <v>35</v>
      </c>
      <c r="B9" t="s">
        <v>36</v>
      </c>
      <c r="C9" t="s">
        <v>3149</v>
      </c>
      <c r="D9" t="s">
        <v>37</v>
      </c>
      <c r="E9">
        <v>653480.06974375003</v>
      </c>
      <c r="F9">
        <v>2781.25</v>
      </c>
      <c r="G9">
        <v>-17.839132712659602</v>
      </c>
      <c r="H9">
        <v>-0.78896492562523202</v>
      </c>
      <c r="I9">
        <v>12.4884658266499</v>
      </c>
      <c r="J9">
        <v>-1.3925470231605701</v>
      </c>
      <c r="K9">
        <v>2812.2583095055802</v>
      </c>
      <c r="L9">
        <v>2622.6278221452098</v>
      </c>
      <c r="M9">
        <v>32.333824538275799</v>
      </c>
      <c r="N9">
        <v>0.74874698427956998</v>
      </c>
      <c r="O9">
        <v>9.1235955056179794</v>
      </c>
      <c r="P9">
        <v>28.047236481664701</v>
      </c>
      <c r="Q9">
        <v>-3.2671366956897999E-2</v>
      </c>
    </row>
    <row r="10" spans="1:17" x14ac:dyDescent="0.3">
      <c r="A10" t="s">
        <v>38</v>
      </c>
      <c r="B10" t="s">
        <v>39</v>
      </c>
      <c r="C10" t="s">
        <v>3149</v>
      </c>
      <c r="D10" t="s">
        <v>40</v>
      </c>
      <c r="E10">
        <v>616874.76793332002</v>
      </c>
      <c r="F10">
        <v>493.2</v>
      </c>
      <c r="G10">
        <v>-16.6975728006006</v>
      </c>
      <c r="H10">
        <v>-1.3621040208514299</v>
      </c>
      <c r="I10">
        <v>3.0538959456453001</v>
      </c>
      <c r="J10">
        <v>-1.6724998267872</v>
      </c>
      <c r="K10">
        <v>499.26762166881502</v>
      </c>
      <c r="L10">
        <v>464.71980759275101</v>
      </c>
      <c r="M10">
        <v>36.641819083483099</v>
      </c>
      <c r="N10">
        <v>0.89883136154250398</v>
      </c>
      <c r="O10">
        <v>7.1573398215733999</v>
      </c>
      <c r="P10">
        <v>23.5006886190058</v>
      </c>
      <c r="Q10">
        <v>0.12006516402923301</v>
      </c>
    </row>
    <row r="11" spans="1:17" x14ac:dyDescent="0.3">
      <c r="A11" t="s">
        <v>41</v>
      </c>
      <c r="B11" t="s">
        <v>42</v>
      </c>
      <c r="C11" t="s">
        <v>3147</v>
      </c>
      <c r="D11" t="s">
        <v>43</v>
      </c>
      <c r="E11">
        <v>596415.65821579495</v>
      </c>
      <c r="F11">
        <v>942.95</v>
      </c>
      <c r="G11">
        <v>21.441073394152401</v>
      </c>
      <c r="H11">
        <v>-7.1480000946017501</v>
      </c>
      <c r="I11">
        <v>-16.1243059999473</v>
      </c>
      <c r="J11">
        <v>-2.3012802034744202</v>
      </c>
      <c r="K11">
        <v>1015.43777567158</v>
      </c>
      <c r="L11">
        <v>968.79101882753503</v>
      </c>
      <c r="M11">
        <v>33.515441236416997</v>
      </c>
      <c r="N11">
        <v>0.55670423399871305</v>
      </c>
      <c r="O11">
        <v>29.5932976297788</v>
      </c>
      <c r="P11">
        <v>57.855528584581897</v>
      </c>
      <c r="Q11">
        <v>-3.6613119549304997E-2</v>
      </c>
    </row>
    <row r="12" spans="1:17" x14ac:dyDescent="0.3">
      <c r="A12" t="s">
        <v>44</v>
      </c>
      <c r="B12" t="s">
        <v>45</v>
      </c>
      <c r="C12" t="s">
        <v>3146</v>
      </c>
      <c r="D12" t="s">
        <v>21</v>
      </c>
      <c r="E12">
        <v>504761.504269725</v>
      </c>
      <c r="F12">
        <v>1865.25</v>
      </c>
      <c r="G12">
        <v>20.241043227203999</v>
      </c>
      <c r="H12">
        <v>4.7857145573609197</v>
      </c>
      <c r="I12">
        <v>13.5128104852792</v>
      </c>
      <c r="J12">
        <v>4.1655672232856604</v>
      </c>
      <c r="K12">
        <v>1744.51670780413</v>
      </c>
      <c r="L12">
        <v>1564.2462588209801</v>
      </c>
      <c r="M12">
        <v>74.797799563466398</v>
      </c>
      <c r="N12">
        <v>1.08568958314715</v>
      </c>
      <c r="O12">
        <v>1.0588392976812599</v>
      </c>
      <c r="P12">
        <v>53.892166164762102</v>
      </c>
      <c r="Q12">
        <v>4.7168793041827001E-2</v>
      </c>
    </row>
    <row r="13" spans="1:17" x14ac:dyDescent="0.3">
      <c r="A13" t="s">
        <v>46</v>
      </c>
      <c r="B13" t="s">
        <v>47</v>
      </c>
      <c r="C13" t="s">
        <v>3150</v>
      </c>
      <c r="D13" t="s">
        <v>48</v>
      </c>
      <c r="E13">
        <v>485730.69837400003</v>
      </c>
      <c r="F13">
        <v>3532.6</v>
      </c>
      <c r="G13">
        <v>-12.668866038235301</v>
      </c>
      <c r="H13">
        <v>-0.25500179585996702</v>
      </c>
      <c r="I13">
        <v>-13.0541342312744</v>
      </c>
      <c r="J13">
        <v>0.56905083998935502</v>
      </c>
      <c r="K13">
        <v>3609.4939157932399</v>
      </c>
      <c r="L13">
        <v>3482.8150715683901</v>
      </c>
      <c r="M13">
        <v>44.279604553283001</v>
      </c>
      <c r="N13">
        <v>0.98420515436568501</v>
      </c>
      <c r="O13">
        <v>10.963596218083</v>
      </c>
      <c r="P13">
        <v>23.683980183113601</v>
      </c>
      <c r="Q13">
        <v>0.1125638684548</v>
      </c>
    </row>
    <row r="14" spans="1:17" x14ac:dyDescent="0.3">
      <c r="A14" t="s">
        <v>49</v>
      </c>
      <c r="B14" t="s">
        <v>50</v>
      </c>
      <c r="C14" t="s">
        <v>3151</v>
      </c>
      <c r="D14" t="s">
        <v>51</v>
      </c>
      <c r="E14">
        <v>455513.74405450001</v>
      </c>
      <c r="F14">
        <v>1898.5</v>
      </c>
      <c r="G14">
        <v>40.670617912107502</v>
      </c>
      <c r="H14">
        <v>4.0223773013052204</v>
      </c>
      <c r="I14">
        <v>10.727723857971901</v>
      </c>
      <c r="J14">
        <v>-0.14401485674969799</v>
      </c>
      <c r="K14">
        <v>1827.9743445515001</v>
      </c>
      <c r="L14">
        <v>1599.03522555882</v>
      </c>
      <c r="M14">
        <v>49.353540595402301</v>
      </c>
      <c r="N14">
        <v>0.831954956889285</v>
      </c>
      <c r="O14">
        <v>3.2578351329997299</v>
      </c>
      <c r="P14">
        <v>77.703935976037798</v>
      </c>
      <c r="Q14">
        <v>0.14529069074206599</v>
      </c>
    </row>
    <row r="15" spans="1:17" x14ac:dyDescent="0.3">
      <c r="A15" t="s">
        <v>52</v>
      </c>
      <c r="B15" t="s">
        <v>53</v>
      </c>
      <c r="C15" t="s">
        <v>3147</v>
      </c>
      <c r="D15" t="s">
        <v>54</v>
      </c>
      <c r="E15">
        <v>430242.97463607503</v>
      </c>
      <c r="F15">
        <v>6956.35</v>
      </c>
      <c r="G15">
        <v>-39.989070990254</v>
      </c>
      <c r="H15">
        <v>-6.8209023867959102</v>
      </c>
      <c r="I15">
        <v>-12.7177381088541</v>
      </c>
      <c r="J15">
        <v>-2.8504144257059898</v>
      </c>
      <c r="K15">
        <v>7230.99191321945</v>
      </c>
      <c r="L15">
        <v>7071.4329028880702</v>
      </c>
      <c r="M15">
        <v>23.578998073680999</v>
      </c>
      <c r="N15">
        <v>0.80640190091548902</v>
      </c>
      <c r="O15">
        <v>17.288520560351301</v>
      </c>
      <c r="P15">
        <v>12.420407899414901</v>
      </c>
      <c r="Q15">
        <v>-6.9780544606160996E-2</v>
      </c>
    </row>
    <row r="16" spans="1:17" x14ac:dyDescent="0.3">
      <c r="A16" t="s">
        <v>55</v>
      </c>
      <c r="B16" t="s">
        <v>56</v>
      </c>
      <c r="C16" t="s">
        <v>3152</v>
      </c>
      <c r="D16" t="s">
        <v>57</v>
      </c>
      <c r="E16">
        <v>411381.06073495001</v>
      </c>
      <c r="F16">
        <v>424.25</v>
      </c>
      <c r="G16">
        <v>47.711858749719603</v>
      </c>
      <c r="H16">
        <v>7.4415519615890497</v>
      </c>
      <c r="I16">
        <v>5.3453143558464298</v>
      </c>
      <c r="J16">
        <v>0.703319783670038</v>
      </c>
      <c r="K16">
        <v>413.66466616807702</v>
      </c>
      <c r="L16">
        <v>363.35285820140399</v>
      </c>
      <c r="M16">
        <v>49.282898322837603</v>
      </c>
      <c r="N16">
        <v>0.74106873624787595</v>
      </c>
      <c r="O16">
        <v>5.7041838538597496</v>
      </c>
      <c r="P16">
        <v>86.2788144895719</v>
      </c>
      <c r="Q16">
        <v>0.18062280091872501</v>
      </c>
    </row>
    <row r="17" spans="1:17" x14ac:dyDescent="0.3">
      <c r="A17" t="s">
        <v>58</v>
      </c>
      <c r="B17" t="s">
        <v>59</v>
      </c>
      <c r="C17" t="s">
        <v>3153</v>
      </c>
      <c r="D17" t="s">
        <v>60</v>
      </c>
      <c r="E17">
        <v>389353.00361586001</v>
      </c>
      <c r="F17">
        <v>12383.9</v>
      </c>
      <c r="G17">
        <v>-10.8651752014382</v>
      </c>
      <c r="H17">
        <v>2.8154797901623501</v>
      </c>
      <c r="I17">
        <v>-13.6981302281123</v>
      </c>
      <c r="J17">
        <v>-0.93787836934415603</v>
      </c>
      <c r="K17">
        <v>12565.819856067899</v>
      </c>
      <c r="L17">
        <v>11984.4110048568</v>
      </c>
      <c r="M17">
        <v>36.065073155259597</v>
      </c>
      <c r="N17">
        <v>0.91179984690710802</v>
      </c>
      <c r="O17">
        <v>10.4660082849506</v>
      </c>
      <c r="P17">
        <v>27.1754478750006</v>
      </c>
      <c r="Q17">
        <v>5.7910135137622998E-2</v>
      </c>
    </row>
    <row r="18" spans="1:17" x14ac:dyDescent="0.3">
      <c r="A18" t="s">
        <v>61</v>
      </c>
      <c r="B18" t="s">
        <v>62</v>
      </c>
      <c r="C18" t="s">
        <v>3147</v>
      </c>
      <c r="D18" t="s">
        <v>24</v>
      </c>
      <c r="E18">
        <v>373049.18028525001</v>
      </c>
      <c r="F18">
        <v>1876.35</v>
      </c>
      <c r="G18">
        <v>-19.318584909294302</v>
      </c>
      <c r="H18">
        <v>5.1537560523964396</v>
      </c>
      <c r="I18">
        <v>-8.0759506436710193</v>
      </c>
      <c r="J18">
        <v>5.1446715957492799</v>
      </c>
      <c r="K18">
        <v>1831.4589549365</v>
      </c>
      <c r="L18">
        <v>1791.5274156922401</v>
      </c>
      <c r="M18">
        <v>54.890715910213601</v>
      </c>
      <c r="N18">
        <v>1.09956598370387</v>
      </c>
      <c r="O18">
        <v>3.4988141871186098</v>
      </c>
      <c r="P18">
        <v>21.537066424846898</v>
      </c>
      <c r="Q18">
        <v>-0.11510110614751499</v>
      </c>
    </row>
    <row r="19" spans="1:17" x14ac:dyDescent="0.3">
      <c r="A19" t="s">
        <v>63</v>
      </c>
      <c r="B19" t="s">
        <v>64</v>
      </c>
      <c r="C19" t="s">
        <v>3153</v>
      </c>
      <c r="D19" t="s">
        <v>60</v>
      </c>
      <c r="E19">
        <v>367616.46330240002</v>
      </c>
      <c r="F19">
        <v>3068</v>
      </c>
      <c r="G19">
        <v>68.295417787888596</v>
      </c>
      <c r="H19">
        <v>16.592344169756601</v>
      </c>
      <c r="I19">
        <v>38.288346713643101</v>
      </c>
      <c r="J19">
        <v>-0.52764553678128701</v>
      </c>
      <c r="K19">
        <v>2934.8972333278198</v>
      </c>
      <c r="L19">
        <v>2469.0666058054899</v>
      </c>
      <c r="M19">
        <v>45.470420867377001</v>
      </c>
      <c r="N19">
        <v>1.0422320390720901</v>
      </c>
      <c r="O19">
        <v>5.0228161668839499</v>
      </c>
      <c r="P19">
        <v>111.586206896551</v>
      </c>
      <c r="Q19">
        <v>0.19851188085263799</v>
      </c>
    </row>
    <row r="20" spans="1:17" x14ac:dyDescent="0.3">
      <c r="A20" t="s">
        <v>65</v>
      </c>
      <c r="B20" t="s">
        <v>66</v>
      </c>
      <c r="C20" t="s">
        <v>3145</v>
      </c>
      <c r="D20" t="s">
        <v>67</v>
      </c>
      <c r="E20">
        <v>359041.16853923898</v>
      </c>
      <c r="F20">
        <v>285.39999999999998</v>
      </c>
      <c r="G20">
        <v>26.434570699066999</v>
      </c>
      <c r="H20">
        <v>-2.0096524463613799</v>
      </c>
      <c r="I20">
        <v>-11.9533036495902</v>
      </c>
      <c r="J20">
        <v>-1.9100217175532399</v>
      </c>
      <c r="K20">
        <v>299.34938045902902</v>
      </c>
      <c r="L20">
        <v>275.85409505811901</v>
      </c>
      <c r="M20">
        <v>38.473718031184802</v>
      </c>
      <c r="N20">
        <v>0.68754034150448096</v>
      </c>
      <c r="O20">
        <v>20.882971268395199</v>
      </c>
      <c r="P20">
        <v>58.643690939410703</v>
      </c>
      <c r="Q20">
        <v>6.7482033565486002E-2</v>
      </c>
    </row>
    <row r="21" spans="1:17" x14ac:dyDescent="0.3">
      <c r="A21" t="s">
        <v>68</v>
      </c>
      <c r="B21" t="s">
        <v>69</v>
      </c>
      <c r="C21" t="s">
        <v>3147</v>
      </c>
      <c r="D21" t="s">
        <v>24</v>
      </c>
      <c r="E21">
        <v>356749.75342943898</v>
      </c>
      <c r="F21">
        <v>1153.2</v>
      </c>
      <c r="G21">
        <v>-11.7847959603726</v>
      </c>
      <c r="H21">
        <v>-4.0601178723659102</v>
      </c>
      <c r="I21">
        <v>-3.1177424860560401</v>
      </c>
      <c r="J21">
        <v>-0.208071619539869</v>
      </c>
      <c r="K21">
        <v>1194.80885126726</v>
      </c>
      <c r="L21">
        <v>1146.8030260512301</v>
      </c>
      <c r="M21">
        <v>32.579467456985</v>
      </c>
      <c r="N21">
        <v>1.1541218950433001</v>
      </c>
      <c r="O21">
        <v>16.1680541103017</v>
      </c>
      <c r="P21">
        <v>21.210847172587702</v>
      </c>
      <c r="Q21">
        <v>2.6077729673871002E-2</v>
      </c>
    </row>
    <row r="22" spans="1:17" x14ac:dyDescent="0.3">
      <c r="A22" t="s">
        <v>70</v>
      </c>
      <c r="B22" t="s">
        <v>71</v>
      </c>
      <c r="C22" t="s">
        <v>3154</v>
      </c>
      <c r="D22" t="s">
        <v>72</v>
      </c>
      <c r="E22">
        <v>356168.63116211002</v>
      </c>
      <c r="F22">
        <v>3085.9</v>
      </c>
      <c r="G22">
        <v>0.471843387338925</v>
      </c>
      <c r="H22">
        <v>5.63142436739329</v>
      </c>
      <c r="I22">
        <v>-13.407863360985999</v>
      </c>
      <c r="J22">
        <v>-1.60465911191947</v>
      </c>
      <c r="K22">
        <v>3082.7018715767599</v>
      </c>
      <c r="L22">
        <v>3017.8895740592802</v>
      </c>
      <c r="M22">
        <v>45.3727868419274</v>
      </c>
      <c r="N22">
        <v>0.76563493718521802</v>
      </c>
      <c r="O22">
        <v>21.322790757963599</v>
      </c>
      <c r="P22">
        <v>44.066293183940203</v>
      </c>
      <c r="Q22">
        <v>7.4622445086512001E-2</v>
      </c>
    </row>
    <row r="23" spans="1:17" x14ac:dyDescent="0.3">
      <c r="A23" t="s">
        <v>73</v>
      </c>
      <c r="B23" t="s">
        <v>74</v>
      </c>
      <c r="C23" t="s">
        <v>3153</v>
      </c>
      <c r="D23" t="s">
        <v>60</v>
      </c>
      <c r="E23">
        <v>334031.59844088502</v>
      </c>
      <c r="F23">
        <v>907.45</v>
      </c>
      <c r="G23">
        <v>9.6589447536685906</v>
      </c>
      <c r="H23">
        <v>-6.3506632461380699</v>
      </c>
      <c r="I23">
        <v>-21.3448331333548</v>
      </c>
      <c r="J23">
        <v>-0.98240159002049599</v>
      </c>
      <c r="K23">
        <v>987.90529886758804</v>
      </c>
      <c r="L23">
        <v>938.64142945610502</v>
      </c>
      <c r="M23">
        <v>26.2601764307556</v>
      </c>
      <c r="N23">
        <v>0.93542732256276795</v>
      </c>
      <c r="O23">
        <v>29.924513747313799</v>
      </c>
      <c r="P23">
        <v>45.927474471335501</v>
      </c>
      <c r="Q23">
        <v>8.2857490388356006E-2</v>
      </c>
    </row>
    <row r="24" spans="1:17" x14ac:dyDescent="0.3">
      <c r="A24" t="s">
        <v>75</v>
      </c>
      <c r="B24" t="s">
        <v>76</v>
      </c>
      <c r="C24" t="s">
        <v>3155</v>
      </c>
      <c r="D24" t="s">
        <v>77</v>
      </c>
      <c r="E24">
        <v>326308.23084353999</v>
      </c>
      <c r="F24">
        <v>11322.3</v>
      </c>
      <c r="G24">
        <v>9.9876649448722006</v>
      </c>
      <c r="H24">
        <v>-0.79396566930978696</v>
      </c>
      <c r="I24">
        <v>6.8900534983104498</v>
      </c>
      <c r="J24">
        <v>0.137316956117669</v>
      </c>
      <c r="K24">
        <v>11478.4642864081</v>
      </c>
      <c r="L24">
        <v>10600.5858531056</v>
      </c>
      <c r="M24">
        <v>39.018136098996898</v>
      </c>
      <c r="N24">
        <v>0.86138989224637297</v>
      </c>
      <c r="O24">
        <v>7.2043666039585501</v>
      </c>
      <c r="P24">
        <v>38.829386123559999</v>
      </c>
      <c r="Q24">
        <v>5.5957222514282E-2</v>
      </c>
    </row>
    <row r="25" spans="1:17" x14ac:dyDescent="0.3">
      <c r="A25" t="s">
        <v>78</v>
      </c>
      <c r="B25" t="s">
        <v>79</v>
      </c>
      <c r="C25" t="s">
        <v>3153</v>
      </c>
      <c r="D25" t="s">
        <v>80</v>
      </c>
      <c r="E25">
        <v>324412.16692555998</v>
      </c>
      <c r="F25">
        <v>11616.95</v>
      </c>
      <c r="G25">
        <v>102.27486247791001</v>
      </c>
      <c r="H25">
        <v>-0.18611822585020699</v>
      </c>
      <c r="I25">
        <v>17.499341456432902</v>
      </c>
      <c r="J25">
        <v>-3.1965858290158402</v>
      </c>
      <c r="K25">
        <v>11246.0518574214</v>
      </c>
      <c r="L25">
        <v>9338.0550746070894</v>
      </c>
      <c r="M25">
        <v>39.295876181146802</v>
      </c>
      <c r="N25">
        <v>0.95332962392657605</v>
      </c>
      <c r="O25">
        <v>9.9600153224383305</v>
      </c>
      <c r="P25">
        <v>130.861486486486</v>
      </c>
      <c r="Q25">
        <v>0.181027764126518</v>
      </c>
    </row>
    <row r="26" spans="1:17" x14ac:dyDescent="0.3">
      <c r="A26" t="s">
        <v>81</v>
      </c>
      <c r="B26" t="s">
        <v>82</v>
      </c>
      <c r="C26" t="s">
        <v>3156</v>
      </c>
      <c r="D26" t="s">
        <v>83</v>
      </c>
      <c r="E26">
        <v>311398.359375</v>
      </c>
      <c r="F26">
        <v>4656.25</v>
      </c>
      <c r="G26">
        <v>110.610563746944</v>
      </c>
      <c r="H26">
        <v>0.18588552242401701</v>
      </c>
      <c r="I26">
        <v>12.3477753421193</v>
      </c>
      <c r="J26">
        <v>4.2658654035685197</v>
      </c>
      <c r="K26">
        <v>4568.9327883062597</v>
      </c>
      <c r="L26">
        <v>4089.65053667754</v>
      </c>
      <c r="M26">
        <v>70.287881157836594</v>
      </c>
      <c r="N26">
        <v>0.74191353422044204</v>
      </c>
      <c r="O26">
        <v>21.8738255033557</v>
      </c>
      <c r="P26">
        <v>163.39235207602599</v>
      </c>
      <c r="Q26">
        <v>0.26100292661073299</v>
      </c>
    </row>
    <row r="27" spans="1:17" x14ac:dyDescent="0.3">
      <c r="A27" t="s">
        <v>84</v>
      </c>
      <c r="B27" t="s">
        <v>85</v>
      </c>
      <c r="C27" t="s">
        <v>3157</v>
      </c>
      <c r="D27" t="s">
        <v>86</v>
      </c>
      <c r="E27">
        <v>307899.067476</v>
      </c>
      <c r="F27">
        <v>3471</v>
      </c>
      <c r="G27">
        <v>-21.4166897255731</v>
      </c>
      <c r="H27">
        <v>-5.2756736116637004</v>
      </c>
      <c r="I27">
        <v>-17.545104893367601</v>
      </c>
      <c r="J27">
        <v>-0.425454326960229</v>
      </c>
      <c r="K27">
        <v>3588.8020998135898</v>
      </c>
      <c r="L27">
        <v>3476.5036442703499</v>
      </c>
      <c r="M27">
        <v>28.675988464518799</v>
      </c>
      <c r="N27">
        <v>0.88497361816181497</v>
      </c>
      <c r="O27">
        <v>11.9835782195332</v>
      </c>
      <c r="P27">
        <v>13.5928525845564</v>
      </c>
      <c r="Q27">
        <v>3.1396861360523998E-2</v>
      </c>
    </row>
    <row r="28" spans="1:17" x14ac:dyDescent="0.3">
      <c r="A28" t="s">
        <v>87</v>
      </c>
      <c r="B28" t="s">
        <v>88</v>
      </c>
      <c r="C28" t="s">
        <v>3145</v>
      </c>
      <c r="D28" t="s">
        <v>89</v>
      </c>
      <c r="E28">
        <v>305517.25681102503</v>
      </c>
      <c r="F28">
        <v>495.75</v>
      </c>
      <c r="G28">
        <v>32.340326528603299</v>
      </c>
      <c r="H28">
        <v>2.1636953487833201</v>
      </c>
      <c r="I28">
        <v>-3.3591446493503399</v>
      </c>
      <c r="J28">
        <v>0.58146770500224798</v>
      </c>
      <c r="K28">
        <v>499.63898078993901</v>
      </c>
      <c r="L28">
        <v>456.24434234310502</v>
      </c>
      <c r="M28">
        <v>50.289544647212402</v>
      </c>
      <c r="N28">
        <v>0.65010854143033903</v>
      </c>
      <c r="O28">
        <v>9.6419566313666003</v>
      </c>
      <c r="P28">
        <v>63.667877187190498</v>
      </c>
      <c r="Q28">
        <v>0.134388936765791</v>
      </c>
    </row>
    <row r="29" spans="1:17" x14ac:dyDescent="0.3">
      <c r="A29" t="s">
        <v>90</v>
      </c>
      <c r="B29" t="s">
        <v>91</v>
      </c>
      <c r="C29" t="s">
        <v>3152</v>
      </c>
      <c r="D29" t="s">
        <v>92</v>
      </c>
      <c r="E29">
        <v>304315.75695767999</v>
      </c>
      <c r="F29">
        <v>327.2</v>
      </c>
      <c r="G29">
        <v>34.588671479638499</v>
      </c>
      <c r="H29">
        <v>-0.82967358921668599</v>
      </c>
      <c r="I29">
        <v>6.5592659883432303</v>
      </c>
      <c r="J29">
        <v>0.28575492468942898</v>
      </c>
      <c r="K29">
        <v>337.00457500201202</v>
      </c>
      <c r="L29">
        <v>304.25208581594899</v>
      </c>
      <c r="M29">
        <v>33.001338357770699</v>
      </c>
      <c r="N29">
        <v>0.97974037155793603</v>
      </c>
      <c r="O29">
        <v>11.9345965770171</v>
      </c>
      <c r="P29">
        <v>66.6836474783494</v>
      </c>
      <c r="Q29">
        <v>0.110745269646326</v>
      </c>
    </row>
    <row r="30" spans="1:17" x14ac:dyDescent="0.3">
      <c r="A30" t="s">
        <v>93</v>
      </c>
      <c r="B30" t="s">
        <v>94</v>
      </c>
      <c r="C30" t="s">
        <v>3158</v>
      </c>
      <c r="D30" t="s">
        <v>95</v>
      </c>
      <c r="E30">
        <v>303240.30509909999</v>
      </c>
      <c r="F30">
        <v>1403.8</v>
      </c>
      <c r="G30">
        <v>47.690494691911503</v>
      </c>
      <c r="H30">
        <v>-0.95419363798007895</v>
      </c>
      <c r="I30">
        <v>-5.1234481776588199</v>
      </c>
      <c r="J30">
        <v>-0.25570904718916299</v>
      </c>
      <c r="K30">
        <v>1445.1565602549599</v>
      </c>
      <c r="L30">
        <v>1333.5772245717999</v>
      </c>
      <c r="M30">
        <v>43.071144841209097</v>
      </c>
      <c r="N30">
        <v>0.87539910440058</v>
      </c>
      <c r="O30">
        <v>15.5007835874056</v>
      </c>
      <c r="P30">
        <v>86.056991385023096</v>
      </c>
      <c r="Q30">
        <v>6.8304594090867005E-2</v>
      </c>
    </row>
    <row r="31" spans="1:17" x14ac:dyDescent="0.3">
      <c r="A31" t="s">
        <v>96</v>
      </c>
      <c r="B31" t="s">
        <v>97</v>
      </c>
      <c r="C31" t="s">
        <v>3147</v>
      </c>
      <c r="D31" t="s">
        <v>43</v>
      </c>
      <c r="E31">
        <v>296748.15428603499</v>
      </c>
      <c r="F31">
        <v>1862.05</v>
      </c>
      <c r="G31">
        <v>-13.6699270128744</v>
      </c>
      <c r="H31">
        <v>-0.95776992002563599</v>
      </c>
      <c r="I31">
        <v>2.29994837288455</v>
      </c>
      <c r="J31">
        <v>0.60948730234111304</v>
      </c>
      <c r="K31">
        <v>1813.4957312444001</v>
      </c>
      <c r="L31">
        <v>1676.43881255837</v>
      </c>
      <c r="M31">
        <v>41.854989459627802</v>
      </c>
      <c r="N31">
        <v>0.65498917222349995</v>
      </c>
      <c r="O31">
        <v>9.01425847855859</v>
      </c>
      <c r="P31">
        <v>31.218068426059698</v>
      </c>
      <c r="Q31">
        <v>-4.6245179997808999E-2</v>
      </c>
    </row>
    <row r="32" spans="1:17" x14ac:dyDescent="0.3">
      <c r="A32" t="s">
        <v>98</v>
      </c>
      <c r="B32" t="s">
        <v>99</v>
      </c>
      <c r="C32" t="s">
        <v>3157</v>
      </c>
      <c r="D32" t="s">
        <v>100</v>
      </c>
      <c r="E32">
        <v>295471.24889778998</v>
      </c>
      <c r="F32">
        <v>3082.1</v>
      </c>
      <c r="G32">
        <v>-27.516292377064801</v>
      </c>
      <c r="H32">
        <v>-6.9181997829030397</v>
      </c>
      <c r="I32">
        <v>-3.83980826169944</v>
      </c>
      <c r="J32">
        <v>-1.4840255061952199</v>
      </c>
      <c r="K32">
        <v>3144.3635350827499</v>
      </c>
      <c r="L32">
        <v>3060.1916236972602</v>
      </c>
      <c r="M32">
        <v>38.869572403373503</v>
      </c>
      <c r="N32">
        <v>0.83772290304998598</v>
      </c>
      <c r="O32">
        <v>11.0590182018753</v>
      </c>
      <c r="P32">
        <v>15.4301337028575</v>
      </c>
      <c r="Q32">
        <v>-4.6547143229851998E-2</v>
      </c>
    </row>
    <row r="33" spans="1:17" x14ac:dyDescent="0.3">
      <c r="A33" t="s">
        <v>101</v>
      </c>
      <c r="B33" t="s">
        <v>102</v>
      </c>
      <c r="C33" t="s">
        <v>3156</v>
      </c>
      <c r="D33" t="s">
        <v>103</v>
      </c>
      <c r="E33">
        <v>284408.31925065001</v>
      </c>
      <c r="F33">
        <v>7986.3</v>
      </c>
      <c r="G33">
        <v>95.161507816395599</v>
      </c>
      <c r="H33">
        <v>18.353943359018</v>
      </c>
      <c r="I33">
        <v>31.6214888634515</v>
      </c>
      <c r="J33">
        <v>6.6821521918793003</v>
      </c>
      <c r="K33">
        <v>7166.7264137687498</v>
      </c>
      <c r="L33">
        <v>6225.1362359198702</v>
      </c>
      <c r="M33">
        <v>77.242653836430904</v>
      </c>
      <c r="N33">
        <v>1.0184975674817101</v>
      </c>
      <c r="O33">
        <v>1.79807921064822</v>
      </c>
      <c r="P33">
        <v>146.03512014787401</v>
      </c>
      <c r="Q33">
        <v>0.19509217371628201</v>
      </c>
    </row>
    <row r="34" spans="1:17" x14ac:dyDescent="0.3">
      <c r="A34" t="s">
        <v>104</v>
      </c>
      <c r="B34" t="s">
        <v>105</v>
      </c>
      <c r="C34" t="s">
        <v>3146</v>
      </c>
      <c r="D34" t="s">
        <v>21</v>
      </c>
      <c r="E34">
        <v>278075.073763725</v>
      </c>
      <c r="F34">
        <v>532.15</v>
      </c>
      <c r="G34">
        <v>3.1754960519128002</v>
      </c>
      <c r="H34">
        <v>-1.9746712864823399</v>
      </c>
      <c r="I34">
        <v>5.9428195203407803</v>
      </c>
      <c r="J34">
        <v>0.64668929759170501</v>
      </c>
      <c r="K34">
        <v>528.03780493305806</v>
      </c>
      <c r="L34">
        <v>494.96873789968799</v>
      </c>
      <c r="M34">
        <v>47.810846464344699</v>
      </c>
      <c r="N34">
        <v>0.88654640603883095</v>
      </c>
      <c r="O34">
        <v>8.9730339190077899</v>
      </c>
      <c r="P34">
        <v>41.887748300226598</v>
      </c>
      <c r="Q34">
        <v>-0.109252363472845</v>
      </c>
    </row>
    <row r="35" spans="1:17" x14ac:dyDescent="0.3">
      <c r="A35" t="s">
        <v>106</v>
      </c>
      <c r="B35" t="s">
        <v>107</v>
      </c>
      <c r="C35" t="s">
        <v>3159</v>
      </c>
      <c r="D35" t="s">
        <v>108</v>
      </c>
      <c r="E35">
        <v>277486.40230737999</v>
      </c>
      <c r="F35">
        <v>7805.8</v>
      </c>
      <c r="G35">
        <v>243.80170508729699</v>
      </c>
      <c r="H35">
        <v>13.4528820159333</v>
      </c>
      <c r="I35">
        <v>82.974445553840795</v>
      </c>
      <c r="J35">
        <v>0.60272485047114599</v>
      </c>
      <c r="K35">
        <v>7178.8773390093402</v>
      </c>
      <c r="L35">
        <v>5314.0043045156499</v>
      </c>
      <c r="M35">
        <v>47.687397526207299</v>
      </c>
      <c r="N35">
        <v>0.82316825132703997</v>
      </c>
      <c r="O35">
        <v>6.9076840298239697</v>
      </c>
      <c r="P35">
        <v>301.32647814910001</v>
      </c>
      <c r="Q35">
        <v>0.28979958869361599</v>
      </c>
    </row>
    <row r="36" spans="1:17" x14ac:dyDescent="0.3">
      <c r="A36" t="s">
        <v>109</v>
      </c>
      <c r="B36" t="s">
        <v>110</v>
      </c>
      <c r="C36" t="s">
        <v>3152</v>
      </c>
      <c r="D36" t="s">
        <v>111</v>
      </c>
      <c r="E36">
        <v>277372.00706018897</v>
      </c>
      <c r="F36">
        <v>1751.05</v>
      </c>
      <c r="G36">
        <v>59.966121323922998</v>
      </c>
      <c r="H36">
        <v>-2.94888988532121</v>
      </c>
      <c r="I36">
        <v>-16.0929524436572</v>
      </c>
      <c r="J36">
        <v>-3.1796341379621098</v>
      </c>
      <c r="K36">
        <v>1855.52819611478</v>
      </c>
      <c r="L36">
        <v>1742.8812406700899</v>
      </c>
      <c r="M36">
        <v>29.467735027614701</v>
      </c>
      <c r="N36">
        <v>0.35445308444403201</v>
      </c>
      <c r="O36">
        <v>24.1597898403814</v>
      </c>
      <c r="P36">
        <v>114.707865857396</v>
      </c>
      <c r="Q36">
        <v>4.8990659744042001E-2</v>
      </c>
    </row>
    <row r="37" spans="1:17" x14ac:dyDescent="0.3">
      <c r="A37" t="s">
        <v>112</v>
      </c>
      <c r="B37" t="s">
        <v>113</v>
      </c>
      <c r="C37" t="s">
        <v>3159</v>
      </c>
      <c r="D37" t="s">
        <v>114</v>
      </c>
      <c r="E37">
        <v>271602.96792183898</v>
      </c>
      <c r="F37">
        <v>4173.8</v>
      </c>
      <c r="G37">
        <v>-18.334655122187201</v>
      </c>
      <c r="H37">
        <v>-17.517698480977302</v>
      </c>
      <c r="I37">
        <v>-22.8786333148498</v>
      </c>
      <c r="J37">
        <v>-8.3831455231496204</v>
      </c>
      <c r="K37">
        <v>4891.14176341863</v>
      </c>
      <c r="L37">
        <v>4617.5195487554101</v>
      </c>
      <c r="M37">
        <v>17.0445956486349</v>
      </c>
      <c r="N37">
        <v>2.2898219491623002</v>
      </c>
      <c r="O37">
        <v>31.411423642723602</v>
      </c>
      <c r="P37">
        <v>15.2983425414364</v>
      </c>
      <c r="Q37">
        <v>-4.8911240887686003E-2</v>
      </c>
    </row>
    <row r="38" spans="1:17" x14ac:dyDescent="0.3">
      <c r="A38" t="s">
        <v>115</v>
      </c>
      <c r="B38" t="s">
        <v>116</v>
      </c>
      <c r="C38" t="s">
        <v>3152</v>
      </c>
      <c r="D38" t="s">
        <v>57</v>
      </c>
      <c r="E38">
        <v>241367.23892777899</v>
      </c>
      <c r="F38">
        <v>625.79999999999995</v>
      </c>
      <c r="G38">
        <v>63.283802417949801</v>
      </c>
      <c r="H38">
        <v>-2.7787006176648199</v>
      </c>
      <c r="I38">
        <v>-8.7253290872012901</v>
      </c>
      <c r="J38">
        <v>-1.7163773569584999</v>
      </c>
      <c r="K38">
        <v>658.172937614175</v>
      </c>
      <c r="L38">
        <v>612.69454423992499</v>
      </c>
      <c r="M38">
        <v>33.974050988397998</v>
      </c>
      <c r="N38">
        <v>0.29210996043919202</v>
      </c>
      <c r="O38">
        <v>43.152764461489298</v>
      </c>
      <c r="P38">
        <v>116.27786417833001</v>
      </c>
      <c r="Q38">
        <v>0.157236516184666</v>
      </c>
    </row>
    <row r="39" spans="1:17" x14ac:dyDescent="0.3">
      <c r="A39" t="s">
        <v>117</v>
      </c>
      <c r="B39" t="s">
        <v>118</v>
      </c>
      <c r="C39" t="s">
        <v>3154</v>
      </c>
      <c r="D39" t="s">
        <v>119</v>
      </c>
      <c r="E39">
        <v>241359.48678086</v>
      </c>
      <c r="F39">
        <v>989.35</v>
      </c>
      <c r="G39">
        <v>-1.43059577976994</v>
      </c>
      <c r="H39">
        <v>5.8800667565371496</v>
      </c>
      <c r="I39">
        <v>4.3002751184032499</v>
      </c>
      <c r="J39">
        <v>0.63057047791521303</v>
      </c>
      <c r="K39">
        <v>968.68314483738095</v>
      </c>
      <c r="L39">
        <v>898.23491152282702</v>
      </c>
      <c r="M39">
        <v>40.340282358001701</v>
      </c>
      <c r="N39">
        <v>1.1658984845166001</v>
      </c>
      <c r="O39">
        <v>7.44428159902965</v>
      </c>
      <c r="P39">
        <v>36.839557399723297</v>
      </c>
      <c r="Q39">
        <v>3.5885173913271E-2</v>
      </c>
    </row>
    <row r="40" spans="1:17" x14ac:dyDescent="0.3">
      <c r="A40" t="s">
        <v>120</v>
      </c>
      <c r="B40" t="s">
        <v>121</v>
      </c>
      <c r="C40" t="s">
        <v>3159</v>
      </c>
      <c r="D40" t="s">
        <v>122</v>
      </c>
      <c r="E40">
        <v>238768.13451050001</v>
      </c>
      <c r="F40">
        <v>274.25</v>
      </c>
      <c r="G40">
        <v>119.41022131990999</v>
      </c>
      <c r="H40">
        <v>3.4460203244968399</v>
      </c>
      <c r="I40">
        <v>34.342437283909497</v>
      </c>
      <c r="J40">
        <v>-8.2413879383955405E-2</v>
      </c>
      <c r="K40">
        <v>264.18446385822801</v>
      </c>
      <c r="L40">
        <v>207.501356706472</v>
      </c>
      <c r="M40">
        <v>45.7397358836009</v>
      </c>
      <c r="N40">
        <v>0.67624821730801499</v>
      </c>
      <c r="O40">
        <v>8.7511394712853097</v>
      </c>
      <c r="P40">
        <v>170.864197530864</v>
      </c>
      <c r="Q40">
        <v>7.3898639838359995E-2</v>
      </c>
    </row>
    <row r="41" spans="1:17" x14ac:dyDescent="0.3">
      <c r="A41" t="s">
        <v>123</v>
      </c>
      <c r="B41" t="s">
        <v>124</v>
      </c>
      <c r="C41" t="s">
        <v>3145</v>
      </c>
      <c r="D41" t="s">
        <v>18</v>
      </c>
      <c r="E41">
        <v>237787.533131337</v>
      </c>
      <c r="F41">
        <v>168.39</v>
      </c>
      <c r="G41">
        <v>58.693620511847797</v>
      </c>
      <c r="H41">
        <v>-1.7525869162668299</v>
      </c>
      <c r="I41">
        <v>-13.108882215742099</v>
      </c>
      <c r="J41">
        <v>0.23952815412442699</v>
      </c>
      <c r="K41">
        <v>170.36113247822601</v>
      </c>
      <c r="L41">
        <v>158.969241847733</v>
      </c>
      <c r="M41">
        <v>51.556619315318997</v>
      </c>
      <c r="N41">
        <v>0.85026310115003301</v>
      </c>
      <c r="O41">
        <v>16.871548191697801</v>
      </c>
      <c r="P41">
        <v>96.947368421052602</v>
      </c>
      <c r="Q41">
        <v>8.4463202190801001E-2</v>
      </c>
    </row>
    <row r="42" spans="1:17" x14ac:dyDescent="0.3">
      <c r="A42" t="s">
        <v>125</v>
      </c>
      <c r="B42" t="s">
        <v>126</v>
      </c>
      <c r="C42" t="s">
        <v>3149</v>
      </c>
      <c r="D42" t="s">
        <v>127</v>
      </c>
      <c r="E42">
        <v>237399.59672100001</v>
      </c>
      <c r="F42">
        <v>2462.25</v>
      </c>
      <c r="G42">
        <v>-20.002433031918901</v>
      </c>
      <c r="H42">
        <v>0.10460154537936001</v>
      </c>
      <c r="I42">
        <v>-16.041207533335399</v>
      </c>
      <c r="J42">
        <v>-2.5281590864490902</v>
      </c>
      <c r="K42">
        <v>2565.61961811316</v>
      </c>
      <c r="L42">
        <v>2505.4913499867098</v>
      </c>
      <c r="M42">
        <v>19.5553907137602</v>
      </c>
      <c r="N42">
        <v>1.02670322795789</v>
      </c>
      <c r="O42">
        <v>12.8236369174535</v>
      </c>
      <c r="P42">
        <v>7.1706046341574803</v>
      </c>
      <c r="Q42">
        <v>-4.3362199696379998E-3</v>
      </c>
    </row>
    <row r="43" spans="1:17" x14ac:dyDescent="0.3">
      <c r="A43" t="s">
        <v>128</v>
      </c>
      <c r="B43" t="s">
        <v>129</v>
      </c>
      <c r="C43" t="s">
        <v>3160</v>
      </c>
      <c r="D43" t="s">
        <v>130</v>
      </c>
      <c r="E43">
        <v>219003.20318834999</v>
      </c>
      <c r="F43">
        <v>884.75</v>
      </c>
      <c r="G43">
        <v>29.4591446043734</v>
      </c>
      <c r="H43">
        <v>2.2281680072075001</v>
      </c>
      <c r="I43">
        <v>-11.702937754328</v>
      </c>
      <c r="J43">
        <v>3.9474435501782001</v>
      </c>
      <c r="K43">
        <v>860.24147259684605</v>
      </c>
      <c r="L43">
        <v>807.898857895481</v>
      </c>
      <c r="M43">
        <v>59.113289486745003</v>
      </c>
      <c r="N43">
        <v>0.98627891212060903</v>
      </c>
      <c r="O43">
        <v>9.3642271828200094</v>
      </c>
      <c r="P43">
        <v>72.297955209347606</v>
      </c>
      <c r="Q43">
        <v>0.113003599959753</v>
      </c>
    </row>
    <row r="44" spans="1:17" x14ac:dyDescent="0.3">
      <c r="A44" t="s">
        <v>131</v>
      </c>
      <c r="B44" t="s">
        <v>132</v>
      </c>
      <c r="C44" t="s">
        <v>3154</v>
      </c>
      <c r="D44" t="s">
        <v>133</v>
      </c>
      <c r="E44">
        <v>215660.28176000001</v>
      </c>
      <c r="F44">
        <v>510.4</v>
      </c>
      <c r="G44">
        <v>32.004654317931099</v>
      </c>
      <c r="H44">
        <v>3.4862445618176801</v>
      </c>
      <c r="I44">
        <v>13.9808044429174</v>
      </c>
      <c r="J44">
        <v>1.47218810960119</v>
      </c>
      <c r="K44">
        <v>526.46964229271498</v>
      </c>
      <c r="L44">
        <v>492.98017479244203</v>
      </c>
      <c r="M44">
        <v>49.828107665951002</v>
      </c>
      <c r="N44">
        <v>0.58172141805143296</v>
      </c>
      <c r="O44">
        <v>58.248432601880801</v>
      </c>
      <c r="P44">
        <v>79.339423752635199</v>
      </c>
      <c r="Q44">
        <v>4.2834644154361001E-2</v>
      </c>
    </row>
    <row r="45" spans="1:17" x14ac:dyDescent="0.3">
      <c r="A45" t="s">
        <v>134</v>
      </c>
      <c r="B45" t="s">
        <v>135</v>
      </c>
      <c r="C45" t="s">
        <v>3147</v>
      </c>
      <c r="D45" t="s">
        <v>54</v>
      </c>
      <c r="E45">
        <v>211977.32693262</v>
      </c>
      <c r="F45">
        <v>333.65</v>
      </c>
      <c r="G45">
        <v>21.866914264710601</v>
      </c>
      <c r="H45">
        <v>-2.89739845232778</v>
      </c>
      <c r="I45">
        <v>-20.541219980336098</v>
      </c>
      <c r="J45">
        <v>-2.6026424209241599</v>
      </c>
      <c r="K45">
        <v>342.40515336965302</v>
      </c>
      <c r="L45">
        <v>315.822849146127</v>
      </c>
      <c r="M45">
        <v>31.240948799042801</v>
      </c>
      <c r="N45">
        <v>0.82369409151807205</v>
      </c>
      <c r="O45">
        <v>18.297617263599498</v>
      </c>
      <c r="P45">
        <v>63.353733170134603</v>
      </c>
    </row>
    <row r="46" spans="1:17" x14ac:dyDescent="0.3">
      <c r="A46" t="s">
        <v>136</v>
      </c>
      <c r="B46" t="s">
        <v>137</v>
      </c>
      <c r="C46" t="s">
        <v>3156</v>
      </c>
      <c r="D46" t="s">
        <v>138</v>
      </c>
      <c r="E46">
        <v>208840.38114452999</v>
      </c>
      <c r="F46">
        <v>285.7</v>
      </c>
      <c r="G46">
        <v>81.3791379718907</v>
      </c>
      <c r="H46">
        <v>0.920148901031271</v>
      </c>
      <c r="I46">
        <v>9.6337308395222792</v>
      </c>
      <c r="J46">
        <v>2.5807919437820002</v>
      </c>
      <c r="K46">
        <v>289.23297295473401</v>
      </c>
      <c r="L46">
        <v>254.9814562224</v>
      </c>
      <c r="M46">
        <v>52.282960715667897</v>
      </c>
      <c r="N46">
        <v>0.66668516157156099</v>
      </c>
      <c r="O46">
        <v>19.180959047952399</v>
      </c>
      <c r="P46">
        <v>124.960629921259</v>
      </c>
      <c r="Q46">
        <v>0.20821515563366999</v>
      </c>
    </row>
    <row r="47" spans="1:17" x14ac:dyDescent="0.3">
      <c r="A47" t="s">
        <v>139</v>
      </c>
      <c r="B47" t="s">
        <v>140</v>
      </c>
      <c r="C47" t="s">
        <v>3149</v>
      </c>
      <c r="D47" t="s">
        <v>141</v>
      </c>
      <c r="E47">
        <v>197617.04654615</v>
      </c>
      <c r="F47">
        <v>608.29999999999995</v>
      </c>
      <c r="G47">
        <v>38.270243594412896</v>
      </c>
      <c r="H47">
        <v>-3.7633896220079199</v>
      </c>
      <c r="I47">
        <v>-4.42855087671159</v>
      </c>
      <c r="J47">
        <v>1.1596256495203801</v>
      </c>
      <c r="K47">
        <v>611.71699579928702</v>
      </c>
      <c r="L47">
        <v>568.51924512539802</v>
      </c>
      <c r="M47">
        <v>54.893995708742501</v>
      </c>
      <c r="N47">
        <v>1.2499142320841801</v>
      </c>
      <c r="O47">
        <v>11.9710669077757</v>
      </c>
      <c r="P47">
        <v>83.632192235706</v>
      </c>
      <c r="Q47">
        <v>0.221924202324942</v>
      </c>
    </row>
    <row r="48" spans="1:17" x14ac:dyDescent="0.3">
      <c r="A48" t="s">
        <v>142</v>
      </c>
      <c r="B48" t="s">
        <v>143</v>
      </c>
      <c r="C48" t="s">
        <v>3147</v>
      </c>
      <c r="D48" t="s">
        <v>144</v>
      </c>
      <c r="E48">
        <v>197020.79645600001</v>
      </c>
      <c r="F48">
        <v>150.76</v>
      </c>
      <c r="G48">
        <v>71.480171775099905</v>
      </c>
      <c r="H48">
        <v>-7.7876116007769998</v>
      </c>
      <c r="I48">
        <v>-6.3541457736380096</v>
      </c>
      <c r="J48">
        <v>-2.5991217978968302</v>
      </c>
      <c r="K48">
        <v>164.347184574279</v>
      </c>
      <c r="L48">
        <v>152.07838442386901</v>
      </c>
      <c r="M48">
        <v>39.697323404953003</v>
      </c>
      <c r="N48">
        <v>0.59692435160666601</v>
      </c>
      <c r="O48">
        <v>51.897054921729897</v>
      </c>
      <c r="P48">
        <v>129.29277566539901</v>
      </c>
      <c r="Q48">
        <v>0.15674398458837599</v>
      </c>
    </row>
    <row r="49" spans="1:17" x14ac:dyDescent="0.3">
      <c r="A49" t="s">
        <v>145</v>
      </c>
      <c r="B49" t="s">
        <v>146</v>
      </c>
      <c r="C49" t="s">
        <v>3154</v>
      </c>
      <c r="D49" t="s">
        <v>119</v>
      </c>
      <c r="E49">
        <v>193794.34364248399</v>
      </c>
      <c r="F49">
        <v>155.24</v>
      </c>
      <c r="G49">
        <v>-4.3176837681864502</v>
      </c>
      <c r="H49">
        <v>2.0701921007564201</v>
      </c>
      <c r="I49">
        <v>-15.7532463105423</v>
      </c>
      <c r="J49">
        <v>-2.4142792801197199</v>
      </c>
      <c r="K49">
        <v>158.542274721653</v>
      </c>
      <c r="L49">
        <v>153.916155414168</v>
      </c>
      <c r="M49">
        <v>30.8366440371816</v>
      </c>
      <c r="N49">
        <v>1.03382278074167</v>
      </c>
      <c r="O49">
        <v>18.912651378510599</v>
      </c>
      <c r="P49">
        <v>35.462478184991198</v>
      </c>
      <c r="Q49">
        <v>3.2572749600099998E-4</v>
      </c>
    </row>
    <row r="50" spans="1:17" x14ac:dyDescent="0.3">
      <c r="A50" t="s">
        <v>147</v>
      </c>
      <c r="B50" t="s">
        <v>148</v>
      </c>
      <c r="C50" t="s">
        <v>3154</v>
      </c>
      <c r="D50" t="s">
        <v>149</v>
      </c>
      <c r="E50">
        <v>189998.13853852</v>
      </c>
      <c r="F50">
        <v>486.7</v>
      </c>
      <c r="G50">
        <v>85.192887145058904</v>
      </c>
      <c r="H50">
        <v>8.7075997064041797</v>
      </c>
      <c r="I50">
        <v>15.940589119983899</v>
      </c>
      <c r="J50">
        <v>-1.51484510482162</v>
      </c>
      <c r="K50">
        <v>470.89162324399899</v>
      </c>
      <c r="L50">
        <v>401.27955010274701</v>
      </c>
      <c r="M50">
        <v>42.136818449606899</v>
      </c>
      <c r="N50">
        <v>0.68930584991086796</v>
      </c>
      <c r="O50">
        <v>7.5919457571399196</v>
      </c>
      <c r="P50">
        <v>130.44507575757501</v>
      </c>
      <c r="Q50">
        <v>3.8709335282156997E-2</v>
      </c>
    </row>
    <row r="51" spans="1:17" x14ac:dyDescent="0.3">
      <c r="A51" t="s">
        <v>150</v>
      </c>
      <c r="B51" t="s">
        <v>151</v>
      </c>
      <c r="C51" t="s">
        <v>3146</v>
      </c>
      <c r="D51" t="s">
        <v>21</v>
      </c>
      <c r="E51">
        <v>188316.52659892</v>
      </c>
      <c r="F51">
        <v>6359.35</v>
      </c>
      <c r="G51">
        <v>-3.3691760592406501</v>
      </c>
      <c r="H51">
        <v>2.1023004536543501</v>
      </c>
      <c r="I51">
        <v>23.635392322907901</v>
      </c>
      <c r="J51">
        <v>1.2012704737923801</v>
      </c>
      <c r="K51">
        <v>6092.3084299994598</v>
      </c>
      <c r="L51">
        <v>5565.1603899850998</v>
      </c>
      <c r="M51">
        <v>52.082512253916597</v>
      </c>
      <c r="N51">
        <v>0.63320721876581798</v>
      </c>
      <c r="O51">
        <v>3.3902835981664601</v>
      </c>
      <c r="P51">
        <v>40.894639474471298</v>
      </c>
      <c r="Q51">
        <v>-3.8054839580490003E-2</v>
      </c>
    </row>
    <row r="52" spans="1:17" x14ac:dyDescent="0.3">
      <c r="A52" t="s">
        <v>152</v>
      </c>
      <c r="B52" t="s">
        <v>153</v>
      </c>
      <c r="C52" t="s">
        <v>3156</v>
      </c>
      <c r="D52" t="s">
        <v>154</v>
      </c>
      <c r="E52">
        <v>185829.870830625</v>
      </c>
      <c r="F52">
        <v>8769.35</v>
      </c>
      <c r="G52">
        <v>78.268060280737998</v>
      </c>
      <c r="H52">
        <v>13.752592479136</v>
      </c>
      <c r="I52">
        <v>19.224193321289999</v>
      </c>
      <c r="J52">
        <v>6.6643390346747298</v>
      </c>
      <c r="K52">
        <v>8033.1681221163299</v>
      </c>
      <c r="L52">
        <v>7049.5807886741204</v>
      </c>
      <c r="M52">
        <v>75.467493865868406</v>
      </c>
      <c r="N52">
        <v>1.01332831400394</v>
      </c>
      <c r="O52">
        <v>4.3401164282415401</v>
      </c>
      <c r="P52">
        <v>127.775324675324</v>
      </c>
      <c r="Q52">
        <v>0.19418595930568799</v>
      </c>
    </row>
    <row r="53" spans="1:17" x14ac:dyDescent="0.3">
      <c r="A53" t="s">
        <v>155</v>
      </c>
      <c r="B53" t="s">
        <v>156</v>
      </c>
      <c r="C53" t="s">
        <v>3155</v>
      </c>
      <c r="D53" t="s">
        <v>77</v>
      </c>
      <c r="E53">
        <v>185481.46349878001</v>
      </c>
      <c r="F53">
        <v>2764.1</v>
      </c>
      <c r="G53">
        <v>14.0495636159149</v>
      </c>
      <c r="H53">
        <v>-0.73077010131612696</v>
      </c>
      <c r="I53">
        <v>10.487089831320199</v>
      </c>
      <c r="J53">
        <v>-0.540613220068492</v>
      </c>
      <c r="K53">
        <v>2707.9297263458702</v>
      </c>
      <c r="L53">
        <v>2465.9507813259702</v>
      </c>
      <c r="M53">
        <v>61.2496423352923</v>
      </c>
      <c r="N53">
        <v>0.645686931878515</v>
      </c>
      <c r="O53">
        <v>4.1116457436416898</v>
      </c>
      <c r="P53">
        <v>51.806058099317603</v>
      </c>
      <c r="Q53">
        <v>6.4312849652735996E-2</v>
      </c>
    </row>
    <row r="54" spans="1:17" x14ac:dyDescent="0.3">
      <c r="A54" t="s">
        <v>157</v>
      </c>
      <c r="B54" t="s">
        <v>158</v>
      </c>
      <c r="C54" t="s">
        <v>3158</v>
      </c>
      <c r="D54" t="s">
        <v>159</v>
      </c>
      <c r="E54">
        <v>181542.144146865</v>
      </c>
      <c r="F54">
        <v>4699.8500000000004</v>
      </c>
      <c r="G54">
        <v>54.6591049552624</v>
      </c>
      <c r="H54">
        <v>-2.6709594421670499</v>
      </c>
      <c r="I54">
        <v>18.8986801234391</v>
      </c>
      <c r="J54">
        <v>2.1704502475752201</v>
      </c>
      <c r="K54">
        <v>4667.6238673508997</v>
      </c>
      <c r="L54">
        <v>4024.9851785957799</v>
      </c>
      <c r="M54">
        <v>47.714958529263299</v>
      </c>
      <c r="N54">
        <v>0.94834518217428798</v>
      </c>
      <c r="O54">
        <v>7.1310786514463098</v>
      </c>
      <c r="P54">
        <v>96.741109738995704</v>
      </c>
      <c r="Q54">
        <v>0.112338891815475</v>
      </c>
    </row>
    <row r="55" spans="1:17" x14ac:dyDescent="0.3">
      <c r="A55" t="s">
        <v>160</v>
      </c>
      <c r="B55" t="s">
        <v>161</v>
      </c>
      <c r="C55" t="s">
        <v>3147</v>
      </c>
      <c r="D55" t="s">
        <v>43</v>
      </c>
      <c r="E55">
        <v>173708.56552475001</v>
      </c>
      <c r="F55">
        <v>1733.75</v>
      </c>
      <c r="G55">
        <v>4.5722491401016701</v>
      </c>
      <c r="H55">
        <v>-4.74650574398337</v>
      </c>
      <c r="I55">
        <v>5.7788120943388801</v>
      </c>
      <c r="J55">
        <v>-0.82290867307322202</v>
      </c>
      <c r="K55">
        <v>1774.50241541472</v>
      </c>
      <c r="L55">
        <v>1596.79994694673</v>
      </c>
      <c r="M55">
        <v>30.819800440656302</v>
      </c>
      <c r="N55">
        <v>0.86832062478677996</v>
      </c>
      <c r="O55">
        <v>11.6654650324441</v>
      </c>
      <c r="P55">
        <v>34.3211311253147</v>
      </c>
      <c r="Q55">
        <v>3.5734165334105998E-2</v>
      </c>
    </row>
    <row r="56" spans="1:17" x14ac:dyDescent="0.3">
      <c r="A56" t="s">
        <v>162</v>
      </c>
      <c r="B56" t="s">
        <v>163</v>
      </c>
      <c r="C56" t="s">
        <v>3154</v>
      </c>
      <c r="D56" t="s">
        <v>164</v>
      </c>
      <c r="E56">
        <v>164021.25769393001</v>
      </c>
      <c r="F56">
        <v>733.1</v>
      </c>
      <c r="G56">
        <v>25.1010399050076</v>
      </c>
      <c r="H56">
        <v>8.5292701879097095</v>
      </c>
      <c r="I56">
        <v>7.65938981519405</v>
      </c>
      <c r="J56">
        <v>1.8135953601311401</v>
      </c>
      <c r="K56">
        <v>702.38070250415103</v>
      </c>
      <c r="L56">
        <v>635.53101287718903</v>
      </c>
      <c r="M56">
        <v>52.1324090145608</v>
      </c>
      <c r="N56">
        <v>0.68448432410094795</v>
      </c>
      <c r="O56">
        <v>5.39489837675624</v>
      </c>
      <c r="P56">
        <v>63.364902506963702</v>
      </c>
      <c r="Q56">
        <v>4.5080155124815002E-2</v>
      </c>
    </row>
    <row r="57" spans="1:17" x14ac:dyDescent="0.3">
      <c r="A57" t="s">
        <v>165</v>
      </c>
      <c r="B57" t="s">
        <v>166</v>
      </c>
      <c r="C57" t="s">
        <v>3151</v>
      </c>
      <c r="D57" t="s">
        <v>167</v>
      </c>
      <c r="E57">
        <v>162563.66699170001</v>
      </c>
      <c r="F57">
        <v>6123.65</v>
      </c>
      <c r="G57">
        <v>40.978652117437797</v>
      </c>
      <c r="H57">
        <v>13.131189964046101</v>
      </c>
      <c r="I57">
        <v>49.933377956311602</v>
      </c>
      <c r="J57">
        <v>6.6530828529905301</v>
      </c>
      <c r="K57">
        <v>5348.6036114395201</v>
      </c>
      <c r="L57">
        <v>4541.5482898445398</v>
      </c>
      <c r="M57">
        <v>76.859518358966497</v>
      </c>
      <c r="N57">
        <v>1.2414346922331301</v>
      </c>
      <c r="O57">
        <v>2.48544577172111</v>
      </c>
      <c r="P57">
        <v>85.829818225958107</v>
      </c>
      <c r="Q57">
        <v>8.2278571055300004E-4</v>
      </c>
    </row>
    <row r="58" spans="1:17" x14ac:dyDescent="0.3">
      <c r="A58" t="s">
        <v>168</v>
      </c>
      <c r="B58" t="s">
        <v>169</v>
      </c>
      <c r="C58" t="s">
        <v>3146</v>
      </c>
      <c r="D58" t="s">
        <v>21</v>
      </c>
      <c r="E58">
        <v>162435.375454439</v>
      </c>
      <c r="F58">
        <v>1660.3</v>
      </c>
      <c r="G58">
        <v>13.6031107855417</v>
      </c>
      <c r="H58">
        <v>2.8789379590433</v>
      </c>
      <c r="I58">
        <v>26.096352872352099</v>
      </c>
      <c r="J58">
        <v>2.4416283957053699</v>
      </c>
      <c r="K58">
        <v>1598.09948745427</v>
      </c>
      <c r="L58">
        <v>1432.8510313126999</v>
      </c>
      <c r="M58">
        <v>56.038743891993903</v>
      </c>
      <c r="N58">
        <v>0.97915026790094695</v>
      </c>
      <c r="O58">
        <v>2.5989279045955702</v>
      </c>
      <c r="P58">
        <v>51.1906388016208</v>
      </c>
      <c r="Q58">
        <v>-1.3946329333039E-2</v>
      </c>
    </row>
    <row r="59" spans="1:17" x14ac:dyDescent="0.3">
      <c r="A59" t="s">
        <v>170</v>
      </c>
      <c r="B59" t="s">
        <v>171</v>
      </c>
      <c r="C59" t="s">
        <v>3161</v>
      </c>
      <c r="D59" t="s">
        <v>172</v>
      </c>
      <c r="E59">
        <v>161744.18072505001</v>
      </c>
      <c r="F59">
        <v>3180.1</v>
      </c>
      <c r="G59">
        <v>4.0671423378659703</v>
      </c>
      <c r="H59">
        <v>-3.0800317106837198</v>
      </c>
      <c r="I59">
        <v>-2.29327950130084</v>
      </c>
      <c r="J59">
        <v>-1.70426363051513</v>
      </c>
      <c r="K59">
        <v>3189.9658256033499</v>
      </c>
      <c r="L59">
        <v>3002.0951369823101</v>
      </c>
      <c r="M59">
        <v>46.498710582917802</v>
      </c>
      <c r="N59">
        <v>1.01842533413342</v>
      </c>
      <c r="O59">
        <v>7.3865601710637998</v>
      </c>
      <c r="P59">
        <v>38.714531853176503</v>
      </c>
      <c r="Q59">
        <v>1.6824231524427E-2</v>
      </c>
    </row>
    <row r="60" spans="1:17" x14ac:dyDescent="0.3">
      <c r="A60" t="s">
        <v>173</v>
      </c>
      <c r="B60" t="s">
        <v>174</v>
      </c>
      <c r="C60" t="s">
        <v>3147</v>
      </c>
      <c r="D60" t="s">
        <v>144</v>
      </c>
      <c r="E60">
        <v>158140.87633920001</v>
      </c>
      <c r="F60">
        <v>479.2</v>
      </c>
      <c r="G60">
        <v>63.680315687915602</v>
      </c>
      <c r="H60">
        <v>-2.9296961313507301</v>
      </c>
      <c r="I60">
        <v>8.0943290614049008</v>
      </c>
      <c r="J60">
        <v>1.04898671162613</v>
      </c>
      <c r="K60">
        <v>494.00887657821102</v>
      </c>
      <c r="L60">
        <v>448.758239397171</v>
      </c>
      <c r="M60">
        <v>53.136423836979901</v>
      </c>
      <c r="N60">
        <v>0.96819011418156697</v>
      </c>
      <c r="O60">
        <v>21.0350584307178</v>
      </c>
      <c r="P60">
        <v>112.50554323725</v>
      </c>
      <c r="Q60">
        <v>0.18657950863068201</v>
      </c>
    </row>
    <row r="61" spans="1:17" x14ac:dyDescent="0.3">
      <c r="A61" t="s">
        <v>175</v>
      </c>
      <c r="B61" t="s">
        <v>176</v>
      </c>
      <c r="C61" t="s">
        <v>3147</v>
      </c>
      <c r="D61" t="s">
        <v>43</v>
      </c>
      <c r="E61">
        <v>156423.34959999999</v>
      </c>
      <c r="F61">
        <v>726.8</v>
      </c>
      <c r="G61">
        <v>-11.197980107622</v>
      </c>
      <c r="H61">
        <v>2.7934136639970202</v>
      </c>
      <c r="I61">
        <v>7.4637747514541104</v>
      </c>
      <c r="J61">
        <v>0.66248004335174404</v>
      </c>
      <c r="K61">
        <v>706.85073665578</v>
      </c>
      <c r="L61">
        <v>653.26918694748804</v>
      </c>
      <c r="M61">
        <v>55.2458438029185</v>
      </c>
      <c r="N61">
        <v>0.75138044857344199</v>
      </c>
      <c r="O61">
        <v>4.73307649972483</v>
      </c>
      <c r="P61">
        <v>42.119671490027301</v>
      </c>
      <c r="Q61">
        <v>-3.4787945203393997E-2</v>
      </c>
    </row>
    <row r="62" spans="1:17" x14ac:dyDescent="0.3">
      <c r="A62" t="s">
        <v>177</v>
      </c>
      <c r="B62" t="s">
        <v>178</v>
      </c>
      <c r="C62" t="s">
        <v>3145</v>
      </c>
      <c r="D62" t="s">
        <v>179</v>
      </c>
      <c r="E62">
        <v>152449.79660259699</v>
      </c>
      <c r="F62">
        <v>231.86</v>
      </c>
      <c r="G62">
        <v>51.868565940211298</v>
      </c>
      <c r="H62">
        <v>6.8202544470425801</v>
      </c>
      <c r="I62">
        <v>-0.11252133367283</v>
      </c>
      <c r="J62">
        <v>2.35679007145814</v>
      </c>
      <c r="K62">
        <v>226.85601708920601</v>
      </c>
      <c r="L62">
        <v>202.070795309555</v>
      </c>
      <c r="M62">
        <v>58.614143435528803</v>
      </c>
      <c r="N62">
        <v>0.89756120693486896</v>
      </c>
      <c r="O62">
        <v>6.2278961442249603</v>
      </c>
      <c r="P62">
        <v>99.621179509255199</v>
      </c>
      <c r="Q62">
        <v>0.108877470480352</v>
      </c>
    </row>
    <row r="63" spans="1:17" x14ac:dyDescent="0.3">
      <c r="A63" t="s">
        <v>180</v>
      </c>
      <c r="B63" t="s">
        <v>181</v>
      </c>
      <c r="C63" t="s">
        <v>3145</v>
      </c>
      <c r="D63" t="s">
        <v>18</v>
      </c>
      <c r="E63">
        <v>152173.07999160001</v>
      </c>
      <c r="F63">
        <v>350.75</v>
      </c>
      <c r="G63">
        <v>75.461934492273897</v>
      </c>
      <c r="H63">
        <v>2.8585304115927901</v>
      </c>
      <c r="I63">
        <v>5.6886676025871799</v>
      </c>
      <c r="J63">
        <v>1.23224342993777</v>
      </c>
      <c r="K63">
        <v>340.935616944331</v>
      </c>
      <c r="L63">
        <v>304.38737743889402</v>
      </c>
      <c r="M63">
        <v>60.246123429102802</v>
      </c>
      <c r="N63">
        <v>0.79396433982493198</v>
      </c>
      <c r="O63">
        <v>7.1988595866001299</v>
      </c>
      <c r="P63">
        <v>111.645798763011</v>
      </c>
      <c r="Q63">
        <v>4.4365587284083997E-2</v>
      </c>
    </row>
    <row r="64" spans="1:17" x14ac:dyDescent="0.3">
      <c r="A64" t="s">
        <v>182</v>
      </c>
      <c r="B64" t="s">
        <v>183</v>
      </c>
      <c r="C64" t="s">
        <v>3152</v>
      </c>
      <c r="D64" t="s">
        <v>92</v>
      </c>
      <c r="E64">
        <v>147129.40944161499</v>
      </c>
      <c r="F64">
        <v>460.45</v>
      </c>
      <c r="G64">
        <v>54.1564568268765</v>
      </c>
      <c r="H64">
        <v>6.0637948810677198</v>
      </c>
      <c r="I64">
        <v>-5.7660581467599199</v>
      </c>
      <c r="J64">
        <v>1.22141270476655</v>
      </c>
      <c r="K64">
        <v>448.61654719134299</v>
      </c>
      <c r="L64">
        <v>406.39386124048201</v>
      </c>
      <c r="M64">
        <v>48.790459601264899</v>
      </c>
      <c r="N64">
        <v>0.92870798397313303</v>
      </c>
      <c r="O64">
        <v>7.4709523292431301</v>
      </c>
      <c r="P64">
        <v>99.501733102252999</v>
      </c>
      <c r="Q64">
        <v>9.7428506195788994E-2</v>
      </c>
    </row>
    <row r="65" spans="1:17" x14ac:dyDescent="0.3">
      <c r="A65" t="s">
        <v>184</v>
      </c>
      <c r="B65" t="s">
        <v>185</v>
      </c>
      <c r="C65" t="s">
        <v>3149</v>
      </c>
      <c r="D65" t="s">
        <v>127</v>
      </c>
      <c r="E65">
        <v>146691.20094695999</v>
      </c>
      <c r="F65">
        <v>6090.1</v>
      </c>
      <c r="G65">
        <v>6.2422929225086197</v>
      </c>
      <c r="H65">
        <v>3.3420174426884199</v>
      </c>
      <c r="I65">
        <v>15.7162153936164</v>
      </c>
      <c r="J65">
        <v>-1.14435632491489</v>
      </c>
      <c r="K65">
        <v>5994.0702769894597</v>
      </c>
      <c r="L65">
        <v>5474.2912769288996</v>
      </c>
      <c r="M65">
        <v>47.564356985143398</v>
      </c>
      <c r="N65">
        <v>1.15520505647783</v>
      </c>
      <c r="O65">
        <v>6.2363507988374396</v>
      </c>
      <c r="P65">
        <v>40.076362214504201</v>
      </c>
      <c r="Q65">
        <v>5.8782554282788002E-2</v>
      </c>
    </row>
    <row r="66" spans="1:17" x14ac:dyDescent="0.3">
      <c r="A66" t="s">
        <v>186</v>
      </c>
      <c r="B66" t="s">
        <v>187</v>
      </c>
      <c r="C66" t="s">
        <v>3153</v>
      </c>
      <c r="D66" t="s">
        <v>188</v>
      </c>
      <c r="E66">
        <v>145390.96496942101</v>
      </c>
      <c r="F66">
        <v>206.63</v>
      </c>
      <c r="G66">
        <v>85.700846658191296</v>
      </c>
      <c r="H66">
        <v>12.5177155660609</v>
      </c>
      <c r="I66">
        <v>53.553875395011097</v>
      </c>
      <c r="J66">
        <v>3.2088576923515002</v>
      </c>
      <c r="K66">
        <v>198.73296117218001</v>
      </c>
      <c r="L66">
        <v>161.992973168205</v>
      </c>
      <c r="M66">
        <v>48.111850872038801</v>
      </c>
      <c r="N66">
        <v>0.68031921825965003</v>
      </c>
      <c r="O66">
        <v>5.0137927696849403</v>
      </c>
      <c r="P66">
        <v>138.052995391705</v>
      </c>
      <c r="Q66">
        <v>5.2669821807426E-2</v>
      </c>
    </row>
    <row r="67" spans="1:17" x14ac:dyDescent="0.3">
      <c r="A67" t="s">
        <v>189</v>
      </c>
      <c r="B67" t="s">
        <v>190</v>
      </c>
      <c r="C67" t="s">
        <v>3147</v>
      </c>
      <c r="D67" t="s">
        <v>144</v>
      </c>
      <c r="E67">
        <v>145380.29704</v>
      </c>
      <c r="F67">
        <v>552.1</v>
      </c>
      <c r="G67">
        <v>61.203279911727599</v>
      </c>
      <c r="H67">
        <v>-1.7302537081753</v>
      </c>
      <c r="I67">
        <v>15.841793189421701</v>
      </c>
      <c r="J67">
        <v>3.5802773931192902</v>
      </c>
      <c r="K67">
        <v>560.52365894686795</v>
      </c>
      <c r="L67">
        <v>503.85315527077603</v>
      </c>
      <c r="M67">
        <v>57.886001332061902</v>
      </c>
      <c r="N67">
        <v>0.86845588115808503</v>
      </c>
      <c r="O67">
        <v>18.456801304111501</v>
      </c>
      <c r="P67">
        <v>112.796299865099</v>
      </c>
      <c r="Q67">
        <v>0.19555053796333299</v>
      </c>
    </row>
    <row r="68" spans="1:17" x14ac:dyDescent="0.3">
      <c r="A68" t="s">
        <v>191</v>
      </c>
      <c r="B68" t="s">
        <v>192</v>
      </c>
      <c r="C68" t="s">
        <v>3155</v>
      </c>
      <c r="D68" t="s">
        <v>77</v>
      </c>
      <c r="E68">
        <v>145090.28847159</v>
      </c>
      <c r="F68">
        <v>589.04999999999995</v>
      </c>
      <c r="G68">
        <v>6.3394967746010096</v>
      </c>
      <c r="H68">
        <v>-4.8172968858294496</v>
      </c>
      <c r="I68">
        <v>-17.362946400468999</v>
      </c>
      <c r="J68">
        <v>-3.0118071875696102</v>
      </c>
      <c r="K68">
        <v>620.46050166956502</v>
      </c>
      <c r="L68">
        <v>600.09416956242899</v>
      </c>
      <c r="M68">
        <v>34.950800282971201</v>
      </c>
      <c r="N68">
        <v>1.4260656097039099</v>
      </c>
      <c r="O68">
        <v>20.0152788388082</v>
      </c>
      <c r="P68">
        <v>45.786412572701302</v>
      </c>
      <c r="Q68">
        <v>4.5403034059695001E-2</v>
      </c>
    </row>
    <row r="69" spans="1:17" x14ac:dyDescent="0.3">
      <c r="A69" t="s">
        <v>193</v>
      </c>
      <c r="B69" t="s">
        <v>194</v>
      </c>
      <c r="C69" t="s">
        <v>3149</v>
      </c>
      <c r="D69" t="s">
        <v>195</v>
      </c>
      <c r="E69">
        <v>139219.96946560001</v>
      </c>
      <c r="F69">
        <v>1361</v>
      </c>
      <c r="G69">
        <v>11.4015972544818</v>
      </c>
      <c r="H69">
        <v>-7.4170820876708898</v>
      </c>
      <c r="I69">
        <v>2.86047395857344</v>
      </c>
      <c r="J69">
        <v>2.0060213308430801</v>
      </c>
      <c r="K69">
        <v>1401.5357508079901</v>
      </c>
      <c r="L69">
        <v>1314.96248419516</v>
      </c>
      <c r="M69">
        <v>52.547432150851797</v>
      </c>
      <c r="N69">
        <v>1.4105447779797999</v>
      </c>
      <c r="O69">
        <v>13.2880235121234</v>
      </c>
      <c r="P69">
        <v>41.800375078141201</v>
      </c>
      <c r="Q69">
        <v>2.3203323858346E-2</v>
      </c>
    </row>
    <row r="70" spans="1:17" x14ac:dyDescent="0.3">
      <c r="A70" t="s">
        <v>196</v>
      </c>
      <c r="B70" t="s">
        <v>197</v>
      </c>
      <c r="C70" t="s">
        <v>3153</v>
      </c>
      <c r="D70" t="s">
        <v>80</v>
      </c>
      <c r="E70">
        <v>131796.29173031001</v>
      </c>
      <c r="F70">
        <v>2774.15</v>
      </c>
      <c r="G70">
        <v>46.6464453878922</v>
      </c>
      <c r="H70">
        <v>1.3731643283345001</v>
      </c>
      <c r="I70">
        <v>27.672696236643201</v>
      </c>
      <c r="J70">
        <v>2.9497869959432301</v>
      </c>
      <c r="K70">
        <v>2723.95855654148</v>
      </c>
      <c r="L70">
        <v>2340.8010039444798</v>
      </c>
      <c r="M70">
        <v>46.344588482595803</v>
      </c>
      <c r="N70">
        <v>0.78822707926744795</v>
      </c>
      <c r="O70">
        <v>6.6272551952850396</v>
      </c>
      <c r="P70">
        <v>79.150791088149802</v>
      </c>
      <c r="Q70">
        <v>0.25145847911436398</v>
      </c>
    </row>
    <row r="71" spans="1:17" x14ac:dyDescent="0.3">
      <c r="A71" t="s">
        <v>198</v>
      </c>
      <c r="B71" t="s">
        <v>199</v>
      </c>
      <c r="C71" t="s">
        <v>3153</v>
      </c>
      <c r="D71" t="s">
        <v>200</v>
      </c>
      <c r="E71">
        <v>128212.45165575</v>
      </c>
      <c r="F71">
        <v>4678.25</v>
      </c>
      <c r="G71">
        <v>7.6240915145495496</v>
      </c>
      <c r="H71">
        <v>-1.3353873563138401</v>
      </c>
      <c r="I71">
        <v>-5.3426963582117697</v>
      </c>
      <c r="J71">
        <v>0.61876947869113097</v>
      </c>
      <c r="K71">
        <v>4810.5858795405102</v>
      </c>
      <c r="L71">
        <v>4488.3960543490202</v>
      </c>
      <c r="M71">
        <v>35.593655195892403</v>
      </c>
      <c r="N71">
        <v>1.00722183325805</v>
      </c>
      <c r="O71">
        <v>9.1220007481429999</v>
      </c>
      <c r="P71">
        <v>42.847328244274799</v>
      </c>
      <c r="Q71">
        <v>7.3658550214601007E-2</v>
      </c>
    </row>
    <row r="72" spans="1:17" x14ac:dyDescent="0.3">
      <c r="A72" t="s">
        <v>201</v>
      </c>
      <c r="B72" t="s">
        <v>202</v>
      </c>
      <c r="C72" t="s">
        <v>3156</v>
      </c>
      <c r="D72" t="s">
        <v>154</v>
      </c>
      <c r="E72">
        <v>127582.90120618</v>
      </c>
      <c r="F72">
        <v>834.7</v>
      </c>
      <c r="G72">
        <v>85.756918600527399</v>
      </c>
      <c r="H72">
        <v>17.599788785320801</v>
      </c>
      <c r="I72">
        <v>48.500011984663999</v>
      </c>
      <c r="J72">
        <v>6.33571221930021</v>
      </c>
      <c r="K72">
        <v>748.42341121289599</v>
      </c>
      <c r="L72">
        <v>629.60876491371096</v>
      </c>
      <c r="M72">
        <v>66.424377656159294</v>
      </c>
      <c r="N72">
        <v>1.4416834417025599</v>
      </c>
      <c r="O72">
        <v>4.7921408889421304</v>
      </c>
      <c r="P72">
        <v>132.37750556792801</v>
      </c>
      <c r="Q72">
        <v>0.21615186598053801</v>
      </c>
    </row>
    <row r="73" spans="1:17" x14ac:dyDescent="0.3">
      <c r="A73" t="s">
        <v>203</v>
      </c>
      <c r="B73" t="s">
        <v>204</v>
      </c>
      <c r="C73" t="s">
        <v>3147</v>
      </c>
      <c r="D73" t="s">
        <v>54</v>
      </c>
      <c r="E73">
        <v>127482.104243519</v>
      </c>
      <c r="F73">
        <v>3390.4</v>
      </c>
      <c r="G73">
        <v>54.988758606418102</v>
      </c>
      <c r="H73">
        <v>2.5491907674174699</v>
      </c>
      <c r="I73">
        <v>28.474599154416399</v>
      </c>
      <c r="J73">
        <v>1.41818964678489</v>
      </c>
      <c r="K73">
        <v>3277.2846428621501</v>
      </c>
      <c r="L73">
        <v>2749.1961475928701</v>
      </c>
      <c r="M73">
        <v>47.657128604382997</v>
      </c>
      <c r="N73">
        <v>0.816497711746904</v>
      </c>
      <c r="O73">
        <v>7.7232774893817702</v>
      </c>
      <c r="P73">
        <v>92.543373938722695</v>
      </c>
      <c r="Q73">
        <v>0.106671631296615</v>
      </c>
    </row>
    <row r="74" spans="1:17" x14ac:dyDescent="0.3">
      <c r="A74" t="s">
        <v>205</v>
      </c>
      <c r="B74" t="s">
        <v>206</v>
      </c>
      <c r="C74" t="s">
        <v>3147</v>
      </c>
      <c r="D74" t="s">
        <v>34</v>
      </c>
      <c r="E74">
        <v>126258.807600285</v>
      </c>
      <c r="F74">
        <v>244.15</v>
      </c>
      <c r="G74">
        <v>-7.9193075448062196</v>
      </c>
      <c r="H74">
        <v>3.08553258050719</v>
      </c>
      <c r="I74">
        <v>-16.890063463897999</v>
      </c>
      <c r="J74">
        <v>-2.0023672117383602</v>
      </c>
      <c r="K74">
        <v>246.49454517135501</v>
      </c>
      <c r="L74">
        <v>245.73275639681401</v>
      </c>
      <c r="M74">
        <v>48.301573305406897</v>
      </c>
      <c r="N74">
        <v>0.99425486280826303</v>
      </c>
      <c r="O74">
        <v>22.752406307597699</v>
      </c>
      <c r="P74">
        <v>29.970721320202198</v>
      </c>
      <c r="Q74">
        <v>0.12631974158336901</v>
      </c>
    </row>
    <row r="75" spans="1:17" x14ac:dyDescent="0.3">
      <c r="A75" t="s">
        <v>207</v>
      </c>
      <c r="B75" t="s">
        <v>208</v>
      </c>
      <c r="C75" t="s">
        <v>3151</v>
      </c>
      <c r="D75" t="s">
        <v>51</v>
      </c>
      <c r="E75">
        <v>126162.56026168</v>
      </c>
      <c r="F75">
        <v>1562.2</v>
      </c>
      <c r="G75">
        <v>7.6096134508875197</v>
      </c>
      <c r="H75">
        <v>-3.88778097082665</v>
      </c>
      <c r="I75">
        <v>0.85008663569550202</v>
      </c>
      <c r="J75">
        <v>-3.8435063208034999</v>
      </c>
      <c r="K75">
        <v>1607.9325098642601</v>
      </c>
      <c r="L75">
        <v>1480.37122221767</v>
      </c>
      <c r="M75">
        <v>30.0957281153328</v>
      </c>
      <c r="N75">
        <v>1.11048379658426</v>
      </c>
      <c r="O75">
        <v>8.9521188068108994</v>
      </c>
      <c r="P75">
        <v>38.003533568904601</v>
      </c>
      <c r="Q75">
        <v>6.0469222764243998E-2</v>
      </c>
    </row>
    <row r="76" spans="1:17" x14ac:dyDescent="0.3">
      <c r="A76" t="s">
        <v>209</v>
      </c>
      <c r="B76" t="s">
        <v>210</v>
      </c>
      <c r="C76" t="s">
        <v>3147</v>
      </c>
      <c r="D76" t="s">
        <v>54</v>
      </c>
      <c r="E76">
        <v>124822.4911386</v>
      </c>
      <c r="F76">
        <v>1485.2</v>
      </c>
      <c r="G76">
        <v>-7.3277663262017798</v>
      </c>
      <c r="H76">
        <v>-3.3446354597664998</v>
      </c>
      <c r="I76">
        <v>18.685692848403999</v>
      </c>
      <c r="J76">
        <v>-2.60641873642945</v>
      </c>
      <c r="K76">
        <v>1500.01138451988</v>
      </c>
      <c r="L76">
        <v>1339.6206893216099</v>
      </c>
      <c r="M76">
        <v>35.881824471952797</v>
      </c>
      <c r="N76">
        <v>0.79735410123561401</v>
      </c>
      <c r="O76">
        <v>11.2308106652302</v>
      </c>
      <c r="P76">
        <v>46.875</v>
      </c>
      <c r="Q76">
        <v>0.12226358171738699</v>
      </c>
    </row>
    <row r="77" spans="1:17" x14ac:dyDescent="0.3">
      <c r="A77" t="s">
        <v>211</v>
      </c>
      <c r="B77" t="s">
        <v>212</v>
      </c>
      <c r="C77" t="s">
        <v>3152</v>
      </c>
      <c r="D77" t="s">
        <v>213</v>
      </c>
      <c r="E77">
        <v>124050.45202613001</v>
      </c>
      <c r="F77">
        <v>1032.6500000000001</v>
      </c>
      <c r="G77">
        <v>6.7342532295242599</v>
      </c>
      <c r="H77">
        <v>2.87958253507079</v>
      </c>
      <c r="I77">
        <v>-14.563956387698401</v>
      </c>
      <c r="J77">
        <v>-1.1813774789462099</v>
      </c>
      <c r="K77">
        <v>1019.5045702515999</v>
      </c>
      <c r="L77">
        <v>1044.26608149447</v>
      </c>
      <c r="M77">
        <v>61.118699028491903</v>
      </c>
      <c r="N77">
        <v>0.85000873530274401</v>
      </c>
      <c r="O77">
        <v>30.537936377281699</v>
      </c>
      <c r="P77">
        <v>50.532069970845498</v>
      </c>
      <c r="Q77">
        <v>-2.9347950267853001E-2</v>
      </c>
    </row>
    <row r="78" spans="1:17" x14ac:dyDescent="0.3">
      <c r="A78" t="s">
        <v>214</v>
      </c>
      <c r="B78" t="s">
        <v>215</v>
      </c>
      <c r="C78" t="s">
        <v>3160</v>
      </c>
      <c r="D78" t="s">
        <v>130</v>
      </c>
      <c r="E78">
        <v>121727.85980643</v>
      </c>
      <c r="F78">
        <v>1223.0999999999999</v>
      </c>
      <c r="G78">
        <v>23.207329994709902</v>
      </c>
      <c r="H78">
        <v>-2.4332263491666599</v>
      </c>
      <c r="I78">
        <v>-7.24006400155805</v>
      </c>
      <c r="J78">
        <v>4.4101328073440103</v>
      </c>
      <c r="K78">
        <v>1261.9269007359501</v>
      </c>
      <c r="L78">
        <v>1198.39910705019</v>
      </c>
      <c r="M78">
        <v>50.285993743158301</v>
      </c>
      <c r="N78">
        <v>1.08620009651779</v>
      </c>
      <c r="O78">
        <v>34.899027062382402</v>
      </c>
      <c r="P78">
        <v>74.305258657545906</v>
      </c>
      <c r="Q78">
        <v>8.7062476189271001E-2</v>
      </c>
    </row>
    <row r="79" spans="1:17" x14ac:dyDescent="0.3">
      <c r="A79" t="s">
        <v>216</v>
      </c>
      <c r="B79" t="s">
        <v>217</v>
      </c>
      <c r="C79" t="s">
        <v>3157</v>
      </c>
      <c r="D79" t="s">
        <v>218</v>
      </c>
      <c r="E79">
        <v>121582.81008676</v>
      </c>
      <c r="F79">
        <v>1939.3</v>
      </c>
      <c r="G79">
        <v>10.571780751417799</v>
      </c>
      <c r="H79">
        <v>-1.3904058823830501</v>
      </c>
      <c r="I79">
        <v>18.109014597296301</v>
      </c>
      <c r="J79">
        <v>6.5895610752724196E-2</v>
      </c>
      <c r="K79">
        <v>1932.34826173431</v>
      </c>
      <c r="L79">
        <v>1734.1803138349601</v>
      </c>
      <c r="M79">
        <v>41.220391170134803</v>
      </c>
      <c r="N79">
        <v>0.88559528383739194</v>
      </c>
      <c r="O79">
        <v>8.5958851131851599</v>
      </c>
      <c r="P79">
        <v>57.302185991807598</v>
      </c>
      <c r="Q79">
        <v>3.6836232716447002E-2</v>
      </c>
    </row>
    <row r="80" spans="1:17" x14ac:dyDescent="0.3">
      <c r="A80" t="s">
        <v>219</v>
      </c>
      <c r="B80" t="s">
        <v>220</v>
      </c>
      <c r="C80" t="s">
        <v>3147</v>
      </c>
      <c r="D80" t="s">
        <v>34</v>
      </c>
      <c r="E80">
        <v>120733.369030339</v>
      </c>
      <c r="F80">
        <v>105.05</v>
      </c>
      <c r="G80">
        <v>13.047424663027</v>
      </c>
      <c r="H80">
        <v>-4.2142302843035599</v>
      </c>
      <c r="I80">
        <v>-31.0287600520547</v>
      </c>
      <c r="J80">
        <v>1.4138165654405099</v>
      </c>
      <c r="K80">
        <v>110.23120349184001</v>
      </c>
      <c r="L80">
        <v>110.261735092378</v>
      </c>
      <c r="M80">
        <v>47.298690844848203</v>
      </c>
      <c r="N80">
        <v>1.51552489233921</v>
      </c>
      <c r="O80">
        <v>36.030461684911899</v>
      </c>
      <c r="P80">
        <v>55.976243504083101</v>
      </c>
      <c r="Q80">
        <v>0.107200508095673</v>
      </c>
    </row>
    <row r="81" spans="1:17" x14ac:dyDescent="0.3">
      <c r="A81" t="s">
        <v>221</v>
      </c>
      <c r="B81" t="s">
        <v>222</v>
      </c>
      <c r="C81" t="s">
        <v>3152</v>
      </c>
      <c r="D81" t="s">
        <v>57</v>
      </c>
      <c r="E81">
        <v>120243.593537839</v>
      </c>
      <c r="F81">
        <v>689.3</v>
      </c>
      <c r="G81">
        <v>45.255667045514102</v>
      </c>
      <c r="H81">
        <v>-9.3583580902036694</v>
      </c>
      <c r="I81">
        <v>1.7442163444533301</v>
      </c>
      <c r="J81">
        <v>-3.7118015365057699</v>
      </c>
      <c r="K81">
        <v>719.163039199585</v>
      </c>
      <c r="L81">
        <v>623.00432175215701</v>
      </c>
      <c r="M81">
        <v>33.939732728670897</v>
      </c>
      <c r="N81">
        <v>0.745796738871497</v>
      </c>
      <c r="O81">
        <v>16.7706368779921</v>
      </c>
      <c r="P81">
        <v>98.359712230215806</v>
      </c>
      <c r="Q81">
        <v>6.1713472046518003E-2</v>
      </c>
    </row>
    <row r="82" spans="1:17" x14ac:dyDescent="0.3">
      <c r="A82" t="s">
        <v>223</v>
      </c>
      <c r="B82" t="s">
        <v>224</v>
      </c>
      <c r="C82" t="s">
        <v>3151</v>
      </c>
      <c r="D82" t="s">
        <v>51</v>
      </c>
      <c r="E82">
        <v>118975.4177504</v>
      </c>
      <c r="F82">
        <v>3515.35</v>
      </c>
      <c r="G82">
        <v>57.269663620904197</v>
      </c>
      <c r="H82">
        <v>2.5992077743593298</v>
      </c>
      <c r="I82">
        <v>25.782565790854001</v>
      </c>
      <c r="J82">
        <v>-0.98736356126768898</v>
      </c>
      <c r="K82">
        <v>3370.7429559801599</v>
      </c>
      <c r="L82">
        <v>2900.5027296616299</v>
      </c>
      <c r="M82">
        <v>57.672563894065703</v>
      </c>
      <c r="N82">
        <v>0.99729407959185701</v>
      </c>
      <c r="O82">
        <v>2.1434565548238398</v>
      </c>
      <c r="P82">
        <v>92.880853748868304</v>
      </c>
      <c r="Q82">
        <v>0.124172317647889</v>
      </c>
    </row>
    <row r="83" spans="1:17" hidden="1" x14ac:dyDescent="0.3">
      <c r="A83" t="s">
        <v>225</v>
      </c>
      <c r="B83" t="s">
        <v>226</v>
      </c>
      <c r="C83" t="s">
        <v>3162</v>
      </c>
      <c r="D83" t="s">
        <v>54</v>
      </c>
      <c r="E83">
        <v>117052.101882555</v>
      </c>
      <c r="F83">
        <v>140.55000000000001</v>
      </c>
      <c r="G83">
        <v>-41.7660254527486</v>
      </c>
      <c r="H83">
        <v>-5.1084749101294999</v>
      </c>
      <c r="I83">
        <v>-27.9600566823012</v>
      </c>
      <c r="J83">
        <v>-8.8113662236393395</v>
      </c>
      <c r="M83">
        <v>34.742568560759203</v>
      </c>
      <c r="O83">
        <v>34.115972963358203</v>
      </c>
      <c r="P83">
        <v>7.8250863060989699</v>
      </c>
    </row>
    <row r="84" spans="1:17" x14ac:dyDescent="0.3">
      <c r="A84" t="s">
        <v>227</v>
      </c>
      <c r="B84" t="s">
        <v>228</v>
      </c>
      <c r="C84" t="s">
        <v>3147</v>
      </c>
      <c r="D84" t="s">
        <v>229</v>
      </c>
      <c r="E84">
        <v>116915.50165765001</v>
      </c>
      <c r="F84">
        <v>10505.15</v>
      </c>
      <c r="G84">
        <v>26.800352903272401</v>
      </c>
      <c r="H84">
        <v>4.0875378490411398</v>
      </c>
      <c r="I84">
        <v>20.179850532426599</v>
      </c>
      <c r="J84">
        <v>2.7608771339891298</v>
      </c>
      <c r="K84">
        <v>10283.3888407338</v>
      </c>
      <c r="L84">
        <v>9098.7643598088107</v>
      </c>
      <c r="M84">
        <v>44.680937645341899</v>
      </c>
      <c r="N84">
        <v>0.51169154093667801</v>
      </c>
      <c r="O84">
        <v>8.0422459460359903</v>
      </c>
      <c r="P84">
        <v>58.498921226934598</v>
      </c>
      <c r="Q84">
        <v>9.8986254821448003E-2</v>
      </c>
    </row>
    <row r="85" spans="1:17" x14ac:dyDescent="0.3">
      <c r="A85" t="s">
        <v>230</v>
      </c>
      <c r="B85" t="s">
        <v>231</v>
      </c>
      <c r="C85" t="s">
        <v>3149</v>
      </c>
      <c r="D85" t="s">
        <v>232</v>
      </c>
      <c r="E85">
        <v>112979.407996489</v>
      </c>
      <c r="F85">
        <v>1553.3</v>
      </c>
      <c r="G85">
        <v>17.537004850281601</v>
      </c>
      <c r="H85">
        <v>2.5178901682008901</v>
      </c>
      <c r="I85">
        <v>22.221869456613199</v>
      </c>
      <c r="J85">
        <v>1.4147367492298699</v>
      </c>
      <c r="K85">
        <v>1498.4949905561</v>
      </c>
      <c r="L85">
        <v>1302.12333660236</v>
      </c>
      <c r="M85">
        <v>54.0240117158719</v>
      </c>
      <c r="N85">
        <v>0.65043264955887203</v>
      </c>
      <c r="O85">
        <v>6.06450782205627</v>
      </c>
      <c r="P85">
        <v>56.291190823564897</v>
      </c>
      <c r="Q85">
        <v>8.0533591553561004E-2</v>
      </c>
    </row>
    <row r="86" spans="1:17" x14ac:dyDescent="0.3">
      <c r="A86" t="s">
        <v>233</v>
      </c>
      <c r="B86" t="s">
        <v>234</v>
      </c>
      <c r="C86" t="s">
        <v>3153</v>
      </c>
      <c r="D86" t="s">
        <v>188</v>
      </c>
      <c r="E86">
        <v>112847.23815419999</v>
      </c>
      <c r="F86">
        <v>38261.550000000003</v>
      </c>
      <c r="G86">
        <v>58.516510119403598</v>
      </c>
      <c r="H86">
        <v>14.330595173349399</v>
      </c>
      <c r="I86">
        <v>14.8479826929934</v>
      </c>
      <c r="J86">
        <v>2.1536773984238802</v>
      </c>
      <c r="K86">
        <v>35467.397392385799</v>
      </c>
      <c r="L86">
        <v>30913.857189947499</v>
      </c>
      <c r="M86">
        <v>60.531350067283199</v>
      </c>
      <c r="N86">
        <v>0.86580209731802205</v>
      </c>
      <c r="O86">
        <v>2.1620922309733799</v>
      </c>
      <c r="P86">
        <v>98.246373056994798</v>
      </c>
      <c r="Q86">
        <v>0.14289079922379799</v>
      </c>
    </row>
    <row r="87" spans="1:17" x14ac:dyDescent="0.3">
      <c r="A87" t="s">
        <v>235</v>
      </c>
      <c r="B87" t="s">
        <v>236</v>
      </c>
      <c r="C87" t="s">
        <v>3151</v>
      </c>
      <c r="D87" t="s">
        <v>51</v>
      </c>
      <c r="E87">
        <v>111798.64940888</v>
      </c>
      <c r="F87">
        <v>6710.9</v>
      </c>
      <c r="G87">
        <v>-6.1910854315760702</v>
      </c>
      <c r="H87">
        <v>0.48326153325166499</v>
      </c>
      <c r="I87">
        <v>-1.83038524581283</v>
      </c>
      <c r="J87">
        <v>-0.95537769578801601</v>
      </c>
      <c r="K87">
        <v>6678.2570995139104</v>
      </c>
      <c r="L87">
        <v>6310.5243331047304</v>
      </c>
      <c r="M87">
        <v>58.122886305107997</v>
      </c>
      <c r="N87">
        <v>0.87888960612676303</v>
      </c>
      <c r="O87">
        <v>5.9090434964013703</v>
      </c>
      <c r="P87">
        <v>28.918173872117201</v>
      </c>
      <c r="Q87">
        <v>2.5480361874839999E-2</v>
      </c>
    </row>
    <row r="88" spans="1:17" x14ac:dyDescent="0.3">
      <c r="A88" t="s">
        <v>237</v>
      </c>
      <c r="B88" t="s">
        <v>238</v>
      </c>
      <c r="C88" t="s">
        <v>3149</v>
      </c>
      <c r="D88" t="s">
        <v>239</v>
      </c>
      <c r="E88">
        <v>110214.608118064</v>
      </c>
      <c r="F88">
        <v>1113.95</v>
      </c>
      <c r="G88">
        <v>-2.4293136365808001</v>
      </c>
      <c r="H88">
        <v>-6.9012242539615301</v>
      </c>
      <c r="I88">
        <v>-13.439519124618601</v>
      </c>
      <c r="J88">
        <v>-1.0920706965756499</v>
      </c>
      <c r="K88">
        <v>1166.41207235209</v>
      </c>
      <c r="L88">
        <v>1110.3196680414401</v>
      </c>
      <c r="M88">
        <v>23.6013319704563</v>
      </c>
      <c r="N88">
        <v>0.71655937353407895</v>
      </c>
      <c r="O88">
        <v>12.520346409008001</v>
      </c>
      <c r="P88">
        <v>29.3344071362806</v>
      </c>
      <c r="Q88">
        <v>2.5142685825742001E-2</v>
      </c>
    </row>
    <row r="89" spans="1:17" x14ac:dyDescent="0.3">
      <c r="A89" t="s">
        <v>240</v>
      </c>
      <c r="B89" t="s">
        <v>241</v>
      </c>
      <c r="C89" t="s">
        <v>3151</v>
      </c>
      <c r="D89" t="s">
        <v>51</v>
      </c>
      <c r="E89">
        <v>108630.65157731999</v>
      </c>
      <c r="F89">
        <v>2711.4</v>
      </c>
      <c r="G89">
        <v>22.896281786656601</v>
      </c>
      <c r="H89">
        <v>10.928803200302999</v>
      </c>
      <c r="I89">
        <v>6.1183760968614802</v>
      </c>
      <c r="J89">
        <v>5.9789679494923602</v>
      </c>
      <c r="K89">
        <v>2487.41659926993</v>
      </c>
      <c r="L89">
        <v>2220.3641342911101</v>
      </c>
      <c r="M89">
        <v>57.942532385315502</v>
      </c>
      <c r="N89">
        <v>0.50598650239476195</v>
      </c>
      <c r="O89">
        <v>4.5585306483735204</v>
      </c>
      <c r="P89">
        <v>61.100383232821301</v>
      </c>
    </row>
    <row r="90" spans="1:17" x14ac:dyDescent="0.3">
      <c r="A90" t="s">
        <v>242</v>
      </c>
      <c r="B90" t="s">
        <v>243</v>
      </c>
      <c r="C90" t="s">
        <v>3156</v>
      </c>
      <c r="D90" t="s">
        <v>218</v>
      </c>
      <c r="E90">
        <v>108004.56418474999</v>
      </c>
      <c r="F90">
        <v>7181.5</v>
      </c>
      <c r="G90">
        <v>5.9338736396419298</v>
      </c>
      <c r="H90">
        <v>12.2611132796882</v>
      </c>
      <c r="I90">
        <v>23.586793198745699</v>
      </c>
      <c r="J90">
        <v>2.8512570783780902</v>
      </c>
      <c r="K90">
        <v>6912.4358427875004</v>
      </c>
      <c r="L90">
        <v>6131.9837002008298</v>
      </c>
      <c r="M90">
        <v>46.923905070363503</v>
      </c>
      <c r="N90">
        <v>1.1290689638073701</v>
      </c>
      <c r="O90">
        <v>5.8970967068161197</v>
      </c>
      <c r="P90">
        <v>88.937121810049902</v>
      </c>
      <c r="Q90">
        <v>0.15573718371744</v>
      </c>
    </row>
    <row r="91" spans="1:17" x14ac:dyDescent="0.3">
      <c r="A91" t="s">
        <v>244</v>
      </c>
      <c r="B91" t="s">
        <v>245</v>
      </c>
      <c r="C91" t="s">
        <v>3153</v>
      </c>
      <c r="D91" t="s">
        <v>80</v>
      </c>
      <c r="E91">
        <v>107953.26729875999</v>
      </c>
      <c r="F91">
        <v>5398.2</v>
      </c>
      <c r="G91">
        <v>44.221166939378897</v>
      </c>
      <c r="H91">
        <v>-2.67879603297312</v>
      </c>
      <c r="I91">
        <v>12.1265700700823</v>
      </c>
      <c r="J91">
        <v>-0.68671055953617199</v>
      </c>
      <c r="K91">
        <v>5601.5065133097796</v>
      </c>
      <c r="L91">
        <v>4999.2493941556704</v>
      </c>
      <c r="M91">
        <v>28.731430883030299</v>
      </c>
      <c r="N91">
        <v>0.85028373194789497</v>
      </c>
      <c r="O91">
        <v>15.7098662517135</v>
      </c>
      <c r="P91">
        <v>77.484793687325293</v>
      </c>
      <c r="Q91">
        <v>8.8429809952288996E-2</v>
      </c>
    </row>
    <row r="92" spans="1:17" x14ac:dyDescent="0.3">
      <c r="A92" t="s">
        <v>246</v>
      </c>
      <c r="B92" t="s">
        <v>247</v>
      </c>
      <c r="C92" t="s">
        <v>3147</v>
      </c>
      <c r="D92" t="s">
        <v>43</v>
      </c>
      <c r="E92">
        <v>107670.89748514</v>
      </c>
      <c r="F92">
        <v>745.4</v>
      </c>
      <c r="G92">
        <v>13.8095266980789</v>
      </c>
      <c r="H92">
        <v>-1.19614680823779</v>
      </c>
      <c r="I92">
        <v>9.7500102981026497</v>
      </c>
      <c r="J92">
        <v>-1.10919462809442</v>
      </c>
      <c r="K92">
        <v>738.10783491764505</v>
      </c>
      <c r="L92">
        <v>648.73511824813704</v>
      </c>
      <c r="M92">
        <v>45.029433501521702</v>
      </c>
      <c r="N92">
        <v>0.65970015886238798</v>
      </c>
      <c r="O92">
        <v>6.8956265092567604</v>
      </c>
      <c r="P92">
        <v>60.837199266371698</v>
      </c>
      <c r="Q92">
        <v>-4.6707021537390004E-3</v>
      </c>
    </row>
    <row r="93" spans="1:17" x14ac:dyDescent="0.3">
      <c r="A93" t="s">
        <v>248</v>
      </c>
      <c r="B93" t="s">
        <v>249</v>
      </c>
      <c r="C93" t="s">
        <v>3159</v>
      </c>
      <c r="D93" t="s">
        <v>122</v>
      </c>
      <c r="E93">
        <v>105857.734305509</v>
      </c>
      <c r="F93">
        <v>8182.35</v>
      </c>
      <c r="G93">
        <v>71.794074669741605</v>
      </c>
      <c r="H93">
        <v>8.8653097222411805</v>
      </c>
      <c r="I93">
        <v>29.6379970812417</v>
      </c>
      <c r="J93">
        <v>-0.21789713557174101</v>
      </c>
      <c r="K93">
        <v>7750.3702597362399</v>
      </c>
      <c r="L93">
        <v>6525.5865625794004</v>
      </c>
      <c r="M93">
        <v>49.8856888903859</v>
      </c>
      <c r="N93">
        <v>0.79186739070307999</v>
      </c>
      <c r="O93">
        <v>3.5399365707895698</v>
      </c>
      <c r="P93">
        <v>105.998162158079</v>
      </c>
      <c r="Q93">
        <v>1.8029197388491999E-2</v>
      </c>
    </row>
    <row r="94" spans="1:17" x14ac:dyDescent="0.3">
      <c r="A94" t="s">
        <v>250</v>
      </c>
      <c r="B94" t="s">
        <v>251</v>
      </c>
      <c r="C94" t="s">
        <v>3156</v>
      </c>
      <c r="D94" t="s">
        <v>252</v>
      </c>
      <c r="E94">
        <v>105291.648</v>
      </c>
      <c r="F94">
        <v>3798.4</v>
      </c>
      <c r="G94">
        <v>94.649834512539101</v>
      </c>
      <c r="H94">
        <v>-1.8186532481559401</v>
      </c>
      <c r="I94">
        <v>8.9702963084558505</v>
      </c>
      <c r="J94">
        <v>-1.45277159657563</v>
      </c>
      <c r="K94">
        <v>3749.6787988763299</v>
      </c>
      <c r="L94">
        <v>3294.3989313750399</v>
      </c>
      <c r="M94">
        <v>57.351272709651198</v>
      </c>
      <c r="N94">
        <v>0.83008608253091798</v>
      </c>
      <c r="O94">
        <v>9.8330876158382292</v>
      </c>
      <c r="P94">
        <v>128.95030288417999</v>
      </c>
      <c r="Q94">
        <v>0.23382054076581901</v>
      </c>
    </row>
    <row r="95" spans="1:17" x14ac:dyDescent="0.3">
      <c r="A95" t="s">
        <v>253</v>
      </c>
      <c r="B95" t="s">
        <v>254</v>
      </c>
      <c r="C95" t="s">
        <v>3147</v>
      </c>
      <c r="D95" t="s">
        <v>24</v>
      </c>
      <c r="E95">
        <v>104875.83943743999</v>
      </c>
      <c r="F95">
        <v>1346.3</v>
      </c>
      <c r="G95">
        <v>-33.474534771600801</v>
      </c>
      <c r="H95">
        <v>-5.4460555718113604</v>
      </c>
      <c r="I95">
        <v>-22.449803406730499</v>
      </c>
      <c r="J95">
        <v>-0.38539190212105201</v>
      </c>
      <c r="K95">
        <v>1408.99989935551</v>
      </c>
      <c r="L95">
        <v>1434.5182794801301</v>
      </c>
      <c r="M95">
        <v>33.378973190676803</v>
      </c>
      <c r="N95">
        <v>0.77512943267477996</v>
      </c>
      <c r="O95">
        <v>25.863477679566198</v>
      </c>
      <c r="P95">
        <v>1.28648811315075</v>
      </c>
      <c r="Q95">
        <v>-1.5342127267513E-2</v>
      </c>
    </row>
    <row r="96" spans="1:17" x14ac:dyDescent="0.3">
      <c r="A96" t="s">
        <v>255</v>
      </c>
      <c r="B96" t="s">
        <v>256</v>
      </c>
      <c r="C96" t="s">
        <v>3161</v>
      </c>
      <c r="D96" t="s">
        <v>257</v>
      </c>
      <c r="E96">
        <v>104266.2609732</v>
      </c>
      <c r="F96">
        <v>11522.4</v>
      </c>
      <c r="G96">
        <v>92.907840802512894</v>
      </c>
      <c r="H96">
        <v>3.3363596938773901</v>
      </c>
      <c r="I96">
        <v>23.4071923259134</v>
      </c>
      <c r="J96">
        <v>0.32048439328109202</v>
      </c>
      <c r="K96">
        <v>10994.4741827583</v>
      </c>
      <c r="L96">
        <v>9347.3641932450591</v>
      </c>
      <c r="M96">
        <v>62.945993708188801</v>
      </c>
      <c r="N96">
        <v>0.64569490190411005</v>
      </c>
      <c r="O96">
        <v>15.409984031104599</v>
      </c>
      <c r="P96">
        <v>130.639430727503</v>
      </c>
      <c r="Q96">
        <v>0.184445160461913</v>
      </c>
    </row>
    <row r="97" spans="1:17" x14ac:dyDescent="0.3">
      <c r="A97" t="s">
        <v>258</v>
      </c>
      <c r="B97" t="s">
        <v>259</v>
      </c>
      <c r="C97" t="s">
        <v>3147</v>
      </c>
      <c r="D97" t="s">
        <v>34</v>
      </c>
      <c r="E97">
        <v>103226.07333001601</v>
      </c>
      <c r="F97">
        <v>54.61</v>
      </c>
      <c r="G97">
        <v>-3.14147486209633</v>
      </c>
      <c r="H97">
        <v>-7.8822426628446296</v>
      </c>
      <c r="I97">
        <v>-24.667290308889601</v>
      </c>
      <c r="J97">
        <v>-2.33660498121171</v>
      </c>
      <c r="K97">
        <v>58.571279404069301</v>
      </c>
      <c r="L97">
        <v>57.560701891744799</v>
      </c>
      <c r="M97">
        <v>40.357130138241899</v>
      </c>
      <c r="N97">
        <v>0.445658696027315</v>
      </c>
      <c r="O97">
        <v>53.360190441311097</v>
      </c>
      <c r="P97">
        <v>49.004092769440597</v>
      </c>
      <c r="Q97">
        <v>9.4628663852546993E-2</v>
      </c>
    </row>
    <row r="98" spans="1:17" x14ac:dyDescent="0.3">
      <c r="A98" t="s">
        <v>260</v>
      </c>
      <c r="B98" t="s">
        <v>261</v>
      </c>
      <c r="C98" t="s">
        <v>3147</v>
      </c>
      <c r="D98" t="s">
        <v>229</v>
      </c>
      <c r="E98">
        <v>103133.5998</v>
      </c>
      <c r="F98">
        <v>4827.8999999999996</v>
      </c>
      <c r="G98">
        <v>42.342370029094397</v>
      </c>
      <c r="H98">
        <v>4.1456209538693498</v>
      </c>
      <c r="I98">
        <v>16.722827076917699</v>
      </c>
      <c r="J98">
        <v>6.5946775630484797</v>
      </c>
      <c r="K98">
        <v>4345.3783162736599</v>
      </c>
      <c r="L98">
        <v>3881.42949971291</v>
      </c>
      <c r="M98">
        <v>81.530886383416004</v>
      </c>
      <c r="N98">
        <v>1.3866640914969199</v>
      </c>
      <c r="O98">
        <v>0.74773711137348098</v>
      </c>
      <c r="P98">
        <v>79.435813573180695</v>
      </c>
      <c r="Q98">
        <v>6.8071214289238999E-2</v>
      </c>
    </row>
    <row r="99" spans="1:17" x14ac:dyDescent="0.3">
      <c r="A99" t="s">
        <v>262</v>
      </c>
      <c r="B99" t="s">
        <v>263</v>
      </c>
      <c r="C99" t="s">
        <v>3147</v>
      </c>
      <c r="D99" t="s">
        <v>43</v>
      </c>
      <c r="E99">
        <v>102691.79011036</v>
      </c>
      <c r="F99">
        <v>2075.6</v>
      </c>
      <c r="G99">
        <v>28.625341395049698</v>
      </c>
      <c r="H99">
        <v>1.25300555377863</v>
      </c>
      <c r="I99">
        <v>13.149010515929801</v>
      </c>
      <c r="J99">
        <v>-2.3890174677796899E-2</v>
      </c>
      <c r="K99">
        <v>2093.1185299639701</v>
      </c>
      <c r="L99">
        <v>1826.1532422990699</v>
      </c>
      <c r="M99">
        <v>34.4480944376539</v>
      </c>
      <c r="N99">
        <v>0.58755460235861001</v>
      </c>
      <c r="O99">
        <v>10.9028714588552</v>
      </c>
      <c r="P99">
        <v>58.080731150037998</v>
      </c>
      <c r="Q99">
        <v>1.6075469146181999E-2</v>
      </c>
    </row>
    <row r="100" spans="1:17" x14ac:dyDescent="0.3">
      <c r="A100" t="s">
        <v>264</v>
      </c>
      <c r="B100" t="s">
        <v>265</v>
      </c>
      <c r="C100" t="s">
        <v>3151</v>
      </c>
      <c r="D100" t="s">
        <v>51</v>
      </c>
      <c r="E100">
        <v>102645.92931989999</v>
      </c>
      <c r="F100">
        <v>1020.1</v>
      </c>
      <c r="G100">
        <v>45.9934570584253</v>
      </c>
      <c r="H100">
        <v>-4.9567607169038697</v>
      </c>
      <c r="I100">
        <v>-4.7837083441811696</v>
      </c>
      <c r="J100">
        <v>0.52693826719637205</v>
      </c>
      <c r="K100">
        <v>1095.75229039645</v>
      </c>
      <c r="L100">
        <v>998.042584122108</v>
      </c>
      <c r="M100">
        <v>23.220054401608699</v>
      </c>
      <c r="N100">
        <v>0.56412886234089199</v>
      </c>
      <c r="O100">
        <v>29.820605822958498</v>
      </c>
      <c r="P100">
        <v>79.674152355790397</v>
      </c>
      <c r="Q100">
        <v>8.6541753046159006E-2</v>
      </c>
    </row>
    <row r="101" spans="1:17" x14ac:dyDescent="0.3">
      <c r="A101" t="s">
        <v>266</v>
      </c>
      <c r="B101" t="s">
        <v>267</v>
      </c>
      <c r="C101" t="s">
        <v>3149</v>
      </c>
      <c r="D101" t="s">
        <v>195</v>
      </c>
      <c r="E101">
        <v>102492.76716323</v>
      </c>
      <c r="F101">
        <v>578.29999999999995</v>
      </c>
      <c r="G101">
        <v>-18.853000990790299</v>
      </c>
      <c r="H101">
        <v>-11.866543743298701</v>
      </c>
      <c r="I101">
        <v>2.0168988223383399</v>
      </c>
      <c r="J101">
        <v>0.22685746597419201</v>
      </c>
      <c r="K101">
        <v>615.23605325771405</v>
      </c>
      <c r="L101">
        <v>590.09426614289202</v>
      </c>
      <c r="M101">
        <v>37.823801762789103</v>
      </c>
      <c r="N101">
        <v>1.3966273944408001</v>
      </c>
      <c r="O101">
        <v>16.202662977693201</v>
      </c>
      <c r="P101">
        <v>18.213409648405499</v>
      </c>
      <c r="Q101">
        <v>-7.1286457439911993E-2</v>
      </c>
    </row>
    <row r="102" spans="1:17" x14ac:dyDescent="0.3">
      <c r="A102" t="s">
        <v>268</v>
      </c>
      <c r="B102" t="s">
        <v>269</v>
      </c>
      <c r="C102" t="s">
        <v>3148</v>
      </c>
      <c r="D102" t="s">
        <v>270</v>
      </c>
      <c r="E102">
        <v>102415.9683658</v>
      </c>
      <c r="F102">
        <v>388.25</v>
      </c>
      <c r="G102">
        <v>79.032540027310105</v>
      </c>
      <c r="H102">
        <v>-7.3609906333999504</v>
      </c>
      <c r="I102">
        <v>4.0189818230530703</v>
      </c>
      <c r="J102">
        <v>3.8210360503653198</v>
      </c>
      <c r="K102">
        <v>399.28119180258801</v>
      </c>
      <c r="L102">
        <v>342.65018779114899</v>
      </c>
      <c r="M102">
        <v>54.476214835247198</v>
      </c>
      <c r="N102">
        <v>0.53876242453454204</v>
      </c>
      <c r="O102">
        <v>18.570508692852499</v>
      </c>
      <c r="P102">
        <v>132.903419316136</v>
      </c>
      <c r="Q102">
        <v>1.8800247954056E-2</v>
      </c>
    </row>
    <row r="103" spans="1:17" x14ac:dyDescent="0.3">
      <c r="A103" t="s">
        <v>271</v>
      </c>
      <c r="B103" t="s">
        <v>272</v>
      </c>
      <c r="C103" t="s">
        <v>3156</v>
      </c>
      <c r="D103" t="s">
        <v>273</v>
      </c>
      <c r="E103">
        <v>102407.457311605</v>
      </c>
      <c r="F103">
        <v>75.05</v>
      </c>
      <c r="G103">
        <v>140.52794629318001</v>
      </c>
      <c r="H103">
        <v>-10.604243743978801</v>
      </c>
      <c r="I103">
        <v>72.560706505128607</v>
      </c>
      <c r="J103">
        <v>-1.3882330879214699</v>
      </c>
      <c r="K103">
        <v>74.607909292669703</v>
      </c>
      <c r="L103">
        <v>56.818882081415303</v>
      </c>
      <c r="M103">
        <v>44.814370456067302</v>
      </c>
      <c r="N103">
        <v>0.79727688140230202</v>
      </c>
      <c r="O103">
        <v>14.6435709526982</v>
      </c>
      <c r="P103">
        <v>177.449168207024</v>
      </c>
      <c r="Q103">
        <v>0.21500297980611299</v>
      </c>
    </row>
    <row r="104" spans="1:17" x14ac:dyDescent="0.3">
      <c r="A104" t="s">
        <v>274</v>
      </c>
      <c r="B104" t="s">
        <v>275</v>
      </c>
      <c r="C104" t="s">
        <v>3151</v>
      </c>
      <c r="D104" t="s">
        <v>276</v>
      </c>
      <c r="E104">
        <v>101674.44450441</v>
      </c>
      <c r="F104">
        <v>7071.3</v>
      </c>
      <c r="G104">
        <v>14.260959251815301</v>
      </c>
      <c r="H104">
        <v>3.1159212852200899</v>
      </c>
      <c r="I104">
        <v>-1.1207994348194901</v>
      </c>
      <c r="J104">
        <v>2.7209839337677901</v>
      </c>
      <c r="K104">
        <v>6884.7390112691801</v>
      </c>
      <c r="L104">
        <v>6331.0540345905601</v>
      </c>
      <c r="M104">
        <v>54.9374882357506</v>
      </c>
      <c r="N104">
        <v>0.80682588989318305</v>
      </c>
      <c r="O104">
        <v>3.47390154568465</v>
      </c>
      <c r="P104">
        <v>49.6254760897164</v>
      </c>
      <c r="Q104">
        <v>6.0577686891653999E-2</v>
      </c>
    </row>
    <row r="105" spans="1:17" x14ac:dyDescent="0.3">
      <c r="A105" t="s">
        <v>277</v>
      </c>
      <c r="B105" t="s">
        <v>278</v>
      </c>
      <c r="C105" t="s">
        <v>3146</v>
      </c>
      <c r="D105" t="s">
        <v>279</v>
      </c>
      <c r="E105">
        <v>100380.05172338001</v>
      </c>
      <c r="F105">
        <v>11571.95</v>
      </c>
      <c r="G105">
        <v>155.242029035885</v>
      </c>
      <c r="H105">
        <v>-1.72355120490516</v>
      </c>
      <c r="I105">
        <v>34.507867237750297</v>
      </c>
      <c r="J105">
        <v>4.6297623839895099</v>
      </c>
      <c r="K105">
        <v>11135.166444165599</v>
      </c>
      <c r="L105">
        <v>9025.5871419224295</v>
      </c>
      <c r="M105">
        <v>53.646281115514903</v>
      </c>
      <c r="N105">
        <v>0.42579861019367399</v>
      </c>
      <c r="O105">
        <v>9.0481725206209696</v>
      </c>
      <c r="P105">
        <v>199.10954301075199</v>
      </c>
      <c r="Q105">
        <v>0.103850255416499</v>
      </c>
    </row>
    <row r="106" spans="1:17" x14ac:dyDescent="0.3">
      <c r="A106" t="s">
        <v>280</v>
      </c>
      <c r="B106" t="s">
        <v>281</v>
      </c>
      <c r="C106" t="s">
        <v>3159</v>
      </c>
      <c r="D106" t="s">
        <v>282</v>
      </c>
      <c r="E106">
        <v>100287.917553284</v>
      </c>
      <c r="F106">
        <v>704.55</v>
      </c>
      <c r="G106">
        <v>42.524569481474799</v>
      </c>
      <c r="H106">
        <v>4.6240634531958698</v>
      </c>
      <c r="I106">
        <v>7.9665338179207303</v>
      </c>
      <c r="J106">
        <v>3.9353265076630199</v>
      </c>
      <c r="K106">
        <v>671.710760485008</v>
      </c>
      <c r="L106">
        <v>590.67833428413201</v>
      </c>
      <c r="M106">
        <v>57.3848034329962</v>
      </c>
      <c r="N106">
        <v>0.75599431850874699</v>
      </c>
      <c r="O106">
        <v>2.2567596338088198</v>
      </c>
      <c r="P106">
        <v>89.599031216361595</v>
      </c>
      <c r="Q106">
        <v>0.19118204326631999</v>
      </c>
    </row>
    <row r="107" spans="1:17" x14ac:dyDescent="0.3">
      <c r="A107" t="s">
        <v>283</v>
      </c>
      <c r="B107" t="s">
        <v>284</v>
      </c>
      <c r="C107" t="s">
        <v>3151</v>
      </c>
      <c r="D107" t="s">
        <v>51</v>
      </c>
      <c r="E107">
        <v>100137.14128336</v>
      </c>
      <c r="F107">
        <v>2195.3000000000002</v>
      </c>
      <c r="G107">
        <v>56.647297461784298</v>
      </c>
      <c r="H107">
        <v>1.09676332189353</v>
      </c>
      <c r="I107">
        <v>23.483408971161602</v>
      </c>
      <c r="J107">
        <v>1.26581736034644</v>
      </c>
      <c r="K107">
        <v>2138.6435526908599</v>
      </c>
      <c r="L107">
        <v>1778.99193182113</v>
      </c>
      <c r="M107">
        <v>46.461326458821603</v>
      </c>
      <c r="N107">
        <v>0.71431574464339798</v>
      </c>
      <c r="O107">
        <v>5.3159021546030001</v>
      </c>
      <c r="P107">
        <v>95.485307212822804</v>
      </c>
      <c r="Q107">
        <v>0.119160363892056</v>
      </c>
    </row>
    <row r="108" spans="1:17" x14ac:dyDescent="0.3">
      <c r="A108" t="s">
        <v>285</v>
      </c>
      <c r="B108" t="s">
        <v>286</v>
      </c>
      <c r="C108" t="s">
        <v>3150</v>
      </c>
      <c r="D108" t="s">
        <v>144</v>
      </c>
      <c r="E108">
        <v>99997.563995999997</v>
      </c>
      <c r="F108">
        <v>479.6</v>
      </c>
      <c r="G108">
        <v>162.44880741951101</v>
      </c>
      <c r="H108">
        <v>-12.438207905176</v>
      </c>
      <c r="I108">
        <v>73.215616294069704</v>
      </c>
      <c r="J108">
        <v>-4.0625259445408499</v>
      </c>
      <c r="K108">
        <v>519.15128641235003</v>
      </c>
      <c r="L108">
        <v>407.64554575340497</v>
      </c>
      <c r="M108">
        <v>40.214923545365302</v>
      </c>
      <c r="N108">
        <v>0.36547464136990498</v>
      </c>
      <c r="O108">
        <v>34.904086738949097</v>
      </c>
      <c r="P108">
        <v>237.39008090045701</v>
      </c>
      <c r="Q108">
        <v>0.196432642049264</v>
      </c>
    </row>
    <row r="109" spans="1:17" x14ac:dyDescent="0.3">
      <c r="A109" t="s">
        <v>287</v>
      </c>
      <c r="B109" t="s">
        <v>288</v>
      </c>
      <c r="C109" t="s">
        <v>3154</v>
      </c>
      <c r="D109" t="s">
        <v>119</v>
      </c>
      <c r="E109">
        <v>97156.118613450002</v>
      </c>
      <c r="F109">
        <v>960.25</v>
      </c>
      <c r="G109">
        <v>12.2406321473179</v>
      </c>
      <c r="H109">
        <v>-4.8712805729351603</v>
      </c>
      <c r="I109">
        <v>-6.26645398869851</v>
      </c>
      <c r="J109">
        <v>-0.56274578532175901</v>
      </c>
      <c r="K109">
        <v>993.20513440855996</v>
      </c>
      <c r="L109">
        <v>914.16743986101903</v>
      </c>
      <c r="M109">
        <v>31.225396424373098</v>
      </c>
      <c r="N109">
        <v>1.4612380337062001</v>
      </c>
      <c r="O109">
        <v>14.241083051288699</v>
      </c>
      <c r="P109">
        <v>65.104883081155407</v>
      </c>
      <c r="Q109">
        <v>0.100542728654578</v>
      </c>
    </row>
    <row r="110" spans="1:17" x14ac:dyDescent="0.3">
      <c r="A110" t="s">
        <v>289</v>
      </c>
      <c r="B110" t="s">
        <v>290</v>
      </c>
      <c r="C110" t="s">
        <v>3149</v>
      </c>
      <c r="D110" t="s">
        <v>195</v>
      </c>
      <c r="E110">
        <v>95094.337215419902</v>
      </c>
      <c r="F110">
        <v>3496.3</v>
      </c>
      <c r="G110">
        <v>42.007468818865398</v>
      </c>
      <c r="H110">
        <v>-2.307741301693</v>
      </c>
      <c r="I110">
        <v>16.6607811024118</v>
      </c>
      <c r="J110">
        <v>-7.4515082157957204</v>
      </c>
      <c r="K110">
        <v>3561.592067782</v>
      </c>
      <c r="L110">
        <v>3022.46541791243</v>
      </c>
      <c r="M110">
        <v>27.745782321276799</v>
      </c>
      <c r="N110">
        <v>0.72429839210404801</v>
      </c>
      <c r="O110">
        <v>11.2604753596659</v>
      </c>
      <c r="P110">
        <v>74.3790523690773</v>
      </c>
      <c r="Q110">
        <v>0.12358875988776701</v>
      </c>
    </row>
    <row r="111" spans="1:17" x14ac:dyDescent="0.3">
      <c r="A111" t="s">
        <v>291</v>
      </c>
      <c r="B111" t="s">
        <v>292</v>
      </c>
      <c r="C111" t="s">
        <v>3147</v>
      </c>
      <c r="D111" t="s">
        <v>34</v>
      </c>
      <c r="E111">
        <v>94670.387200619996</v>
      </c>
      <c r="F111">
        <v>104.37</v>
      </c>
      <c r="G111">
        <v>13.973899717902199</v>
      </c>
      <c r="H111">
        <v>-0.68571220355014995</v>
      </c>
      <c r="I111">
        <v>-23.397708606041601</v>
      </c>
      <c r="J111">
        <v>-1.2895687670625</v>
      </c>
      <c r="K111">
        <v>108.126881131857</v>
      </c>
      <c r="L111">
        <v>105.725349586844</v>
      </c>
      <c r="M111">
        <v>38.304909263202099</v>
      </c>
      <c r="N111">
        <v>0.70712028026188001</v>
      </c>
      <c r="O111">
        <v>23.5029222956788</v>
      </c>
      <c r="P111">
        <v>52.543116047939201</v>
      </c>
      <c r="Q111">
        <v>0.12553031422344599</v>
      </c>
    </row>
    <row r="112" spans="1:17" x14ac:dyDescent="0.3">
      <c r="A112" t="s">
        <v>293</v>
      </c>
      <c r="B112" t="s">
        <v>294</v>
      </c>
      <c r="C112" t="s">
        <v>3158</v>
      </c>
      <c r="D112" t="s">
        <v>48</v>
      </c>
      <c r="E112">
        <v>94355.009107071994</v>
      </c>
      <c r="F112">
        <v>89.36</v>
      </c>
      <c r="G112">
        <v>25.548223418947</v>
      </c>
      <c r="H112">
        <v>-6.2368415150550698</v>
      </c>
      <c r="I112">
        <v>-1.7417242900557799</v>
      </c>
      <c r="J112">
        <v>1.8736327127788199</v>
      </c>
      <c r="K112">
        <v>92.454960618318296</v>
      </c>
      <c r="L112">
        <v>85.917027739327196</v>
      </c>
      <c r="M112">
        <v>45.593966106152202</v>
      </c>
      <c r="N112">
        <v>0.78865318276267105</v>
      </c>
      <c r="O112">
        <v>16.1034019695613</v>
      </c>
      <c r="P112">
        <v>71.846153846153797</v>
      </c>
      <c r="Q112">
        <v>0.114615262671155</v>
      </c>
    </row>
    <row r="113" spans="1:17" x14ac:dyDescent="0.3">
      <c r="A113" t="s">
        <v>295</v>
      </c>
      <c r="B113" t="s">
        <v>296</v>
      </c>
      <c r="C113" t="s">
        <v>3156</v>
      </c>
      <c r="D113" t="s">
        <v>154</v>
      </c>
      <c r="E113">
        <v>93876.428050799994</v>
      </c>
      <c r="F113">
        <v>269.60000000000002</v>
      </c>
      <c r="G113">
        <v>79.012241394141896</v>
      </c>
      <c r="H113">
        <v>4.1541147463446499</v>
      </c>
      <c r="I113">
        <v>-8.1504572936523498</v>
      </c>
      <c r="J113">
        <v>2.35945127292436</v>
      </c>
      <c r="K113">
        <v>278.470928603066</v>
      </c>
      <c r="L113">
        <v>256.39665485973501</v>
      </c>
      <c r="M113">
        <v>48.637914224232802</v>
      </c>
      <c r="N113">
        <v>0.68913653182236201</v>
      </c>
      <c r="O113">
        <v>24.387982195845701</v>
      </c>
      <c r="P113">
        <v>137.533039647577</v>
      </c>
      <c r="Q113">
        <v>0.15322456383400901</v>
      </c>
    </row>
    <row r="114" spans="1:17" x14ac:dyDescent="0.3">
      <c r="A114" t="s">
        <v>297</v>
      </c>
      <c r="B114" t="s">
        <v>298</v>
      </c>
      <c r="C114" t="s">
        <v>3151</v>
      </c>
      <c r="D114" t="s">
        <v>276</v>
      </c>
      <c r="E114">
        <v>93732.972550259903</v>
      </c>
      <c r="F114">
        <v>964.2</v>
      </c>
      <c r="G114">
        <v>40.711253188464397</v>
      </c>
      <c r="H114">
        <v>6.2402430385884298</v>
      </c>
      <c r="I114">
        <v>5.1321305485252902</v>
      </c>
      <c r="J114">
        <v>5.8113052220393299E-2</v>
      </c>
      <c r="K114">
        <v>933.18702889444</v>
      </c>
      <c r="L114">
        <v>837.98553599059403</v>
      </c>
      <c r="M114">
        <v>53.475151555664702</v>
      </c>
      <c r="N114">
        <v>1.17127585002584</v>
      </c>
      <c r="O114">
        <v>15.9510475005185</v>
      </c>
      <c r="P114">
        <v>79.003063213589499</v>
      </c>
      <c r="Q114">
        <v>0.124708730724487</v>
      </c>
    </row>
    <row r="115" spans="1:17" x14ac:dyDescent="0.3">
      <c r="A115" t="s">
        <v>299</v>
      </c>
      <c r="B115" t="s">
        <v>300</v>
      </c>
      <c r="C115" t="s">
        <v>3152</v>
      </c>
      <c r="D115" t="s">
        <v>92</v>
      </c>
      <c r="E115">
        <v>93640.971110640006</v>
      </c>
      <c r="F115">
        <v>1948.35</v>
      </c>
      <c r="G115">
        <v>138.74429837375101</v>
      </c>
      <c r="H115">
        <v>11.779103692921501</v>
      </c>
      <c r="I115">
        <v>16.538726772686601</v>
      </c>
      <c r="J115">
        <v>2.32315338827777</v>
      </c>
      <c r="K115">
        <v>1790.98434292967</v>
      </c>
      <c r="L115">
        <v>1467.98014496173</v>
      </c>
      <c r="M115">
        <v>62.483385033701502</v>
      </c>
      <c r="N115">
        <v>0.78103973764727397</v>
      </c>
      <c r="O115">
        <v>1.8656812174403901</v>
      </c>
      <c r="P115">
        <v>181.57381313678701</v>
      </c>
      <c r="Q115">
        <v>0.17138085136216499</v>
      </c>
    </row>
    <row r="116" spans="1:17" x14ac:dyDescent="0.3">
      <c r="A116" t="s">
        <v>301</v>
      </c>
      <c r="B116" t="s">
        <v>302</v>
      </c>
      <c r="C116" t="s">
        <v>3145</v>
      </c>
      <c r="D116" t="s">
        <v>18</v>
      </c>
      <c r="E116">
        <v>92485.805701404999</v>
      </c>
      <c r="F116">
        <v>434.65</v>
      </c>
      <c r="G116">
        <v>127.42934468808301</v>
      </c>
      <c r="H116">
        <v>4.1833645466426397</v>
      </c>
      <c r="I116">
        <v>26.399434074158901</v>
      </c>
      <c r="J116">
        <v>4.5010721774713902</v>
      </c>
      <c r="K116">
        <v>403.60650621310799</v>
      </c>
      <c r="L116">
        <v>347.26868227425501</v>
      </c>
      <c r="M116">
        <v>69.429010818080897</v>
      </c>
      <c r="N116">
        <v>0.91318091384186795</v>
      </c>
      <c r="O116">
        <v>5.1765788565512496</v>
      </c>
      <c r="P116">
        <v>172.56479933110299</v>
      </c>
      <c r="Q116">
        <v>7.5595986530008E-2</v>
      </c>
    </row>
    <row r="117" spans="1:17" x14ac:dyDescent="0.3">
      <c r="A117" t="s">
        <v>303</v>
      </c>
      <c r="B117" t="s">
        <v>304</v>
      </c>
      <c r="C117" t="s">
        <v>3157</v>
      </c>
      <c r="D117" t="s">
        <v>305</v>
      </c>
      <c r="E117">
        <v>91658.294586949996</v>
      </c>
      <c r="F117">
        <v>15318.1</v>
      </c>
      <c r="G117">
        <v>157.701549149242</v>
      </c>
      <c r="H117">
        <v>19.0851698318628</v>
      </c>
      <c r="I117">
        <v>89.873774990868</v>
      </c>
      <c r="J117">
        <v>5.62632623789374</v>
      </c>
      <c r="K117">
        <v>13463.0263718396</v>
      </c>
      <c r="L117">
        <v>10359.8261854223</v>
      </c>
      <c r="M117">
        <v>73.931225424993897</v>
      </c>
      <c r="N117">
        <v>0.74792860434053898</v>
      </c>
      <c r="O117">
        <v>1.1483147387730801</v>
      </c>
      <c r="P117">
        <v>201.77501970055101</v>
      </c>
      <c r="Q117">
        <v>0.13287334460372499</v>
      </c>
    </row>
    <row r="118" spans="1:17" x14ac:dyDescent="0.3">
      <c r="A118" t="s">
        <v>306</v>
      </c>
      <c r="B118" t="s">
        <v>307</v>
      </c>
      <c r="C118" t="s">
        <v>3160</v>
      </c>
      <c r="D118" t="s">
        <v>130</v>
      </c>
      <c r="E118">
        <v>89754.278821920001</v>
      </c>
      <c r="F118">
        <v>3227.85</v>
      </c>
      <c r="G118">
        <v>63.191268142760201</v>
      </c>
      <c r="H118">
        <v>7.7728141646692102</v>
      </c>
      <c r="I118">
        <v>11.0715436045831</v>
      </c>
      <c r="J118">
        <v>7.3178374614307602</v>
      </c>
      <c r="K118">
        <v>3019.09080430328</v>
      </c>
      <c r="L118">
        <v>2704.4381602099302</v>
      </c>
      <c r="M118">
        <v>67.893511434656602</v>
      </c>
      <c r="N118">
        <v>0.90088133178132701</v>
      </c>
      <c r="O118">
        <v>5.4169183822048597</v>
      </c>
      <c r="P118">
        <v>108.40973657024701</v>
      </c>
      <c r="Q118">
        <v>2.8015510668239998E-2</v>
      </c>
    </row>
    <row r="119" spans="1:17" x14ac:dyDescent="0.3">
      <c r="A119" t="s">
        <v>308</v>
      </c>
      <c r="B119" t="s">
        <v>309</v>
      </c>
      <c r="C119" t="s">
        <v>3147</v>
      </c>
      <c r="D119" t="s">
        <v>310</v>
      </c>
      <c r="E119">
        <v>89008.385204649996</v>
      </c>
      <c r="F119">
        <v>82.78</v>
      </c>
      <c r="G119">
        <v>-8.4654591621680506</v>
      </c>
      <c r="H119">
        <v>-11.5155239576982</v>
      </c>
      <c r="I119">
        <v>-15.815851161046499</v>
      </c>
      <c r="J119">
        <v>-1.4783273044095799</v>
      </c>
      <c r="K119">
        <v>88.502066300392201</v>
      </c>
      <c r="L119">
        <v>84.485615450721994</v>
      </c>
      <c r="M119">
        <v>38.309530472498501</v>
      </c>
      <c r="N119">
        <v>0.29272096604435299</v>
      </c>
      <c r="O119">
        <v>30.345494080695801</v>
      </c>
      <c r="P119">
        <v>39.126050420167999</v>
      </c>
      <c r="Q119">
        <v>4.4209624754805998E-2</v>
      </c>
    </row>
    <row r="120" spans="1:17" x14ac:dyDescent="0.3">
      <c r="A120" t="s">
        <v>311</v>
      </c>
      <c r="B120" t="s">
        <v>312</v>
      </c>
      <c r="C120" t="s">
        <v>3152</v>
      </c>
      <c r="D120" t="s">
        <v>111</v>
      </c>
      <c r="E120">
        <v>88386.261249194999</v>
      </c>
      <c r="F120">
        <v>87.99</v>
      </c>
      <c r="G120">
        <v>42.170927974137598</v>
      </c>
      <c r="H120">
        <v>-3.3777800992236102</v>
      </c>
      <c r="I120">
        <v>-16.2676723122852</v>
      </c>
      <c r="J120">
        <v>-1.0344106537017499</v>
      </c>
      <c r="K120">
        <v>94.900049920640896</v>
      </c>
      <c r="L120">
        <v>89.695506863823994</v>
      </c>
      <c r="M120">
        <v>24.0363233694687</v>
      </c>
      <c r="N120">
        <v>0.64426737864278405</v>
      </c>
      <c r="O120">
        <v>34.560745539265803</v>
      </c>
      <c r="P120">
        <v>81.797520661156994</v>
      </c>
      <c r="Q120">
        <v>0.12000094536846199</v>
      </c>
    </row>
    <row r="121" spans="1:17" x14ac:dyDescent="0.3">
      <c r="A121" t="s">
        <v>313</v>
      </c>
      <c r="B121" t="s">
        <v>314</v>
      </c>
      <c r="C121" t="s">
        <v>3155</v>
      </c>
      <c r="D121" t="s">
        <v>77</v>
      </c>
      <c r="E121">
        <v>88179.724478339995</v>
      </c>
      <c r="F121">
        <v>24439.55</v>
      </c>
      <c r="G121">
        <v>-34.878891393135497</v>
      </c>
      <c r="H121">
        <v>-3.26063746626888</v>
      </c>
      <c r="I121">
        <v>-14.528299620960301</v>
      </c>
      <c r="J121">
        <v>-2.6498260505286901</v>
      </c>
      <c r="K121">
        <v>25577.4076789508</v>
      </c>
      <c r="L121">
        <v>25938.7598148492</v>
      </c>
      <c r="M121">
        <v>31.162160409833</v>
      </c>
      <c r="N121">
        <v>0.59073543464592304</v>
      </c>
      <c r="O121">
        <v>25.7705235980204</v>
      </c>
      <c r="P121">
        <v>3.12046413502109</v>
      </c>
      <c r="Q121">
        <v>-6.5403844219805995E-2</v>
      </c>
    </row>
    <row r="122" spans="1:17" x14ac:dyDescent="0.3">
      <c r="A122" t="s">
        <v>315</v>
      </c>
      <c r="B122" t="s">
        <v>316</v>
      </c>
      <c r="C122" t="s">
        <v>3149</v>
      </c>
      <c r="D122" t="s">
        <v>195</v>
      </c>
      <c r="E122">
        <v>87984.241741464997</v>
      </c>
      <c r="F122">
        <v>679.55</v>
      </c>
      <c r="G122">
        <v>-1.37199395233415</v>
      </c>
      <c r="H122">
        <v>2.7680105730673801</v>
      </c>
      <c r="I122">
        <v>20.982262306067099</v>
      </c>
      <c r="J122">
        <v>-1.8811337918423401</v>
      </c>
      <c r="K122">
        <v>676.78303240661796</v>
      </c>
      <c r="L122">
        <v>615.60136579191999</v>
      </c>
      <c r="M122">
        <v>38.961748136755702</v>
      </c>
      <c r="N122">
        <v>0.723876598277443</v>
      </c>
      <c r="O122">
        <v>5.9303951144139502</v>
      </c>
      <c r="P122">
        <v>39.738844334772701</v>
      </c>
      <c r="Q122">
        <v>-1.3064151893783999E-2</v>
      </c>
    </row>
    <row r="123" spans="1:17" x14ac:dyDescent="0.3">
      <c r="A123" t="s">
        <v>317</v>
      </c>
      <c r="B123" t="s">
        <v>318</v>
      </c>
      <c r="C123" t="s">
        <v>3153</v>
      </c>
      <c r="D123" t="s">
        <v>319</v>
      </c>
      <c r="E123">
        <v>87247.567018079993</v>
      </c>
      <c r="F123">
        <v>4510.8</v>
      </c>
      <c r="G123">
        <v>23.264253422490899</v>
      </c>
      <c r="H123">
        <v>7.5892508412867796</v>
      </c>
      <c r="I123">
        <v>15.341569300378801</v>
      </c>
      <c r="J123">
        <v>5.8386160113354997</v>
      </c>
      <c r="K123">
        <v>4131.8269200409104</v>
      </c>
      <c r="L123">
        <v>3867.1011571786898</v>
      </c>
      <c r="M123">
        <v>74.284121361999297</v>
      </c>
      <c r="N123">
        <v>0.87193466328801705</v>
      </c>
      <c r="O123">
        <v>3.78868493393631</v>
      </c>
      <c r="P123">
        <v>56.665798384996101</v>
      </c>
      <c r="Q123">
        <v>0.13710550575147701</v>
      </c>
    </row>
    <row r="124" spans="1:17" x14ac:dyDescent="0.3">
      <c r="A124" t="s">
        <v>320</v>
      </c>
      <c r="B124" t="s">
        <v>321</v>
      </c>
      <c r="C124" t="s">
        <v>3156</v>
      </c>
      <c r="D124" t="s">
        <v>322</v>
      </c>
      <c r="E124">
        <v>87240.001050000006</v>
      </c>
      <c r="F124">
        <v>4325.45</v>
      </c>
      <c r="G124">
        <v>73.411423298552407</v>
      </c>
      <c r="H124">
        <v>3.5496269417223298</v>
      </c>
      <c r="I124">
        <v>82.708458565066195</v>
      </c>
      <c r="J124">
        <v>7.2482696574905203</v>
      </c>
      <c r="K124">
        <v>4323.7447240502097</v>
      </c>
      <c r="L124">
        <v>3525.2772934201598</v>
      </c>
      <c r="M124">
        <v>55.097222401215902</v>
      </c>
      <c r="N124">
        <v>0.91218477187728997</v>
      </c>
      <c r="O124">
        <v>35.477233582632998</v>
      </c>
      <c r="P124">
        <v>148.30367393800199</v>
      </c>
      <c r="Q124">
        <v>0.25093513619331997</v>
      </c>
    </row>
    <row r="125" spans="1:17" x14ac:dyDescent="0.3">
      <c r="A125" t="s">
        <v>323</v>
      </c>
      <c r="B125" t="s">
        <v>324</v>
      </c>
      <c r="C125" t="s">
        <v>3151</v>
      </c>
      <c r="D125" t="s">
        <v>51</v>
      </c>
      <c r="E125">
        <v>86077.704536714999</v>
      </c>
      <c r="F125">
        <v>1482.05</v>
      </c>
      <c r="G125">
        <v>36.398267282187298</v>
      </c>
      <c r="H125">
        <v>-4.09543332441537</v>
      </c>
      <c r="I125">
        <v>20.637898388158501</v>
      </c>
      <c r="J125">
        <v>-0.75830755837886199</v>
      </c>
      <c r="K125">
        <v>1476.2501401679399</v>
      </c>
      <c r="L125">
        <v>1269.9904026003601</v>
      </c>
      <c r="M125">
        <v>47.377601213333399</v>
      </c>
      <c r="N125">
        <v>0.79119947555065395</v>
      </c>
      <c r="O125">
        <v>7.4187780439256503</v>
      </c>
      <c r="P125">
        <v>77.565446594380802</v>
      </c>
      <c r="Q125">
        <v>9.0509856338114994E-2</v>
      </c>
    </row>
    <row r="126" spans="1:17" x14ac:dyDescent="0.3">
      <c r="A126" t="s">
        <v>325</v>
      </c>
      <c r="B126" t="s">
        <v>326</v>
      </c>
      <c r="C126" t="s">
        <v>3145</v>
      </c>
      <c r="D126" t="s">
        <v>67</v>
      </c>
      <c r="E126">
        <v>85754.762741519997</v>
      </c>
      <c r="F126">
        <v>527.20000000000005</v>
      </c>
      <c r="G126">
        <v>120.686989928514</v>
      </c>
      <c r="H126">
        <v>-2.9302895764549501</v>
      </c>
      <c r="I126">
        <v>14.1964420882115</v>
      </c>
      <c r="J126">
        <v>-0.94843195838804795</v>
      </c>
      <c r="K126">
        <v>588.33241613110704</v>
      </c>
      <c r="L126">
        <v>477.35903943520498</v>
      </c>
      <c r="M126">
        <v>31.789564280034998</v>
      </c>
      <c r="N126">
        <v>0.558618780421276</v>
      </c>
      <c r="O126">
        <v>45.6562974203338</v>
      </c>
      <c r="P126">
        <v>169.71350613915399</v>
      </c>
      <c r="Q126">
        <v>0.13406425464390501</v>
      </c>
    </row>
    <row r="127" spans="1:17" x14ac:dyDescent="0.3">
      <c r="A127" t="s">
        <v>327</v>
      </c>
      <c r="B127" t="s">
        <v>328</v>
      </c>
      <c r="C127" t="s">
        <v>3147</v>
      </c>
      <c r="D127" t="s">
        <v>34</v>
      </c>
      <c r="E127">
        <v>85465.848375971997</v>
      </c>
      <c r="F127">
        <v>111.96</v>
      </c>
      <c r="G127">
        <v>-19.976084154953899</v>
      </c>
      <c r="H127">
        <v>-6.2383894400440303</v>
      </c>
      <c r="I127">
        <v>-34.590867407352697</v>
      </c>
      <c r="J127">
        <v>-2.0421443070824301</v>
      </c>
      <c r="K127">
        <v>122.452429326578</v>
      </c>
      <c r="L127">
        <v>127.115787588052</v>
      </c>
      <c r="M127">
        <v>16.651728146210999</v>
      </c>
      <c r="N127">
        <v>0.80862892122474395</v>
      </c>
      <c r="O127">
        <v>54.072883172561603</v>
      </c>
      <c r="P127">
        <v>22.6958904109588</v>
      </c>
      <c r="Q127">
        <v>9.3916598523394998E-2</v>
      </c>
    </row>
    <row r="128" spans="1:17" x14ac:dyDescent="0.3">
      <c r="A128" t="s">
        <v>329</v>
      </c>
      <c r="B128" t="s">
        <v>330</v>
      </c>
      <c r="C128" t="s">
        <v>3146</v>
      </c>
      <c r="D128" t="s">
        <v>279</v>
      </c>
      <c r="E128">
        <v>84817.917419235004</v>
      </c>
      <c r="F128">
        <v>5543.85</v>
      </c>
      <c r="G128">
        <v>65.910814813686997</v>
      </c>
      <c r="H128">
        <v>6.4638083394205301</v>
      </c>
      <c r="I128">
        <v>30.940265138904401</v>
      </c>
      <c r="J128">
        <v>6.4858591042967904</v>
      </c>
      <c r="K128">
        <v>5156.7444555148404</v>
      </c>
      <c r="L128">
        <v>4341.7222533615304</v>
      </c>
      <c r="M128">
        <v>60.667362485956403</v>
      </c>
      <c r="N128">
        <v>0.95752915045989895</v>
      </c>
      <c r="O128">
        <v>2.63535268811385</v>
      </c>
      <c r="P128">
        <v>97.088388214904597</v>
      </c>
      <c r="Q128">
        <v>0.136984292680534</v>
      </c>
    </row>
    <row r="129" spans="1:17" x14ac:dyDescent="0.3">
      <c r="A129" t="s">
        <v>331</v>
      </c>
      <c r="B129" t="s">
        <v>332</v>
      </c>
      <c r="C129" t="s">
        <v>3145</v>
      </c>
      <c r="D129" t="s">
        <v>179</v>
      </c>
      <c r="E129">
        <v>82133.816998440001</v>
      </c>
      <c r="F129">
        <v>746.8</v>
      </c>
      <c r="G129">
        <v>-1.08347413310054</v>
      </c>
      <c r="H129">
        <v>-5.9177508113793804</v>
      </c>
      <c r="I129">
        <v>-32.252112241939599</v>
      </c>
      <c r="J129">
        <v>-2.4477280675607198</v>
      </c>
      <c r="K129">
        <v>809.94575544938698</v>
      </c>
      <c r="L129">
        <v>895.59604627386796</v>
      </c>
      <c r="M129">
        <v>30.430236307487199</v>
      </c>
      <c r="N129">
        <v>0.211641255806403</v>
      </c>
      <c r="O129">
        <v>68.639528655597204</v>
      </c>
      <c r="P129">
        <v>43.065134099616799</v>
      </c>
      <c r="Q129">
        <v>-1.8741990022555999E-2</v>
      </c>
    </row>
    <row r="130" spans="1:17" x14ac:dyDescent="0.3">
      <c r="A130" t="s">
        <v>333</v>
      </c>
      <c r="B130" t="s">
        <v>334</v>
      </c>
      <c r="C130" t="s">
        <v>3160</v>
      </c>
      <c r="D130" t="s">
        <v>130</v>
      </c>
      <c r="E130">
        <v>80313.959058719993</v>
      </c>
      <c r="F130">
        <v>1864.6</v>
      </c>
      <c r="G130">
        <v>131.915738121446</v>
      </c>
      <c r="H130">
        <v>4.8730742111064602</v>
      </c>
      <c r="I130">
        <v>42.228584498236202</v>
      </c>
      <c r="J130">
        <v>4.9216208009233799</v>
      </c>
      <c r="K130">
        <v>1813.13351930879</v>
      </c>
      <c r="L130">
        <v>1536.9536633483001</v>
      </c>
      <c r="M130">
        <v>55.262875648017797</v>
      </c>
      <c r="N130">
        <v>0.42897546441595402</v>
      </c>
      <c r="O130">
        <v>11.273195323393701</v>
      </c>
      <c r="P130">
        <v>162.25035161744</v>
      </c>
      <c r="Q130">
        <v>0.17417908183891401</v>
      </c>
    </row>
    <row r="131" spans="1:17" x14ac:dyDescent="0.3">
      <c r="A131" t="s">
        <v>335</v>
      </c>
      <c r="B131" t="s">
        <v>336</v>
      </c>
      <c r="C131" t="s">
        <v>3147</v>
      </c>
      <c r="D131" t="s">
        <v>54</v>
      </c>
      <c r="E131">
        <v>78558.454190880002</v>
      </c>
      <c r="F131">
        <v>1956.8</v>
      </c>
      <c r="G131">
        <v>30.612474619659299</v>
      </c>
      <c r="H131">
        <v>-1.51321171315868</v>
      </c>
      <c r="I131">
        <v>7.0622589274933398</v>
      </c>
      <c r="J131">
        <v>3.3144849180543701</v>
      </c>
      <c r="K131">
        <v>1935.4540407776699</v>
      </c>
      <c r="L131">
        <v>1717.93097990559</v>
      </c>
      <c r="M131">
        <v>50.239133806438304</v>
      </c>
      <c r="N131">
        <v>0.84226577152333804</v>
      </c>
      <c r="O131">
        <v>6.2321136549468399</v>
      </c>
      <c r="P131">
        <v>60.921052631578902</v>
      </c>
      <c r="Q131">
        <v>-1.87420100598E-4</v>
      </c>
    </row>
    <row r="132" spans="1:17" x14ac:dyDescent="0.3">
      <c r="A132" t="s">
        <v>337</v>
      </c>
      <c r="B132" t="s">
        <v>338</v>
      </c>
      <c r="C132" t="s">
        <v>3157</v>
      </c>
      <c r="D132" t="s">
        <v>86</v>
      </c>
      <c r="E132">
        <v>77486.794195459996</v>
      </c>
      <c r="F132">
        <v>751.4</v>
      </c>
      <c r="G132">
        <v>138.163376013027</v>
      </c>
      <c r="H132">
        <v>5.4832459214751497</v>
      </c>
      <c r="I132">
        <v>69.079045776038896</v>
      </c>
      <c r="J132">
        <v>5.32792448473608</v>
      </c>
      <c r="K132">
        <v>666.47231564014999</v>
      </c>
      <c r="L132">
        <v>499.74941602194002</v>
      </c>
      <c r="M132">
        <v>65.398159141983996</v>
      </c>
      <c r="N132">
        <v>1.0582875772863201</v>
      </c>
      <c r="O132">
        <v>4.6380090497737596</v>
      </c>
      <c r="P132">
        <v>182.853378505552</v>
      </c>
      <c r="Q132">
        <v>0.25189581657115101</v>
      </c>
    </row>
    <row r="133" spans="1:17" x14ac:dyDescent="0.3">
      <c r="A133" t="s">
        <v>339</v>
      </c>
      <c r="B133" t="s">
        <v>340</v>
      </c>
      <c r="C133" t="s">
        <v>3147</v>
      </c>
      <c r="D133" t="s">
        <v>122</v>
      </c>
      <c r="E133">
        <v>77317.349247229999</v>
      </c>
      <c r="F133">
        <v>1704.55</v>
      </c>
      <c r="G133">
        <v>104.258553443868</v>
      </c>
      <c r="H133">
        <v>-6.5237565314499699</v>
      </c>
      <c r="I133">
        <v>25.822099486327598</v>
      </c>
      <c r="J133">
        <v>0.58548963612001803</v>
      </c>
      <c r="K133">
        <v>1668.8303186639901</v>
      </c>
      <c r="L133">
        <v>1359.3992179854699</v>
      </c>
      <c r="M133">
        <v>54.186589575078102</v>
      </c>
      <c r="N133">
        <v>1.0997497165598999</v>
      </c>
      <c r="O133">
        <v>15.3676923528204</v>
      </c>
      <c r="P133">
        <v>157.75744745198801</v>
      </c>
      <c r="Q133">
        <v>2.4764266477132001E-2</v>
      </c>
    </row>
    <row r="134" spans="1:17" hidden="1" x14ac:dyDescent="0.3">
      <c r="A134" t="s">
        <v>341</v>
      </c>
      <c r="B134" t="s">
        <v>342</v>
      </c>
      <c r="C134" t="s">
        <v>3148</v>
      </c>
      <c r="D134" t="s">
        <v>27</v>
      </c>
      <c r="E134">
        <v>75865</v>
      </c>
      <c r="F134">
        <v>1517.3</v>
      </c>
      <c r="G134">
        <v>60.007020387431098</v>
      </c>
      <c r="H134">
        <v>8.4255830608849696</v>
      </c>
      <c r="I134">
        <v>55.187869731812199</v>
      </c>
      <c r="J134">
        <v>2.53567667650201</v>
      </c>
      <c r="K134">
        <v>1318.9477371283699</v>
      </c>
      <c r="M134">
        <v>69.505789159059304</v>
      </c>
      <c r="N134">
        <v>1.13500656651694</v>
      </c>
      <c r="O134">
        <v>3.3414618071574602</v>
      </c>
      <c r="P134">
        <v>100.966887417218</v>
      </c>
    </row>
    <row r="135" spans="1:17" x14ac:dyDescent="0.3">
      <c r="A135" t="s">
        <v>343</v>
      </c>
      <c r="B135" t="s">
        <v>344</v>
      </c>
      <c r="C135" t="s">
        <v>3160</v>
      </c>
      <c r="D135" t="s">
        <v>130</v>
      </c>
      <c r="E135">
        <v>73833.070245219904</v>
      </c>
      <c r="F135">
        <v>2030.6</v>
      </c>
      <c r="G135">
        <v>53.0260205880261</v>
      </c>
      <c r="H135">
        <v>12.8584110547827</v>
      </c>
      <c r="I135">
        <v>26.272363711691</v>
      </c>
      <c r="J135">
        <v>14.6600360840579</v>
      </c>
      <c r="K135">
        <v>1832.47888520736</v>
      </c>
      <c r="L135">
        <v>1638.7844133415699</v>
      </c>
      <c r="M135">
        <v>76.7712793540435</v>
      </c>
      <c r="N135">
        <v>1.26286771405475</v>
      </c>
      <c r="O135">
        <v>1.19422830690436</v>
      </c>
      <c r="P135">
        <v>93.188088669013396</v>
      </c>
      <c r="Q135">
        <v>0.103255281049961</v>
      </c>
    </row>
    <row r="136" spans="1:17" x14ac:dyDescent="0.3">
      <c r="A136" t="s">
        <v>345</v>
      </c>
      <c r="B136" t="s">
        <v>346</v>
      </c>
      <c r="C136" t="s">
        <v>3151</v>
      </c>
      <c r="D136" t="s">
        <v>51</v>
      </c>
      <c r="E136">
        <v>72866.497950000004</v>
      </c>
      <c r="F136">
        <v>6094.3</v>
      </c>
      <c r="G136">
        <v>42.293672192802397</v>
      </c>
      <c r="H136">
        <v>-0.64848920791335196</v>
      </c>
      <c r="I136">
        <v>15.9785922107865</v>
      </c>
      <c r="J136">
        <v>-0.441013468069683</v>
      </c>
      <c r="K136">
        <v>5994.6540717837997</v>
      </c>
      <c r="L136">
        <v>5307.7181201081503</v>
      </c>
      <c r="M136">
        <v>40.995429666478699</v>
      </c>
      <c r="N136">
        <v>0.76575579792988302</v>
      </c>
      <c r="O136">
        <v>5.67087278276421</v>
      </c>
      <c r="P136">
        <v>73.629253977976902</v>
      </c>
      <c r="Q136">
        <v>4.8486840167054998E-2</v>
      </c>
    </row>
    <row r="137" spans="1:17" x14ac:dyDescent="0.3">
      <c r="A137" t="s">
        <v>347</v>
      </c>
      <c r="B137" t="s">
        <v>348</v>
      </c>
      <c r="C137" t="s">
        <v>3161</v>
      </c>
      <c r="D137" t="s">
        <v>257</v>
      </c>
      <c r="E137">
        <v>72080.093174024994</v>
      </c>
      <c r="F137">
        <v>8451.75</v>
      </c>
      <c r="G137">
        <v>5.07176445841713</v>
      </c>
      <c r="H137">
        <v>3.2777509851872901</v>
      </c>
      <c r="I137">
        <v>9.4428016428121708</v>
      </c>
      <c r="J137">
        <v>2.4171717830947101</v>
      </c>
      <c r="K137">
        <v>8059.4792921476601</v>
      </c>
      <c r="L137">
        <v>7415.4219037016601</v>
      </c>
      <c r="M137">
        <v>61.901874601576203</v>
      </c>
      <c r="N137">
        <v>0.58804176179110401</v>
      </c>
      <c r="O137">
        <v>17.5502114946608</v>
      </c>
      <c r="P137">
        <v>58.7183098591549</v>
      </c>
      <c r="Q137">
        <v>0.14498562193005399</v>
      </c>
    </row>
    <row r="138" spans="1:17" x14ac:dyDescent="0.3">
      <c r="A138" t="s">
        <v>349</v>
      </c>
      <c r="B138" t="s">
        <v>350</v>
      </c>
      <c r="C138" t="s">
        <v>3159</v>
      </c>
      <c r="D138" t="s">
        <v>122</v>
      </c>
      <c r="E138">
        <v>71408</v>
      </c>
      <c r="F138">
        <v>892.6</v>
      </c>
      <c r="G138">
        <v>0.35304109242157</v>
      </c>
      <c r="H138">
        <v>-3.1253942498107001</v>
      </c>
      <c r="I138">
        <v>-24.932499393639102</v>
      </c>
      <c r="J138">
        <v>1.9201910889357201</v>
      </c>
      <c r="K138">
        <v>920.13800811546503</v>
      </c>
      <c r="L138">
        <v>920.728382964822</v>
      </c>
      <c r="M138">
        <v>49.783462136312401</v>
      </c>
      <c r="N138">
        <v>0.96670038699729599</v>
      </c>
      <c r="O138">
        <v>27.593546941519101</v>
      </c>
      <c r="P138">
        <v>40.445283612619001</v>
      </c>
      <c r="Q138">
        <v>-4.9333632507988001E-2</v>
      </c>
    </row>
    <row r="139" spans="1:17" x14ac:dyDescent="0.3">
      <c r="A139" t="s">
        <v>351</v>
      </c>
      <c r="B139" t="s">
        <v>352</v>
      </c>
      <c r="C139" t="s">
        <v>3147</v>
      </c>
      <c r="D139" t="s">
        <v>353</v>
      </c>
      <c r="E139">
        <v>70469.916697919994</v>
      </c>
      <c r="F139">
        <v>740.8</v>
      </c>
      <c r="G139">
        <v>-33.948116378885999</v>
      </c>
      <c r="H139">
        <v>-6.4992092048419199</v>
      </c>
      <c r="I139">
        <v>-10.681250432979599</v>
      </c>
      <c r="J139">
        <v>-3.8488668965004899E-2</v>
      </c>
      <c r="K139">
        <v>750.74506894537706</v>
      </c>
      <c r="L139">
        <v>744.407374073337</v>
      </c>
      <c r="M139">
        <v>39.727666209950499</v>
      </c>
      <c r="N139">
        <v>0.69307496453344897</v>
      </c>
      <c r="O139">
        <v>10.340172786177099</v>
      </c>
      <c r="P139">
        <v>14.3298093988733</v>
      </c>
      <c r="Q139">
        <v>-0.137342972329553</v>
      </c>
    </row>
    <row r="140" spans="1:17" x14ac:dyDescent="0.3">
      <c r="A140" t="s">
        <v>354</v>
      </c>
      <c r="B140" t="s">
        <v>355</v>
      </c>
      <c r="C140" t="s">
        <v>3147</v>
      </c>
      <c r="D140" t="s">
        <v>34</v>
      </c>
      <c r="E140">
        <v>69833.347594944993</v>
      </c>
      <c r="F140">
        <v>518.45000000000005</v>
      </c>
      <c r="G140">
        <v>-6.0261813532625101</v>
      </c>
      <c r="H140">
        <v>0.54038353735906597</v>
      </c>
      <c r="I140">
        <v>-13.065182153510101</v>
      </c>
      <c r="J140">
        <v>-1.6218292167944</v>
      </c>
      <c r="K140">
        <v>533.80199135221301</v>
      </c>
      <c r="L140">
        <v>512.621517221261</v>
      </c>
      <c r="M140">
        <v>41.419152476072803</v>
      </c>
      <c r="N140">
        <v>0.60673977028357495</v>
      </c>
      <c r="O140">
        <v>22.036840582505501</v>
      </c>
      <c r="P140">
        <v>32.6298286006651</v>
      </c>
      <c r="Q140">
        <v>0.13084419308989201</v>
      </c>
    </row>
    <row r="141" spans="1:17" x14ac:dyDescent="0.3">
      <c r="A141" t="s">
        <v>356</v>
      </c>
      <c r="B141" t="s">
        <v>357</v>
      </c>
      <c r="C141" t="s">
        <v>3161</v>
      </c>
      <c r="D141" t="s">
        <v>172</v>
      </c>
      <c r="E141">
        <v>69601.156199969904</v>
      </c>
      <c r="F141">
        <v>4588.05</v>
      </c>
      <c r="G141">
        <v>4.5313659697981503</v>
      </c>
      <c r="H141">
        <v>-0.68143243522507602</v>
      </c>
      <c r="I141">
        <v>9.8534407072533607</v>
      </c>
      <c r="J141">
        <v>-0.85858352259820403</v>
      </c>
      <c r="K141">
        <v>4489.2282845999798</v>
      </c>
      <c r="L141">
        <v>4031.2238447487798</v>
      </c>
      <c r="M141">
        <v>50.115804623784399</v>
      </c>
      <c r="N141">
        <v>0.43462034454075998</v>
      </c>
      <c r="O141">
        <v>4.70788243371367</v>
      </c>
      <c r="P141">
        <v>42.486024844720497</v>
      </c>
      <c r="Q141">
        <v>3.8871888444305003E-2</v>
      </c>
    </row>
    <row r="142" spans="1:17" x14ac:dyDescent="0.3">
      <c r="A142" t="s">
        <v>358</v>
      </c>
      <c r="B142" t="s">
        <v>359</v>
      </c>
      <c r="C142" t="s">
        <v>3147</v>
      </c>
      <c r="D142" t="s">
        <v>43</v>
      </c>
      <c r="E142">
        <v>69298.8</v>
      </c>
      <c r="F142">
        <v>395</v>
      </c>
      <c r="G142">
        <v>49.864139528912503</v>
      </c>
      <c r="H142">
        <v>2.1199707756222499</v>
      </c>
      <c r="I142">
        <v>7.5871749639403196</v>
      </c>
      <c r="J142">
        <v>6.0273676919947201</v>
      </c>
      <c r="K142">
        <v>392.82028951949599</v>
      </c>
      <c r="L142">
        <v>359.457964423249</v>
      </c>
      <c r="M142">
        <v>55.5355914837169</v>
      </c>
      <c r="N142">
        <v>0.30490492278578402</v>
      </c>
      <c r="O142">
        <v>18.430379746835399</v>
      </c>
      <c r="P142">
        <v>85.882352941176407</v>
      </c>
      <c r="Q142">
        <v>0.12265008917334699</v>
      </c>
    </row>
    <row r="143" spans="1:17" x14ac:dyDescent="0.3">
      <c r="A143" t="s">
        <v>360</v>
      </c>
      <c r="B143" t="s">
        <v>361</v>
      </c>
      <c r="C143" t="s">
        <v>3153</v>
      </c>
      <c r="D143" t="s">
        <v>119</v>
      </c>
      <c r="E143">
        <v>68674.323220000006</v>
      </c>
      <c r="F143">
        <v>1475</v>
      </c>
      <c r="G143">
        <v>4.8667755829570396</v>
      </c>
      <c r="H143">
        <v>-7.27052619218078</v>
      </c>
      <c r="I143">
        <v>12.1832465058501</v>
      </c>
      <c r="J143">
        <v>-0.56161911147657595</v>
      </c>
      <c r="K143">
        <v>1547.81761744344</v>
      </c>
      <c r="L143">
        <v>1426.7742773667401</v>
      </c>
      <c r="M143">
        <v>36.920117628304901</v>
      </c>
      <c r="N143">
        <v>0.79796791549933299</v>
      </c>
      <c r="O143">
        <v>22.3389830508474</v>
      </c>
      <c r="P143">
        <v>47.161528484485601</v>
      </c>
      <c r="Q143">
        <v>7.8685199057446004E-2</v>
      </c>
    </row>
    <row r="144" spans="1:17" x14ac:dyDescent="0.3">
      <c r="A144" t="s">
        <v>362</v>
      </c>
      <c r="B144" t="s">
        <v>363</v>
      </c>
      <c r="C144" t="s">
        <v>3161</v>
      </c>
      <c r="D144" t="s">
        <v>172</v>
      </c>
      <c r="E144">
        <v>68358.528893249997</v>
      </c>
      <c r="F144">
        <v>2306.1</v>
      </c>
      <c r="G144">
        <v>-24.2152160361364</v>
      </c>
      <c r="H144">
        <v>-2.7547926686590398</v>
      </c>
      <c r="I144">
        <v>-21.1724366118458</v>
      </c>
      <c r="J144">
        <v>0.57492090960938302</v>
      </c>
      <c r="K144">
        <v>2432.1544408435402</v>
      </c>
      <c r="L144">
        <v>2423.16465177481</v>
      </c>
      <c r="M144">
        <v>28.211928335462499</v>
      </c>
      <c r="N144">
        <v>0.66736064555232899</v>
      </c>
      <c r="O144">
        <v>16.818438055591599</v>
      </c>
      <c r="P144">
        <v>10.7503902029055</v>
      </c>
      <c r="Q144">
        <v>-4.2830109393282002E-2</v>
      </c>
    </row>
    <row r="145" spans="1:17" x14ac:dyDescent="0.3">
      <c r="A145" t="s">
        <v>364</v>
      </c>
      <c r="B145" t="s">
        <v>365</v>
      </c>
      <c r="C145" t="s">
        <v>3156</v>
      </c>
      <c r="D145" t="s">
        <v>154</v>
      </c>
      <c r="E145">
        <v>68117.523327000003</v>
      </c>
      <c r="F145">
        <v>16072.4</v>
      </c>
      <c r="G145">
        <v>226.68953799500099</v>
      </c>
      <c r="H145">
        <v>27.432304567443602</v>
      </c>
      <c r="I145">
        <v>99.789504279097599</v>
      </c>
      <c r="J145">
        <v>12.867944718748801</v>
      </c>
      <c r="K145">
        <v>13278.6751068007</v>
      </c>
      <c r="L145">
        <v>10233.4739029062</v>
      </c>
      <c r="M145">
        <v>80.991265835693994</v>
      </c>
      <c r="N145">
        <v>1.47930957251896</v>
      </c>
      <c r="O145">
        <v>2.97124262711232</v>
      </c>
      <c r="P145">
        <v>298.77433040975501</v>
      </c>
      <c r="Q145">
        <v>0.19358710364069301</v>
      </c>
    </row>
    <row r="146" spans="1:17" x14ac:dyDescent="0.3">
      <c r="A146" t="s">
        <v>366</v>
      </c>
      <c r="B146" t="s">
        <v>367</v>
      </c>
      <c r="C146" t="s">
        <v>3154</v>
      </c>
      <c r="D146" t="s">
        <v>368</v>
      </c>
      <c r="E146">
        <v>67814.219368999999</v>
      </c>
      <c r="F146">
        <v>231.4</v>
      </c>
      <c r="G146">
        <v>13.476352945454201</v>
      </c>
      <c r="H146">
        <v>6.0854066520376104</v>
      </c>
      <c r="I146">
        <v>-16.511711723039198</v>
      </c>
      <c r="J146">
        <v>6.4769348381248797</v>
      </c>
      <c r="K146">
        <v>228.136250336405</v>
      </c>
      <c r="L146">
        <v>221.83527346106399</v>
      </c>
      <c r="M146">
        <v>52.260010296496901</v>
      </c>
      <c r="N146">
        <v>1.3188737577116101</v>
      </c>
      <c r="O146">
        <v>23.746758859118401</v>
      </c>
      <c r="P146">
        <v>55.0938337801608</v>
      </c>
      <c r="Q146">
        <v>0.100658063346646</v>
      </c>
    </row>
    <row r="147" spans="1:17" x14ac:dyDescent="0.3">
      <c r="A147" t="s">
        <v>369</v>
      </c>
      <c r="B147" t="s">
        <v>370</v>
      </c>
      <c r="C147" t="s">
        <v>3158</v>
      </c>
      <c r="D147" t="s">
        <v>95</v>
      </c>
      <c r="E147">
        <v>66845.031384219998</v>
      </c>
      <c r="F147">
        <v>323.8</v>
      </c>
      <c r="G147">
        <v>66.356432369441094</v>
      </c>
      <c r="H147">
        <v>-2.3751415767961701</v>
      </c>
      <c r="I147">
        <v>23.81891396044</v>
      </c>
      <c r="J147">
        <v>-0.78686230813485103</v>
      </c>
      <c r="K147">
        <v>325.15277829933501</v>
      </c>
      <c r="L147">
        <v>279.08694524981502</v>
      </c>
      <c r="M147">
        <v>46.769192991108298</v>
      </c>
      <c r="N147">
        <v>0.78290881481654995</v>
      </c>
      <c r="O147">
        <v>11.473131562693</v>
      </c>
      <c r="P147">
        <v>99.814871953100806</v>
      </c>
    </row>
    <row r="148" spans="1:17" x14ac:dyDescent="0.3">
      <c r="A148" t="s">
        <v>371</v>
      </c>
      <c r="B148" t="s">
        <v>372</v>
      </c>
      <c r="C148" t="s">
        <v>3156</v>
      </c>
      <c r="D148" t="s">
        <v>373</v>
      </c>
      <c r="E148">
        <v>66458.55298095</v>
      </c>
      <c r="F148">
        <v>5231.8500000000004</v>
      </c>
      <c r="G148">
        <v>-5.9751928012238498</v>
      </c>
      <c r="H148">
        <v>3.1182170569799101</v>
      </c>
      <c r="I148">
        <v>15.0108494190778</v>
      </c>
      <c r="J148">
        <v>-2.10246751090189</v>
      </c>
      <c r="K148">
        <v>5353.5876652925399</v>
      </c>
      <c r="L148">
        <v>4991.3300910589196</v>
      </c>
      <c r="M148">
        <v>41.941743689849403</v>
      </c>
      <c r="N148">
        <v>0.76852412511412904</v>
      </c>
      <c r="O148">
        <v>23.474487991819299</v>
      </c>
      <c r="P148">
        <v>45.288808664259903</v>
      </c>
      <c r="Q148">
        <v>9.2495136996985E-2</v>
      </c>
    </row>
    <row r="149" spans="1:17" x14ac:dyDescent="0.3">
      <c r="A149" t="s">
        <v>374</v>
      </c>
      <c r="B149" t="s">
        <v>375</v>
      </c>
      <c r="C149" t="s">
        <v>3157</v>
      </c>
      <c r="D149" t="s">
        <v>100</v>
      </c>
      <c r="E149">
        <v>66415.40091153</v>
      </c>
      <c r="F149">
        <v>569.70000000000005</v>
      </c>
      <c r="G149">
        <v>-26.466061654541601</v>
      </c>
      <c r="H149">
        <v>-4.5646186587845499</v>
      </c>
      <c r="I149">
        <v>-5.5001945063245801</v>
      </c>
      <c r="J149">
        <v>0.67455598717897702</v>
      </c>
      <c r="K149">
        <v>580.52100046910698</v>
      </c>
      <c r="L149">
        <v>555.28624781456699</v>
      </c>
      <c r="M149">
        <v>34.814882213756597</v>
      </c>
      <c r="N149">
        <v>0.73746883130251595</v>
      </c>
      <c r="O149">
        <v>10.4967526768474</v>
      </c>
      <c r="P149">
        <v>29.7722095671981</v>
      </c>
      <c r="Q149">
        <v>-6.2342669095054003E-2</v>
      </c>
    </row>
    <row r="150" spans="1:17" x14ac:dyDescent="0.3">
      <c r="A150" t="s">
        <v>376</v>
      </c>
      <c r="B150" t="s">
        <v>377</v>
      </c>
      <c r="C150" t="s">
        <v>3147</v>
      </c>
      <c r="D150" t="s">
        <v>24</v>
      </c>
      <c r="E150">
        <v>66298.662324899997</v>
      </c>
      <c r="F150">
        <v>21.15</v>
      </c>
      <c r="G150">
        <v>-2.50698341951305</v>
      </c>
      <c r="H150">
        <v>-7.6217169192619298</v>
      </c>
      <c r="I150">
        <v>-24.4389584346894</v>
      </c>
      <c r="J150">
        <v>-1.99064093961607</v>
      </c>
      <c r="K150">
        <v>22.885125917790301</v>
      </c>
      <c r="L150">
        <v>22.958652978939298</v>
      </c>
      <c r="M150">
        <v>25.154167043858799</v>
      </c>
      <c r="N150">
        <v>0.61623159168493002</v>
      </c>
      <c r="O150">
        <v>55.319148936170201</v>
      </c>
      <c r="P150">
        <v>34.713375796178298</v>
      </c>
      <c r="Q150">
        <v>4.2798155911325998E-2</v>
      </c>
    </row>
    <row r="151" spans="1:17" x14ac:dyDescent="0.3">
      <c r="A151" t="s">
        <v>378</v>
      </c>
      <c r="B151" t="s">
        <v>379</v>
      </c>
      <c r="C151" t="s">
        <v>3156</v>
      </c>
      <c r="D151" t="s">
        <v>200</v>
      </c>
      <c r="E151">
        <v>65881.682364335997</v>
      </c>
      <c r="F151">
        <v>224.36</v>
      </c>
      <c r="G151">
        <v>0.70644743265676202</v>
      </c>
      <c r="H151">
        <v>-6.4206515320988897</v>
      </c>
      <c r="I151">
        <v>14.584641147300101</v>
      </c>
      <c r="J151">
        <v>3.3854018087404998</v>
      </c>
      <c r="K151">
        <v>236.76731367439501</v>
      </c>
      <c r="L151">
        <v>215.89977607514899</v>
      </c>
      <c r="M151">
        <v>34.586966648376901</v>
      </c>
      <c r="N151">
        <v>1.1518911798234901</v>
      </c>
      <c r="O151">
        <v>17.957746478873201</v>
      </c>
      <c r="P151">
        <v>42.405585528403599</v>
      </c>
      <c r="Q151">
        <v>5.1330043766918999E-2</v>
      </c>
    </row>
    <row r="152" spans="1:17" x14ac:dyDescent="0.3">
      <c r="A152" t="s">
        <v>380</v>
      </c>
      <c r="B152" t="s">
        <v>381</v>
      </c>
      <c r="C152" t="s">
        <v>3148</v>
      </c>
      <c r="D152" t="s">
        <v>27</v>
      </c>
      <c r="E152">
        <v>64751.129658559999</v>
      </c>
      <c r="F152">
        <v>9.2899999999999991</v>
      </c>
      <c r="G152">
        <v>-47.825090681305298</v>
      </c>
      <c r="H152">
        <v>-30.264611330343602</v>
      </c>
      <c r="I152">
        <v>-41.010483732728197</v>
      </c>
      <c r="J152">
        <v>-3.7548375750076399</v>
      </c>
      <c r="K152">
        <v>12.211288109826</v>
      </c>
      <c r="L152">
        <v>13.532479573803901</v>
      </c>
      <c r="M152">
        <v>32.756913711066296</v>
      </c>
      <c r="N152">
        <v>0.63529844068077801</v>
      </c>
      <c r="O152">
        <v>106.45855758880499</v>
      </c>
      <c r="P152">
        <v>4.3820224719101004</v>
      </c>
      <c r="Q152">
        <v>-2.4234165208830002E-3</v>
      </c>
    </row>
    <row r="153" spans="1:17" x14ac:dyDescent="0.3">
      <c r="A153" t="s">
        <v>382</v>
      </c>
      <c r="B153" t="s">
        <v>383</v>
      </c>
      <c r="C153" t="s">
        <v>3149</v>
      </c>
      <c r="D153" t="s">
        <v>384</v>
      </c>
      <c r="E153">
        <v>63879.4217346449</v>
      </c>
      <c r="F153">
        <v>1764.65</v>
      </c>
      <c r="G153">
        <v>7.1924956381053402</v>
      </c>
      <c r="H153">
        <v>-5.7798728977124698</v>
      </c>
      <c r="I153">
        <v>12.537829528045</v>
      </c>
      <c r="J153">
        <v>1.6310042380252101</v>
      </c>
      <c r="K153">
        <v>1750.26872889019</v>
      </c>
      <c r="L153">
        <v>1600.53704112832</v>
      </c>
      <c r="M153">
        <v>63.279475118803603</v>
      </c>
      <c r="N153">
        <v>0.60586056538333399</v>
      </c>
      <c r="O153">
        <v>12.894908338764001</v>
      </c>
      <c r="P153">
        <v>50.831232103936003</v>
      </c>
      <c r="Q153">
        <v>6.0025374356657002E-2</v>
      </c>
    </row>
    <row r="154" spans="1:17" x14ac:dyDescent="0.3">
      <c r="A154" t="s">
        <v>385</v>
      </c>
      <c r="B154" t="s">
        <v>386</v>
      </c>
      <c r="C154" t="s">
        <v>3153</v>
      </c>
      <c r="D154" t="s">
        <v>188</v>
      </c>
      <c r="E154">
        <v>63061.497179849997</v>
      </c>
      <c r="F154">
        <v>4034.55</v>
      </c>
      <c r="G154">
        <v>3.6621785130963498</v>
      </c>
      <c r="H154">
        <v>0.77583801453540602</v>
      </c>
      <c r="I154">
        <v>12.7766977921132</v>
      </c>
      <c r="J154">
        <v>4.8107006657789597</v>
      </c>
      <c r="K154">
        <v>3942.9008149502902</v>
      </c>
      <c r="L154">
        <v>3746.7363687860602</v>
      </c>
      <c r="M154">
        <v>67.370882429737094</v>
      </c>
      <c r="N154">
        <v>0.75821078957192201</v>
      </c>
      <c r="O154">
        <v>22.7150487662812</v>
      </c>
      <c r="P154">
        <v>54.450271801546599</v>
      </c>
      <c r="Q154">
        <v>0.11434125597855301</v>
      </c>
    </row>
    <row r="155" spans="1:17" x14ac:dyDescent="0.3">
      <c r="A155" t="s">
        <v>387</v>
      </c>
      <c r="B155" t="s">
        <v>388</v>
      </c>
      <c r="C155" t="s">
        <v>3154</v>
      </c>
      <c r="D155" t="s">
        <v>119</v>
      </c>
      <c r="E155">
        <v>62889.8166585</v>
      </c>
      <c r="F155">
        <v>763.75</v>
      </c>
      <c r="G155">
        <v>36.832554204125998</v>
      </c>
      <c r="H155">
        <v>0.78661349851489404</v>
      </c>
      <c r="I155">
        <v>0.66063235222699701</v>
      </c>
      <c r="J155">
        <v>0.71412868514711103</v>
      </c>
      <c r="K155">
        <v>753.46824705487995</v>
      </c>
      <c r="L155">
        <v>688.470615347582</v>
      </c>
      <c r="M155">
        <v>53.408314199769698</v>
      </c>
      <c r="N155">
        <v>0.54755329147263698</v>
      </c>
      <c r="O155">
        <v>11.031096563011401</v>
      </c>
      <c r="P155">
        <v>78.801357836825403</v>
      </c>
      <c r="Q155">
        <v>0.17599806805082899</v>
      </c>
    </row>
    <row r="156" spans="1:17" x14ac:dyDescent="0.3">
      <c r="A156" t="s">
        <v>389</v>
      </c>
      <c r="B156" t="s">
        <v>390</v>
      </c>
      <c r="C156" t="s">
        <v>3157</v>
      </c>
      <c r="D156" t="s">
        <v>305</v>
      </c>
      <c r="E156">
        <v>62249.346136200002</v>
      </c>
      <c r="F156">
        <v>1881.3</v>
      </c>
      <c r="G156">
        <v>94.152336960686497</v>
      </c>
      <c r="H156">
        <v>-4.3677189820023701</v>
      </c>
      <c r="I156">
        <v>32.290997534214398</v>
      </c>
      <c r="J156">
        <v>0.211320804587979</v>
      </c>
      <c r="K156">
        <v>1757.8582871625199</v>
      </c>
      <c r="L156">
        <v>1438.45819430135</v>
      </c>
      <c r="M156">
        <v>66.5845630043071</v>
      </c>
      <c r="N156">
        <v>0.81732400653831105</v>
      </c>
      <c r="O156">
        <v>3.3806410460851501</v>
      </c>
      <c r="P156">
        <v>133.20937151357299</v>
      </c>
      <c r="Q156">
        <v>5.0215578859638003E-2</v>
      </c>
    </row>
    <row r="157" spans="1:17" x14ac:dyDescent="0.3">
      <c r="A157" t="s">
        <v>391</v>
      </c>
      <c r="B157" t="s">
        <v>392</v>
      </c>
      <c r="C157" t="s">
        <v>3151</v>
      </c>
      <c r="D157" t="s">
        <v>51</v>
      </c>
      <c r="E157">
        <v>61509.504527319899</v>
      </c>
      <c r="F157">
        <v>28946.6</v>
      </c>
      <c r="G157">
        <v>2.22986932245289</v>
      </c>
      <c r="H157">
        <v>-0.72911196710572601</v>
      </c>
      <c r="I157">
        <v>-2.03125238849056</v>
      </c>
      <c r="J157">
        <v>1.01827448158002</v>
      </c>
      <c r="K157">
        <v>28642.445127438201</v>
      </c>
      <c r="L157">
        <v>27162.662045346198</v>
      </c>
      <c r="M157">
        <v>57.379714148549901</v>
      </c>
      <c r="N157">
        <v>0.64344353053054404</v>
      </c>
      <c r="O157">
        <v>5.4389807438524702</v>
      </c>
      <c r="P157">
        <v>31.575454545454502</v>
      </c>
      <c r="Q157">
        <v>2.3614527602945998E-2</v>
      </c>
    </row>
    <row r="158" spans="1:17" x14ac:dyDescent="0.3">
      <c r="A158" t="s">
        <v>393</v>
      </c>
      <c r="B158" t="s">
        <v>394</v>
      </c>
      <c r="C158" t="s">
        <v>3147</v>
      </c>
      <c r="D158" t="s">
        <v>395</v>
      </c>
      <c r="E158">
        <v>61215.158894414999</v>
      </c>
      <c r="F158">
        <v>4521.8500000000004</v>
      </c>
      <c r="G158">
        <v>178.770201093606</v>
      </c>
      <c r="H158">
        <v>60.562985513504799</v>
      </c>
      <c r="I158">
        <v>46.710761523560599</v>
      </c>
      <c r="J158">
        <v>10.673276090904199</v>
      </c>
      <c r="K158">
        <v>3500.8856043300402</v>
      </c>
      <c r="L158">
        <v>2702.3054677372402</v>
      </c>
      <c r="M158">
        <v>62.953865701456003</v>
      </c>
      <c r="N158">
        <v>2.4777187520661101</v>
      </c>
      <c r="O158">
        <v>10.348640490064801</v>
      </c>
      <c r="P158">
        <v>208.64816900446999</v>
      </c>
      <c r="Q158">
        <v>0.210522828347179</v>
      </c>
    </row>
    <row r="159" spans="1:17" x14ac:dyDescent="0.3">
      <c r="A159" t="s">
        <v>396</v>
      </c>
      <c r="B159" t="s">
        <v>397</v>
      </c>
      <c r="C159" t="s">
        <v>3160</v>
      </c>
      <c r="D159" t="s">
        <v>130</v>
      </c>
      <c r="E159">
        <v>59985.008038389999</v>
      </c>
      <c r="F159">
        <v>1677.95</v>
      </c>
      <c r="G159">
        <v>47.783091525496303</v>
      </c>
      <c r="H159">
        <v>-0.150394813630082</v>
      </c>
      <c r="I159">
        <v>-5.4929896425728497</v>
      </c>
      <c r="J159">
        <v>-1.2156809359960301</v>
      </c>
      <c r="K159">
        <v>1740.0642140904699</v>
      </c>
      <c r="L159">
        <v>1565.37510815621</v>
      </c>
      <c r="M159">
        <v>46.849014043757002</v>
      </c>
      <c r="N159">
        <v>1.22218683501749</v>
      </c>
      <c r="O159">
        <v>23.275425370243401</v>
      </c>
      <c r="P159">
        <v>94.201556667920499</v>
      </c>
      <c r="Q159">
        <v>0.17578438296860299</v>
      </c>
    </row>
    <row r="160" spans="1:17" x14ac:dyDescent="0.3">
      <c r="A160" t="s">
        <v>398</v>
      </c>
      <c r="B160" t="s">
        <v>399</v>
      </c>
      <c r="C160" t="s">
        <v>3161</v>
      </c>
      <c r="D160" t="s">
        <v>400</v>
      </c>
      <c r="E160">
        <v>59715.037120590001</v>
      </c>
      <c r="F160">
        <v>922.85</v>
      </c>
      <c r="G160">
        <v>13.739498009296501</v>
      </c>
      <c r="H160">
        <v>-5.9515081362817099</v>
      </c>
      <c r="I160">
        <v>25.4963907975153</v>
      </c>
      <c r="J160">
        <v>4.1041762031132096</v>
      </c>
      <c r="K160">
        <v>950.57650851644303</v>
      </c>
      <c r="L160">
        <v>842.52202735737205</v>
      </c>
      <c r="M160">
        <v>47.927944338628002</v>
      </c>
      <c r="N160">
        <v>0.68667035005132204</v>
      </c>
      <c r="O160">
        <v>28.623286557945399</v>
      </c>
      <c r="P160">
        <v>69.470204756220696</v>
      </c>
      <c r="Q160">
        <v>0.15137895090008099</v>
      </c>
    </row>
    <row r="161" spans="1:17" x14ac:dyDescent="0.3">
      <c r="A161" t="s">
        <v>401</v>
      </c>
      <c r="B161" t="s">
        <v>402</v>
      </c>
      <c r="C161" t="s">
        <v>3147</v>
      </c>
      <c r="D161" t="s">
        <v>144</v>
      </c>
      <c r="E161">
        <v>59429.165414365998</v>
      </c>
      <c r="F161">
        <v>221.11</v>
      </c>
      <c r="G161">
        <v>244.579429092705</v>
      </c>
      <c r="H161">
        <v>-2.45026865528328</v>
      </c>
      <c r="I161">
        <v>25.4026424742123</v>
      </c>
      <c r="J161">
        <v>-1.8172193748302199</v>
      </c>
      <c r="K161">
        <v>230.20052569960501</v>
      </c>
      <c r="L161">
        <v>185.594702962394</v>
      </c>
      <c r="M161">
        <v>42.289986938137901</v>
      </c>
      <c r="N161">
        <v>0.449363958899687</v>
      </c>
      <c r="O161">
        <v>40.201709556329398</v>
      </c>
      <c r="P161">
        <v>372.45726495726501</v>
      </c>
    </row>
    <row r="162" spans="1:17" x14ac:dyDescent="0.3">
      <c r="A162" t="s">
        <v>403</v>
      </c>
      <c r="B162" t="s">
        <v>404</v>
      </c>
      <c r="C162" t="s">
        <v>3147</v>
      </c>
      <c r="D162" t="s">
        <v>405</v>
      </c>
      <c r="E162">
        <v>58889.558274524999</v>
      </c>
      <c r="F162">
        <v>226.05</v>
      </c>
      <c r="G162">
        <v>-1.28374630214028</v>
      </c>
      <c r="H162">
        <v>1.0087968170432</v>
      </c>
      <c r="I162">
        <v>-1.66685438909891</v>
      </c>
      <c r="J162">
        <v>6.4774269236736098E-2</v>
      </c>
      <c r="K162">
        <v>225.25307737534601</v>
      </c>
      <c r="L162">
        <v>210.739334590753</v>
      </c>
      <c r="M162">
        <v>47.3913468237253</v>
      </c>
      <c r="N162">
        <v>0.80423017127975005</v>
      </c>
      <c r="O162">
        <v>9.2236230922362292</v>
      </c>
      <c r="P162">
        <v>45.838709677419303</v>
      </c>
      <c r="Q162">
        <v>0.108709760559279</v>
      </c>
    </row>
    <row r="163" spans="1:17" x14ac:dyDescent="0.3">
      <c r="A163" t="s">
        <v>406</v>
      </c>
      <c r="B163" t="s">
        <v>407</v>
      </c>
      <c r="C163" t="s">
        <v>3156</v>
      </c>
      <c r="D163" t="s">
        <v>252</v>
      </c>
      <c r="E163">
        <v>58807.374287699997</v>
      </c>
      <c r="F163">
        <v>5221.1000000000004</v>
      </c>
      <c r="G163">
        <v>52.572950549663297</v>
      </c>
      <c r="H163">
        <v>7.6000650347740599</v>
      </c>
      <c r="I163">
        <v>-0.99613486873096002</v>
      </c>
      <c r="J163">
        <v>-0.36125271572288498</v>
      </c>
      <c r="K163">
        <v>4933.9888263247904</v>
      </c>
      <c r="L163">
        <v>4413.6367737216096</v>
      </c>
      <c r="M163">
        <v>59.916236800975</v>
      </c>
      <c r="N163">
        <v>0.48514322367275098</v>
      </c>
      <c r="O163">
        <v>11.8528662542376</v>
      </c>
      <c r="P163">
        <v>108.82311768823099</v>
      </c>
      <c r="Q163">
        <v>0.156581684289537</v>
      </c>
    </row>
    <row r="164" spans="1:17" x14ac:dyDescent="0.3">
      <c r="A164" t="s">
        <v>408</v>
      </c>
      <c r="B164" t="s">
        <v>409</v>
      </c>
      <c r="C164" t="s">
        <v>3153</v>
      </c>
      <c r="D164" t="s">
        <v>410</v>
      </c>
      <c r="E164">
        <v>58524.8461006</v>
      </c>
      <c r="F164">
        <v>3027.4</v>
      </c>
      <c r="G164">
        <v>-9.8776025487169594</v>
      </c>
      <c r="H164">
        <v>-0.97404797756813399</v>
      </c>
      <c r="I164">
        <v>15.9625785385781</v>
      </c>
      <c r="J164">
        <v>1.1511449697399301</v>
      </c>
      <c r="K164">
        <v>3010.6381638767998</v>
      </c>
      <c r="L164">
        <v>2826.3709448619602</v>
      </c>
      <c r="M164">
        <v>53.034805518940999</v>
      </c>
      <c r="N164">
        <v>0.991561032812874</v>
      </c>
      <c r="O164">
        <v>11.4817995639822</v>
      </c>
      <c r="P164">
        <v>37.997994347707099</v>
      </c>
      <c r="Q164">
        <v>1.576171775285E-3</v>
      </c>
    </row>
    <row r="165" spans="1:17" x14ac:dyDescent="0.3">
      <c r="A165" t="s">
        <v>411</v>
      </c>
      <c r="B165" t="s">
        <v>412</v>
      </c>
      <c r="C165" t="s">
        <v>3147</v>
      </c>
      <c r="D165" t="s">
        <v>405</v>
      </c>
      <c r="E165">
        <v>57585.838222580001</v>
      </c>
      <c r="F165">
        <v>962.05</v>
      </c>
      <c r="G165">
        <v>263.71028114550899</v>
      </c>
      <c r="H165">
        <v>22.2157793728516</v>
      </c>
      <c r="I165">
        <v>77.141285126400305</v>
      </c>
      <c r="J165">
        <v>22.1225251339952</v>
      </c>
      <c r="K165">
        <v>739.913786443101</v>
      </c>
      <c r="L165">
        <v>575.24772959150698</v>
      </c>
      <c r="M165">
        <v>85.575670656702499</v>
      </c>
      <c r="N165">
        <v>2.0782579927567202</v>
      </c>
      <c r="O165">
        <v>2.7077594719609102</v>
      </c>
      <c r="P165">
        <v>326.60606396541198</v>
      </c>
      <c r="Q165">
        <v>0.15713712233937899</v>
      </c>
    </row>
    <row r="166" spans="1:17" x14ac:dyDescent="0.3">
      <c r="A166" t="s">
        <v>413</v>
      </c>
      <c r="B166" t="s">
        <v>414</v>
      </c>
      <c r="C166" t="s">
        <v>3153</v>
      </c>
      <c r="D166" t="s">
        <v>188</v>
      </c>
      <c r="E166">
        <v>57465.188426825</v>
      </c>
      <c r="F166">
        <v>1000.85</v>
      </c>
      <c r="G166">
        <v>40.505017475279701</v>
      </c>
      <c r="H166">
        <v>-4.8550668802508898</v>
      </c>
      <c r="I166">
        <v>23.320312779429099</v>
      </c>
      <c r="J166">
        <v>-0.14670653995941099</v>
      </c>
      <c r="K166">
        <v>1054.7578502449601</v>
      </c>
      <c r="L166">
        <v>905.76757811669597</v>
      </c>
      <c r="M166">
        <v>37.6183084960348</v>
      </c>
      <c r="N166">
        <v>0.988114243574579</v>
      </c>
      <c r="O166">
        <v>25.393415596742699</v>
      </c>
      <c r="P166">
        <v>82.437112650382701</v>
      </c>
      <c r="Q166">
        <v>0.11287891858389899</v>
      </c>
    </row>
    <row r="167" spans="1:17" x14ac:dyDescent="0.3">
      <c r="A167" t="s">
        <v>415</v>
      </c>
      <c r="B167" t="s">
        <v>416</v>
      </c>
      <c r="C167" t="s">
        <v>3146</v>
      </c>
      <c r="D167" t="s">
        <v>279</v>
      </c>
      <c r="E167">
        <v>56696.108052769901</v>
      </c>
      <c r="F167">
        <v>5356.9</v>
      </c>
      <c r="G167">
        <v>-12.3415937274406</v>
      </c>
      <c r="H167">
        <v>-6.6403456197089996</v>
      </c>
      <c r="I167">
        <v>-11.995617390095701</v>
      </c>
      <c r="J167">
        <v>3.0144996686988499</v>
      </c>
      <c r="K167">
        <v>5329.2434927333497</v>
      </c>
      <c r="L167">
        <v>5081.3706995151597</v>
      </c>
      <c r="M167">
        <v>59.650239245612603</v>
      </c>
      <c r="N167">
        <v>1.0070136041949</v>
      </c>
      <c r="O167">
        <v>12.005077563516201</v>
      </c>
      <c r="P167">
        <v>30.3064947701289</v>
      </c>
      <c r="Q167">
        <v>-3.9652709682900002E-3</v>
      </c>
    </row>
    <row r="168" spans="1:17" x14ac:dyDescent="0.3">
      <c r="A168" t="s">
        <v>417</v>
      </c>
      <c r="B168" t="s">
        <v>418</v>
      </c>
      <c r="C168" t="s">
        <v>3153</v>
      </c>
      <c r="D168" t="s">
        <v>410</v>
      </c>
      <c r="E168">
        <v>55344.286641339997</v>
      </c>
      <c r="F168">
        <v>130493.8</v>
      </c>
      <c r="G168">
        <v>-7.4341905431720701</v>
      </c>
      <c r="H168">
        <v>-3.3245431001911698</v>
      </c>
      <c r="I168">
        <v>-12.488516303279299</v>
      </c>
      <c r="J168">
        <v>-1.95643429163185</v>
      </c>
      <c r="K168">
        <v>134752.28435451901</v>
      </c>
      <c r="L168">
        <v>130141.480698906</v>
      </c>
      <c r="M168">
        <v>28.255736701075499</v>
      </c>
      <c r="N168">
        <v>0.66763803351788997</v>
      </c>
      <c r="O168">
        <v>16.0553221685628</v>
      </c>
      <c r="P168">
        <v>21.947647863875599</v>
      </c>
      <c r="Q168">
        <v>5.0676125503431001E-2</v>
      </c>
    </row>
    <row r="169" spans="1:17" x14ac:dyDescent="0.3">
      <c r="A169" t="s">
        <v>419</v>
      </c>
      <c r="B169" t="s">
        <v>420</v>
      </c>
      <c r="C169" t="s">
        <v>3146</v>
      </c>
      <c r="D169" t="s">
        <v>21</v>
      </c>
      <c r="E169">
        <v>55073.625980880002</v>
      </c>
      <c r="F169">
        <v>2911.35</v>
      </c>
      <c r="G169">
        <v>-3.1654744885612902</v>
      </c>
      <c r="H169">
        <v>-5.7391027492121296</v>
      </c>
      <c r="I169">
        <v>13.393745639005401</v>
      </c>
      <c r="J169">
        <v>0.23584932156320301</v>
      </c>
      <c r="K169">
        <v>2931.7388412229998</v>
      </c>
      <c r="L169">
        <v>2668.9460938278198</v>
      </c>
      <c r="M169">
        <v>44.854878562348901</v>
      </c>
      <c r="N169">
        <v>1.04937359974894</v>
      </c>
      <c r="O169">
        <v>9.4955948271420603</v>
      </c>
      <c r="P169">
        <v>40.706104103233301</v>
      </c>
      <c r="Q169">
        <v>-5.0164061534887998E-2</v>
      </c>
    </row>
    <row r="170" spans="1:17" x14ac:dyDescent="0.3">
      <c r="A170" t="s">
        <v>421</v>
      </c>
      <c r="B170" t="s">
        <v>422</v>
      </c>
      <c r="C170" t="s">
        <v>3148</v>
      </c>
      <c r="D170" t="s">
        <v>27</v>
      </c>
      <c r="E170">
        <v>54789.824999999997</v>
      </c>
      <c r="F170">
        <v>1922.45</v>
      </c>
      <c r="G170">
        <v>-19.569847922977999</v>
      </c>
      <c r="H170">
        <v>-5.1634328000399696</v>
      </c>
      <c r="I170">
        <v>-10.6935227296358</v>
      </c>
      <c r="J170">
        <v>-3.6331796943927102</v>
      </c>
      <c r="K170">
        <v>1975.8445416132899</v>
      </c>
      <c r="L170">
        <v>1863.2305992136701</v>
      </c>
      <c r="M170">
        <v>29.370809195247901</v>
      </c>
      <c r="N170">
        <v>0.75487643781302005</v>
      </c>
      <c r="O170">
        <v>13.1368826237353</v>
      </c>
      <c r="P170">
        <v>24.559414280160599</v>
      </c>
      <c r="Q170">
        <v>2.5011910116994E-2</v>
      </c>
    </row>
    <row r="171" spans="1:17" x14ac:dyDescent="0.3">
      <c r="A171" t="s">
        <v>423</v>
      </c>
      <c r="B171" t="s">
        <v>424</v>
      </c>
      <c r="C171" t="s">
        <v>3147</v>
      </c>
      <c r="D171" t="s">
        <v>54</v>
      </c>
      <c r="E171">
        <v>54507.074516875</v>
      </c>
      <c r="F171">
        <v>4946.6499999999996</v>
      </c>
      <c r="G171">
        <v>27.097397244121201</v>
      </c>
      <c r="H171">
        <v>6.4080861733534098</v>
      </c>
      <c r="I171">
        <v>-5.9757193636376602</v>
      </c>
      <c r="J171">
        <v>-5.9213133311708699</v>
      </c>
      <c r="K171">
        <v>4876.3683922990704</v>
      </c>
      <c r="L171">
        <v>4322.41617762637</v>
      </c>
      <c r="M171">
        <v>34.649866446245703</v>
      </c>
      <c r="N171">
        <v>0.55459412605444802</v>
      </c>
      <c r="O171">
        <v>11.911091344647399</v>
      </c>
      <c r="P171">
        <v>68.099024705202694</v>
      </c>
      <c r="Q171">
        <v>8.1204022015750998E-2</v>
      </c>
    </row>
    <row r="172" spans="1:17" x14ac:dyDescent="0.3">
      <c r="A172" t="s">
        <v>425</v>
      </c>
      <c r="B172" t="s">
        <v>426</v>
      </c>
      <c r="C172" t="s">
        <v>3147</v>
      </c>
      <c r="D172" t="s">
        <v>34</v>
      </c>
      <c r="E172">
        <v>54471.345449856002</v>
      </c>
      <c r="F172">
        <v>45.56</v>
      </c>
      <c r="G172">
        <v>-15.160261208842501</v>
      </c>
      <c r="H172">
        <v>-8.2314863493420596</v>
      </c>
      <c r="I172">
        <v>-28.533517725263099</v>
      </c>
      <c r="J172">
        <v>-1.5045472550074099</v>
      </c>
      <c r="K172">
        <v>49.040286869716297</v>
      </c>
      <c r="L172">
        <v>49.287712831941498</v>
      </c>
      <c r="M172">
        <v>38.390608079041201</v>
      </c>
      <c r="N172">
        <v>0.50789415072062005</v>
      </c>
      <c r="O172">
        <v>55.0702370500439</v>
      </c>
      <c r="P172">
        <v>31.1079136690647</v>
      </c>
      <c r="Q172">
        <v>0.107971240813984</v>
      </c>
    </row>
    <row r="173" spans="1:17" x14ac:dyDescent="0.3">
      <c r="A173" t="s">
        <v>427</v>
      </c>
      <c r="B173" t="s">
        <v>428</v>
      </c>
      <c r="C173" t="s">
        <v>3158</v>
      </c>
      <c r="D173" t="s">
        <v>429</v>
      </c>
      <c r="E173">
        <v>53971.29334584</v>
      </c>
      <c r="F173">
        <v>885.8</v>
      </c>
      <c r="G173">
        <v>-2.9424054965581998</v>
      </c>
      <c r="H173">
        <v>-5.99750466523012</v>
      </c>
      <c r="I173">
        <v>-19.1956304588265</v>
      </c>
      <c r="J173">
        <v>-0.84928069836307996</v>
      </c>
      <c r="K173">
        <v>935.593095338338</v>
      </c>
      <c r="L173">
        <v>937.98750875583096</v>
      </c>
      <c r="M173">
        <v>43.157933153687701</v>
      </c>
      <c r="N173">
        <v>0.61078032884120304</v>
      </c>
      <c r="O173">
        <v>33.212914879205201</v>
      </c>
      <c r="P173">
        <v>31.776257066349199</v>
      </c>
      <c r="Q173">
        <v>1.4007307393817999E-2</v>
      </c>
    </row>
    <row r="174" spans="1:17" x14ac:dyDescent="0.3">
      <c r="A174" t="s">
        <v>430</v>
      </c>
      <c r="B174" t="s">
        <v>431</v>
      </c>
      <c r="C174" t="s">
        <v>3149</v>
      </c>
      <c r="D174" t="s">
        <v>195</v>
      </c>
      <c r="E174">
        <v>53755.952638080002</v>
      </c>
      <c r="F174">
        <v>16560.3</v>
      </c>
      <c r="G174">
        <v>-32.454340068273702</v>
      </c>
      <c r="H174">
        <v>-0.22214211394175201</v>
      </c>
      <c r="I174">
        <v>-8.0118106998395309</v>
      </c>
      <c r="J174">
        <v>-1.7917029540706499</v>
      </c>
      <c r="K174">
        <v>16628.168676355399</v>
      </c>
      <c r="L174">
        <v>16498.441933607701</v>
      </c>
      <c r="M174">
        <v>48.026375950101901</v>
      </c>
      <c r="N174">
        <v>1.1827682106658299</v>
      </c>
      <c r="O174">
        <v>16.241855521941002</v>
      </c>
      <c r="P174">
        <v>7.9170305107719496</v>
      </c>
      <c r="Q174">
        <v>-3.7690869030908999E-2</v>
      </c>
    </row>
    <row r="175" spans="1:17" x14ac:dyDescent="0.3">
      <c r="A175" t="s">
        <v>432</v>
      </c>
      <c r="B175" t="s">
        <v>433</v>
      </c>
      <c r="C175" t="s">
        <v>3154</v>
      </c>
      <c r="D175" t="s">
        <v>119</v>
      </c>
      <c r="E175">
        <v>53663.784554687998</v>
      </c>
      <c r="F175">
        <v>129.91999999999999</v>
      </c>
      <c r="G175">
        <v>19.096319974619199</v>
      </c>
      <c r="H175">
        <v>7.5986242752694499E-2</v>
      </c>
      <c r="I175">
        <v>-25.7285114916133</v>
      </c>
      <c r="J175">
        <v>-0.82048248526532896</v>
      </c>
      <c r="K175">
        <v>135.17483183339201</v>
      </c>
      <c r="L175">
        <v>133.30816020903799</v>
      </c>
      <c r="M175">
        <v>38.5709310951693</v>
      </c>
      <c r="N175">
        <v>0.986175024866214</v>
      </c>
      <c r="O175">
        <v>34.967672413793103</v>
      </c>
      <c r="P175">
        <v>58.8264058679706</v>
      </c>
      <c r="Q175">
        <v>-3.6422265691699999E-3</v>
      </c>
    </row>
    <row r="176" spans="1:17" x14ac:dyDescent="0.3">
      <c r="A176" t="s">
        <v>434</v>
      </c>
      <c r="B176" t="s">
        <v>435</v>
      </c>
      <c r="C176" t="s">
        <v>3149</v>
      </c>
      <c r="D176" t="s">
        <v>232</v>
      </c>
      <c r="E176">
        <v>53638.550551884997</v>
      </c>
      <c r="F176">
        <v>2028.65</v>
      </c>
      <c r="G176">
        <v>3.0557303108676002</v>
      </c>
      <c r="H176">
        <v>0.96240012687373799</v>
      </c>
      <c r="I176">
        <v>-3.3011981283224801</v>
      </c>
      <c r="J176">
        <v>-2.8161886079730998</v>
      </c>
      <c r="K176">
        <v>2069.6533798803098</v>
      </c>
      <c r="L176">
        <v>1931.1204577839401</v>
      </c>
      <c r="M176">
        <v>28.5313055998419</v>
      </c>
      <c r="N176">
        <v>0.53025407473193098</v>
      </c>
      <c r="O176">
        <v>8.6880437729524402</v>
      </c>
      <c r="P176">
        <v>31.645035691109602</v>
      </c>
      <c r="Q176">
        <v>-3.4653771785360002E-3</v>
      </c>
    </row>
    <row r="177" spans="1:17" x14ac:dyDescent="0.3">
      <c r="A177" t="s">
        <v>436</v>
      </c>
      <c r="B177" t="s">
        <v>437</v>
      </c>
      <c r="C177" t="s">
        <v>3145</v>
      </c>
      <c r="D177" t="s">
        <v>438</v>
      </c>
      <c r="E177">
        <v>53250.003124000003</v>
      </c>
      <c r="F177">
        <v>355</v>
      </c>
      <c r="G177">
        <v>27.026022214055601</v>
      </c>
      <c r="H177">
        <v>7.4783720170234602</v>
      </c>
      <c r="I177">
        <v>2.5118047895602502</v>
      </c>
      <c r="J177">
        <v>1.0348348899826301</v>
      </c>
      <c r="K177">
        <v>348.12207647149</v>
      </c>
      <c r="L177">
        <v>313.06634326318198</v>
      </c>
      <c r="M177">
        <v>59.0466009516987</v>
      </c>
      <c r="N177">
        <v>1.1551501500930701</v>
      </c>
      <c r="O177">
        <v>8.2253521126760507</v>
      </c>
      <c r="P177">
        <v>85.185185185185105</v>
      </c>
      <c r="Q177">
        <v>4.876286688854E-2</v>
      </c>
    </row>
    <row r="178" spans="1:17" x14ac:dyDescent="0.3">
      <c r="A178" t="s">
        <v>439</v>
      </c>
      <c r="B178" t="s">
        <v>440</v>
      </c>
      <c r="C178" t="s">
        <v>3159</v>
      </c>
      <c r="D178" t="s">
        <v>441</v>
      </c>
      <c r="E178">
        <v>53100.502232273997</v>
      </c>
      <c r="F178">
        <v>185.78</v>
      </c>
      <c r="G178">
        <v>-0.21592396181068799</v>
      </c>
      <c r="H178">
        <v>-7.0179537590457199</v>
      </c>
      <c r="I178">
        <v>-5.85495503289577</v>
      </c>
      <c r="J178">
        <v>-2.27668999092307</v>
      </c>
      <c r="K178">
        <v>196.65145720381301</v>
      </c>
      <c r="L178">
        <v>181.23305844471699</v>
      </c>
      <c r="M178">
        <v>26.6401828997877</v>
      </c>
      <c r="N178">
        <v>0.47645132074671498</v>
      </c>
      <c r="O178">
        <v>23.694692647217099</v>
      </c>
      <c r="P178">
        <v>36.102564102564003</v>
      </c>
      <c r="Q178">
        <v>-7.9908771193726996E-2</v>
      </c>
    </row>
    <row r="179" spans="1:17" x14ac:dyDescent="0.3">
      <c r="A179" t="s">
        <v>442</v>
      </c>
      <c r="B179" t="s">
        <v>443</v>
      </c>
      <c r="C179" t="s">
        <v>3147</v>
      </c>
      <c r="D179" t="s">
        <v>24</v>
      </c>
      <c r="E179">
        <v>52838.098466217998</v>
      </c>
      <c r="F179">
        <v>72.22</v>
      </c>
      <c r="G179">
        <v>-47.147637060858301</v>
      </c>
      <c r="H179">
        <v>0.41611198832673502</v>
      </c>
      <c r="I179">
        <v>-25.420245022779699</v>
      </c>
      <c r="J179">
        <v>-0.73488934061545497</v>
      </c>
      <c r="K179">
        <v>73.755859906673507</v>
      </c>
      <c r="L179">
        <v>77.084690654001506</v>
      </c>
      <c r="M179">
        <v>42.512242753114698</v>
      </c>
      <c r="N179">
        <v>1.0463840703923699</v>
      </c>
      <c r="O179">
        <v>28.911658820271299</v>
      </c>
      <c r="P179">
        <v>2.5706575770487001</v>
      </c>
      <c r="Q179">
        <v>3.2423809836536997E-2</v>
      </c>
    </row>
    <row r="180" spans="1:17" x14ac:dyDescent="0.3">
      <c r="A180" t="s">
        <v>444</v>
      </c>
      <c r="B180" t="s">
        <v>445</v>
      </c>
      <c r="C180" t="s">
        <v>3154</v>
      </c>
      <c r="D180" t="s">
        <v>368</v>
      </c>
      <c r="E180">
        <v>52584.791126115</v>
      </c>
      <c r="F180">
        <v>1006.05</v>
      </c>
      <c r="G180">
        <v>47.774635007336499</v>
      </c>
      <c r="H180">
        <v>29.486671011333499</v>
      </c>
      <c r="I180">
        <v>31.550687593503199</v>
      </c>
      <c r="J180">
        <v>5.4813199971817301</v>
      </c>
      <c r="K180">
        <v>858.62059115955196</v>
      </c>
      <c r="L180">
        <v>717.00989102076198</v>
      </c>
      <c r="M180">
        <v>70.671250758194205</v>
      </c>
      <c r="N180">
        <v>1.1016465081775899</v>
      </c>
      <c r="O180">
        <v>3.3745837682023798</v>
      </c>
      <c r="P180">
        <v>104.481707317073</v>
      </c>
    </row>
    <row r="181" spans="1:17" x14ac:dyDescent="0.3">
      <c r="A181" t="s">
        <v>446</v>
      </c>
      <c r="B181" t="s">
        <v>447</v>
      </c>
      <c r="C181" t="s">
        <v>603</v>
      </c>
      <c r="D181" t="s">
        <v>448</v>
      </c>
      <c r="E181">
        <v>51969.412436309998</v>
      </c>
      <c r="F181">
        <v>46593.15</v>
      </c>
      <c r="G181">
        <v>-6.8376426606800003</v>
      </c>
      <c r="H181">
        <v>7.9587763999544601</v>
      </c>
      <c r="I181">
        <v>17.854719012588198</v>
      </c>
      <c r="J181">
        <v>8.8667379527371608</v>
      </c>
      <c r="K181">
        <v>42377.365273556999</v>
      </c>
      <c r="L181">
        <v>39702.824922088497</v>
      </c>
      <c r="M181">
        <v>84.517025338487201</v>
      </c>
      <c r="N181">
        <v>1.33489649076151</v>
      </c>
      <c r="O181">
        <v>0.46627025646472903</v>
      </c>
      <c r="P181">
        <v>40.892287734672301</v>
      </c>
      <c r="Q181">
        <v>-6.2629297665829997E-3</v>
      </c>
    </row>
    <row r="182" spans="1:17" x14ac:dyDescent="0.3">
      <c r="A182" t="s">
        <v>449</v>
      </c>
      <c r="B182" t="s">
        <v>450</v>
      </c>
      <c r="C182" t="s">
        <v>3147</v>
      </c>
      <c r="D182" t="s">
        <v>54</v>
      </c>
      <c r="E182">
        <v>51783.654562049996</v>
      </c>
      <c r="F182">
        <v>696.45</v>
      </c>
      <c r="G182">
        <v>-28.372470533712601</v>
      </c>
      <c r="H182">
        <v>-2.4027277836927299</v>
      </c>
      <c r="I182">
        <v>0.79135373751482296</v>
      </c>
      <c r="J182">
        <v>-4.5115530340203298</v>
      </c>
      <c r="K182">
        <v>694.99254073335999</v>
      </c>
      <c r="L182">
        <v>669.62832298864396</v>
      </c>
      <c r="M182">
        <v>36.437320398183097</v>
      </c>
      <c r="N182">
        <v>0.63635323150920298</v>
      </c>
      <c r="O182">
        <v>16.792303826548899</v>
      </c>
      <c r="P182">
        <v>25.781108903738399</v>
      </c>
      <c r="Q182">
        <v>-8.0808799064889993E-3</v>
      </c>
    </row>
    <row r="183" spans="1:17" x14ac:dyDescent="0.3">
      <c r="A183" t="s">
        <v>451</v>
      </c>
      <c r="B183" t="s">
        <v>452</v>
      </c>
      <c r="C183" t="s">
        <v>3161</v>
      </c>
      <c r="D183" t="s">
        <v>453</v>
      </c>
      <c r="E183">
        <v>51356.522749999996</v>
      </c>
      <c r="F183">
        <v>4675.1499999999996</v>
      </c>
      <c r="G183">
        <v>42.0810083786306</v>
      </c>
      <c r="H183">
        <v>6.5148367479691904</v>
      </c>
      <c r="I183">
        <v>19.897366766985002</v>
      </c>
      <c r="J183">
        <v>11.401666924001001</v>
      </c>
      <c r="K183">
        <v>3991.0377041439501</v>
      </c>
      <c r="L183">
        <v>3516.9181574014301</v>
      </c>
      <c r="M183">
        <v>69.601799289959899</v>
      </c>
      <c r="N183">
        <v>0.97715311175018205</v>
      </c>
      <c r="O183">
        <v>1.57962846111889</v>
      </c>
      <c r="P183">
        <v>88.818659127625097</v>
      </c>
      <c r="Q183">
        <v>0.100395632221758</v>
      </c>
    </row>
    <row r="184" spans="1:17" hidden="1" x14ac:dyDescent="0.3">
      <c r="A184" t="s">
        <v>454</v>
      </c>
      <c r="B184" t="s">
        <v>455</v>
      </c>
      <c r="C184" t="s">
        <v>3162</v>
      </c>
      <c r="D184" t="s">
        <v>111</v>
      </c>
      <c r="E184">
        <v>51178.667870879901</v>
      </c>
      <c r="F184">
        <v>1135.3499999999999</v>
      </c>
      <c r="G184">
        <v>8.6229025220824198</v>
      </c>
      <c r="H184">
        <v>6.1870766993955897</v>
      </c>
      <c r="I184">
        <v>22.428871292529799</v>
      </c>
      <c r="J184">
        <v>11.4312906232409</v>
      </c>
      <c r="M184">
        <v>63.380247969444198</v>
      </c>
      <c r="O184">
        <v>11.6792178623332</v>
      </c>
      <c r="P184">
        <v>41.547188629846602</v>
      </c>
    </row>
    <row r="185" spans="1:17" x14ac:dyDescent="0.3">
      <c r="A185" t="s">
        <v>456</v>
      </c>
      <c r="B185" t="s">
        <v>457</v>
      </c>
      <c r="C185" t="s">
        <v>3156</v>
      </c>
      <c r="D185" t="s">
        <v>458</v>
      </c>
      <c r="E185">
        <v>50894.073125139999</v>
      </c>
      <c r="F185">
        <v>1894.6</v>
      </c>
      <c r="G185">
        <v>-29.367518336910901</v>
      </c>
      <c r="H185">
        <v>7.6614736367770206E-2</v>
      </c>
      <c r="I185">
        <v>-17.414954364687699</v>
      </c>
      <c r="J185">
        <v>-0.65346119857343898</v>
      </c>
      <c r="K185">
        <v>1971.2154297443899</v>
      </c>
      <c r="L185">
        <v>2011.4548862388001</v>
      </c>
      <c r="M185">
        <v>34.723992151548501</v>
      </c>
      <c r="N185">
        <v>0.78355616740365697</v>
      </c>
      <c r="O185">
        <v>29.526021323762201</v>
      </c>
      <c r="P185">
        <v>8.88505747126435</v>
      </c>
      <c r="Q185">
        <v>-5.1056820673189996E-3</v>
      </c>
    </row>
    <row r="186" spans="1:17" x14ac:dyDescent="0.3">
      <c r="A186" t="s">
        <v>459</v>
      </c>
      <c r="B186" t="s">
        <v>460</v>
      </c>
      <c r="C186" t="s">
        <v>3151</v>
      </c>
      <c r="D186" t="s">
        <v>51</v>
      </c>
      <c r="E186">
        <v>50270.409050620001</v>
      </c>
      <c r="F186">
        <v>1781.45</v>
      </c>
      <c r="G186">
        <v>96.741407867670404</v>
      </c>
      <c r="H186">
        <v>4.0014891662554399</v>
      </c>
      <c r="I186">
        <v>55.313385284536899</v>
      </c>
      <c r="J186">
        <v>3.2741567460207799</v>
      </c>
      <c r="K186">
        <v>1648.6158753111399</v>
      </c>
      <c r="L186">
        <v>1291.54180136642</v>
      </c>
      <c r="M186">
        <v>60.9320933794288</v>
      </c>
      <c r="N186">
        <v>0.81254531443891598</v>
      </c>
      <c r="O186">
        <v>2.77863538129052</v>
      </c>
      <c r="P186">
        <v>146.70405760974899</v>
      </c>
      <c r="Q186">
        <v>0.17929371201722599</v>
      </c>
    </row>
    <row r="187" spans="1:17" x14ac:dyDescent="0.3">
      <c r="A187" t="s">
        <v>461</v>
      </c>
      <c r="B187" t="s">
        <v>462</v>
      </c>
      <c r="C187" t="s">
        <v>3147</v>
      </c>
      <c r="D187" t="s">
        <v>34</v>
      </c>
      <c r="E187">
        <v>49854.635157976001</v>
      </c>
      <c r="F187">
        <v>57.43</v>
      </c>
      <c r="G187">
        <v>-6.9080709072940696</v>
      </c>
      <c r="H187">
        <v>-3.37430838232858</v>
      </c>
      <c r="I187">
        <v>-20.118903212115399</v>
      </c>
      <c r="J187">
        <v>0.51848555559475396</v>
      </c>
      <c r="K187">
        <v>59.287173084291197</v>
      </c>
      <c r="L187">
        <v>57.913615565381001</v>
      </c>
      <c r="M187">
        <v>47.476725070081798</v>
      </c>
      <c r="N187">
        <v>0.44747447556862002</v>
      </c>
      <c r="O187">
        <v>33.9021417377677</v>
      </c>
      <c r="P187">
        <v>40.587515299877502</v>
      </c>
      <c r="Q187">
        <v>0.101068157787396</v>
      </c>
    </row>
    <row r="188" spans="1:17" x14ac:dyDescent="0.3">
      <c r="A188" t="s">
        <v>463</v>
      </c>
      <c r="B188" t="s">
        <v>464</v>
      </c>
      <c r="C188" t="s">
        <v>3156</v>
      </c>
      <c r="D188" t="s">
        <v>154</v>
      </c>
      <c r="E188">
        <v>49676.868488025</v>
      </c>
      <c r="F188">
        <v>1940.15</v>
      </c>
      <c r="G188">
        <v>347.05771543470502</v>
      </c>
      <c r="H188">
        <v>8.8821574308264299</v>
      </c>
      <c r="I188">
        <v>99.209239380969805</v>
      </c>
      <c r="J188">
        <v>9.71321901471687</v>
      </c>
      <c r="K188">
        <v>1675.6862023475701</v>
      </c>
      <c r="L188">
        <v>1291.6157654584999</v>
      </c>
      <c r="M188">
        <v>85.082891829046602</v>
      </c>
      <c r="N188">
        <v>1.0431985674894</v>
      </c>
      <c r="O188">
        <v>0.89941499368604205</v>
      </c>
      <c r="P188">
        <v>455.91690544412597</v>
      </c>
      <c r="Q188">
        <v>0.24912152415376199</v>
      </c>
    </row>
    <row r="189" spans="1:17" x14ac:dyDescent="0.3">
      <c r="A189" t="s">
        <v>465</v>
      </c>
      <c r="B189" t="s">
        <v>466</v>
      </c>
      <c r="C189" t="s">
        <v>3146</v>
      </c>
      <c r="D189" t="s">
        <v>21</v>
      </c>
      <c r="E189">
        <v>48047.865015650001</v>
      </c>
      <c r="F189">
        <v>7204.25</v>
      </c>
      <c r="G189">
        <v>16.3833099295857</v>
      </c>
      <c r="H189">
        <v>8.2614991324064597</v>
      </c>
      <c r="I189">
        <v>25.532069904203301</v>
      </c>
      <c r="J189">
        <v>1.1457038190995401</v>
      </c>
      <c r="K189">
        <v>6736.2366438925201</v>
      </c>
      <c r="L189">
        <v>5983.7920445196096</v>
      </c>
      <c r="M189">
        <v>49.117444029248702</v>
      </c>
      <c r="N189">
        <v>0.98919216105456398</v>
      </c>
      <c r="O189">
        <v>5.2850747822465998</v>
      </c>
      <c r="P189">
        <v>68.038952708612698</v>
      </c>
      <c r="Q189">
        <v>2.1358204929728002E-2</v>
      </c>
    </row>
    <row r="190" spans="1:17" x14ac:dyDescent="0.3">
      <c r="A190" t="s">
        <v>467</v>
      </c>
      <c r="B190" t="s">
        <v>468</v>
      </c>
      <c r="C190" t="s">
        <v>3161</v>
      </c>
      <c r="D190" t="s">
        <v>400</v>
      </c>
      <c r="E190">
        <v>47952.67660839</v>
      </c>
      <c r="F190">
        <v>1628.1</v>
      </c>
      <c r="G190">
        <v>14.4559693086537</v>
      </c>
      <c r="H190">
        <v>-9.8033143061230593E-2</v>
      </c>
      <c r="I190">
        <v>30.438379995278801</v>
      </c>
      <c r="J190">
        <v>3.18155918150905</v>
      </c>
      <c r="K190">
        <v>1649.1905680060399</v>
      </c>
      <c r="L190">
        <v>1440.7284227191001</v>
      </c>
      <c r="M190">
        <v>46.732104178697703</v>
      </c>
      <c r="N190">
        <v>0.70906731963564196</v>
      </c>
      <c r="O190">
        <v>9.8826853387384102</v>
      </c>
      <c r="P190">
        <v>59.766449143810398</v>
      </c>
      <c r="Q190">
        <v>9.9812260860304994E-2</v>
      </c>
    </row>
    <row r="191" spans="1:17" x14ac:dyDescent="0.3">
      <c r="A191" t="s">
        <v>469</v>
      </c>
      <c r="B191" t="s">
        <v>470</v>
      </c>
      <c r="C191" t="s">
        <v>3146</v>
      </c>
      <c r="D191" t="s">
        <v>21</v>
      </c>
      <c r="E191">
        <v>47822.002200105002</v>
      </c>
      <c r="F191">
        <v>1761.45</v>
      </c>
      <c r="G191">
        <v>16.752445675981601</v>
      </c>
      <c r="H191">
        <v>-0.58467891224163604</v>
      </c>
      <c r="I191">
        <v>12.1111820205164</v>
      </c>
      <c r="J191">
        <v>3.84931058923372</v>
      </c>
      <c r="K191">
        <v>1733.4453637188999</v>
      </c>
      <c r="L191">
        <v>1590.8793314009499</v>
      </c>
      <c r="M191">
        <v>58.331245741662798</v>
      </c>
      <c r="N191">
        <v>0.88881223451805802</v>
      </c>
      <c r="O191">
        <v>9.4950183087797004</v>
      </c>
      <c r="P191">
        <v>61.4232038123167</v>
      </c>
      <c r="Q191">
        <v>0.192102788552551</v>
      </c>
    </row>
    <row r="192" spans="1:17" x14ac:dyDescent="0.3">
      <c r="A192" t="s">
        <v>471</v>
      </c>
      <c r="B192" t="s">
        <v>472</v>
      </c>
      <c r="C192" t="s">
        <v>3147</v>
      </c>
      <c r="D192" t="s">
        <v>34</v>
      </c>
      <c r="E192">
        <v>47725.617239277999</v>
      </c>
      <c r="F192">
        <v>104.83</v>
      </c>
      <c r="G192">
        <v>-26.905615267243299</v>
      </c>
      <c r="H192">
        <v>-5.81169653302572</v>
      </c>
      <c r="I192">
        <v>-37.031070175849898</v>
      </c>
      <c r="J192">
        <v>-2.3081154892339599</v>
      </c>
      <c r="K192">
        <v>112.652029869964</v>
      </c>
      <c r="L192">
        <v>117.93851223665899</v>
      </c>
      <c r="M192">
        <v>21.229330587474401</v>
      </c>
      <c r="N192">
        <v>0.59060949901708604</v>
      </c>
      <c r="O192">
        <v>50.672517409138599</v>
      </c>
      <c r="P192">
        <v>21.331018518518501</v>
      </c>
      <c r="Q192">
        <v>5.8675685841593002E-2</v>
      </c>
    </row>
    <row r="193" spans="1:17" x14ac:dyDescent="0.3">
      <c r="A193" t="s">
        <v>473</v>
      </c>
      <c r="B193" t="s">
        <v>474</v>
      </c>
      <c r="C193" t="s">
        <v>3147</v>
      </c>
      <c r="D193" t="s">
        <v>24</v>
      </c>
      <c r="E193">
        <v>47677.520814479998</v>
      </c>
      <c r="F193">
        <v>194.4</v>
      </c>
      <c r="G193">
        <v>4.3111243692682297</v>
      </c>
      <c r="H193">
        <v>8.1178078629121497</v>
      </c>
      <c r="I193">
        <v>15.0627154173939</v>
      </c>
      <c r="J193">
        <v>5.41133104467474</v>
      </c>
      <c r="K193">
        <v>190.51083355759201</v>
      </c>
      <c r="L193">
        <v>174.16056504122</v>
      </c>
      <c r="M193">
        <v>56.628408184238701</v>
      </c>
      <c r="N193">
        <v>1.1615605600041601</v>
      </c>
      <c r="O193">
        <v>6.2705761316872399</v>
      </c>
      <c r="P193">
        <v>41.639344262295097</v>
      </c>
      <c r="Q193">
        <v>8.2270528040416999E-2</v>
      </c>
    </row>
    <row r="194" spans="1:17" x14ac:dyDescent="0.3">
      <c r="A194" t="s">
        <v>475</v>
      </c>
      <c r="B194" t="s">
        <v>476</v>
      </c>
      <c r="C194" t="s">
        <v>3152</v>
      </c>
      <c r="D194" t="s">
        <v>111</v>
      </c>
      <c r="E194">
        <v>47067.156810975001</v>
      </c>
      <c r="F194">
        <v>119.77</v>
      </c>
      <c r="G194">
        <v>31.349853175325102</v>
      </c>
      <c r="H194">
        <v>-5.7644545538954102</v>
      </c>
      <c r="I194">
        <v>-18.810680568219201</v>
      </c>
      <c r="J194">
        <v>-0.83972216175373104</v>
      </c>
      <c r="K194">
        <v>129.589573121965</v>
      </c>
      <c r="L194">
        <v>121.993766436635</v>
      </c>
      <c r="M194">
        <v>37.837694720626999</v>
      </c>
      <c r="N194">
        <v>0.50055871332664903</v>
      </c>
      <c r="O194">
        <v>42.356182683476597</v>
      </c>
      <c r="P194">
        <v>88.911671924290204</v>
      </c>
      <c r="Q194">
        <v>0.16565201518547701</v>
      </c>
    </row>
    <row r="195" spans="1:17" x14ac:dyDescent="0.3">
      <c r="A195" t="s">
        <v>477</v>
      </c>
      <c r="B195" t="s">
        <v>478</v>
      </c>
      <c r="C195" t="s">
        <v>3146</v>
      </c>
      <c r="D195" t="s">
        <v>279</v>
      </c>
      <c r="E195">
        <v>46091.776338800002</v>
      </c>
      <c r="F195">
        <v>7400.5</v>
      </c>
      <c r="G195">
        <v>-27.577703733743</v>
      </c>
      <c r="H195">
        <v>-1.99903592450163</v>
      </c>
      <c r="I195">
        <v>-14.467722986780201</v>
      </c>
      <c r="J195">
        <v>-1.6668046726104</v>
      </c>
      <c r="K195">
        <v>7542.2490638299596</v>
      </c>
      <c r="L195">
        <v>7461.2419607421398</v>
      </c>
      <c r="M195">
        <v>33.660825992566899</v>
      </c>
      <c r="N195">
        <v>0.65177395365596102</v>
      </c>
      <c r="O195">
        <v>24.3159245996892</v>
      </c>
      <c r="P195">
        <v>15.4308085849762</v>
      </c>
      <c r="Q195">
        <v>3.1680090824259999E-3</v>
      </c>
    </row>
    <row r="196" spans="1:17" x14ac:dyDescent="0.3">
      <c r="A196" t="s">
        <v>479</v>
      </c>
      <c r="B196" t="s">
        <v>480</v>
      </c>
      <c r="C196" t="s">
        <v>3147</v>
      </c>
      <c r="D196" t="s">
        <v>481</v>
      </c>
      <c r="E196">
        <v>45968.912872604997</v>
      </c>
      <c r="F196">
        <v>721.95</v>
      </c>
      <c r="G196">
        <v>-49.5746431647623</v>
      </c>
      <c r="H196">
        <v>12.201417253418199</v>
      </c>
      <c r="I196">
        <v>71.728875568532104</v>
      </c>
      <c r="J196">
        <v>-2.14876447590495</v>
      </c>
      <c r="K196">
        <v>636.13396280054599</v>
      </c>
      <c r="L196">
        <v>563.38783997161499</v>
      </c>
      <c r="M196">
        <v>54.507505648236602</v>
      </c>
      <c r="N196">
        <v>1.3923676705444701</v>
      </c>
      <c r="O196">
        <v>38.2782741187062</v>
      </c>
      <c r="P196">
        <v>132.887096774193</v>
      </c>
      <c r="Q196">
        <v>-4.9716217929655998E-2</v>
      </c>
    </row>
    <row r="197" spans="1:17" x14ac:dyDescent="0.3">
      <c r="A197" t="s">
        <v>482</v>
      </c>
      <c r="B197" t="s">
        <v>483</v>
      </c>
      <c r="C197" t="s">
        <v>3151</v>
      </c>
      <c r="D197" t="s">
        <v>276</v>
      </c>
      <c r="E197">
        <v>45965.626840979901</v>
      </c>
      <c r="F197">
        <v>608.85</v>
      </c>
      <c r="G197">
        <v>54.006593980013101</v>
      </c>
      <c r="H197">
        <v>6.8102950692192801</v>
      </c>
      <c r="I197">
        <v>25.281989716852401</v>
      </c>
      <c r="J197">
        <v>1.64945156971625</v>
      </c>
      <c r="K197">
        <v>568.90402254611695</v>
      </c>
      <c r="L197">
        <v>483.66491065447502</v>
      </c>
      <c r="M197">
        <v>54.879674869321697</v>
      </c>
      <c r="N197">
        <v>0.87993875013128697</v>
      </c>
      <c r="O197">
        <v>3.2273959103227199</v>
      </c>
      <c r="P197">
        <v>94.024856596558294</v>
      </c>
      <c r="Q197">
        <v>0.11689294737854</v>
      </c>
    </row>
    <row r="198" spans="1:17" x14ac:dyDescent="0.3">
      <c r="A198" t="s">
        <v>484</v>
      </c>
      <c r="B198" t="s">
        <v>485</v>
      </c>
      <c r="C198" t="s">
        <v>3147</v>
      </c>
      <c r="D198" t="s">
        <v>229</v>
      </c>
      <c r="E198">
        <v>45510.093916420003</v>
      </c>
      <c r="F198">
        <v>718.7</v>
      </c>
      <c r="G198">
        <v>59.180686791805698</v>
      </c>
      <c r="H198">
        <v>6.1793870738507604</v>
      </c>
      <c r="I198">
        <v>17.157170720511299</v>
      </c>
      <c r="J198">
        <v>7.8410756643137303</v>
      </c>
      <c r="K198">
        <v>668.75944737622297</v>
      </c>
      <c r="L198">
        <v>586.24715542594504</v>
      </c>
      <c r="M198">
        <v>70.531781307871995</v>
      </c>
      <c r="N198">
        <v>1.46002075337721</v>
      </c>
      <c r="O198">
        <v>4.1602894114373097</v>
      </c>
      <c r="P198">
        <v>108.31884057971</v>
      </c>
      <c r="Q198">
        <v>4.8180602226491002E-2</v>
      </c>
    </row>
    <row r="199" spans="1:17" x14ac:dyDescent="0.3">
      <c r="A199" t="s">
        <v>486</v>
      </c>
      <c r="B199" t="s">
        <v>487</v>
      </c>
      <c r="C199" t="s">
        <v>3151</v>
      </c>
      <c r="D199" t="s">
        <v>51</v>
      </c>
      <c r="E199">
        <v>45271.221495990001</v>
      </c>
      <c r="F199">
        <v>2672.35</v>
      </c>
      <c r="G199">
        <v>47.2574778731937</v>
      </c>
      <c r="H199">
        <v>-5.6796683257673699</v>
      </c>
      <c r="I199">
        <v>27.990952248378999</v>
      </c>
      <c r="J199">
        <v>-0.36267504224268898</v>
      </c>
      <c r="K199">
        <v>2743.0936804049002</v>
      </c>
      <c r="L199">
        <v>2411.6944058382801</v>
      </c>
      <c r="M199">
        <v>39.963382574341999</v>
      </c>
      <c r="N199">
        <v>0.64662013138458097</v>
      </c>
      <c r="O199">
        <v>15.5537261212041</v>
      </c>
      <c r="P199">
        <v>92.942493050792294</v>
      </c>
      <c r="Q199">
        <v>6.9836139545707998E-2</v>
      </c>
    </row>
    <row r="200" spans="1:17" x14ac:dyDescent="0.3">
      <c r="A200" t="s">
        <v>488</v>
      </c>
      <c r="B200" t="s">
        <v>489</v>
      </c>
      <c r="C200" t="s">
        <v>3147</v>
      </c>
      <c r="D200" t="s">
        <v>144</v>
      </c>
      <c r="E200">
        <v>44754.4764</v>
      </c>
      <c r="F200">
        <v>223.56</v>
      </c>
      <c r="G200">
        <v>122.955024330801</v>
      </c>
      <c r="H200">
        <v>-9.7191321037351806</v>
      </c>
      <c r="I200">
        <v>1.86882946188868</v>
      </c>
      <c r="J200">
        <v>-3.2136038762174999</v>
      </c>
      <c r="K200">
        <v>250.99648373764799</v>
      </c>
      <c r="L200">
        <v>226.35875807004001</v>
      </c>
      <c r="M200">
        <v>40.541425130528502</v>
      </c>
      <c r="N200">
        <v>0.38869662267812599</v>
      </c>
      <c r="O200">
        <v>58.212560386473399</v>
      </c>
      <c r="P200">
        <v>217.10638297872299</v>
      </c>
      <c r="Q200">
        <v>0.16202353011291301</v>
      </c>
    </row>
    <row r="201" spans="1:17" x14ac:dyDescent="0.3">
      <c r="A201" t="s">
        <v>490</v>
      </c>
      <c r="B201" t="s">
        <v>491</v>
      </c>
      <c r="C201" t="s">
        <v>3156</v>
      </c>
      <c r="D201" t="s">
        <v>138</v>
      </c>
      <c r="E201">
        <v>43941.264119624997</v>
      </c>
      <c r="F201">
        <v>49698.75</v>
      </c>
      <c r="G201">
        <v>4.6694609708402597</v>
      </c>
      <c r="H201">
        <v>-0.186171877674565</v>
      </c>
      <c r="I201">
        <v>-1.63539598175769</v>
      </c>
      <c r="J201">
        <v>3.0639276314624002</v>
      </c>
      <c r="K201">
        <v>50370.599758466102</v>
      </c>
      <c r="L201">
        <v>47758.181555188501</v>
      </c>
      <c r="M201">
        <v>53.907574369382402</v>
      </c>
      <c r="N201">
        <v>0.58349861915502099</v>
      </c>
      <c r="O201">
        <v>20.715309741190602</v>
      </c>
      <c r="P201">
        <v>42.086958261978303</v>
      </c>
      <c r="Q201">
        <v>-1.5665702219581999E-2</v>
      </c>
    </row>
    <row r="202" spans="1:17" x14ac:dyDescent="0.3">
      <c r="A202" t="s">
        <v>492</v>
      </c>
      <c r="B202" t="s">
        <v>493</v>
      </c>
      <c r="C202" t="s">
        <v>3156</v>
      </c>
      <c r="D202" t="s">
        <v>458</v>
      </c>
      <c r="E202">
        <v>43848.881112000003</v>
      </c>
      <c r="F202">
        <v>1580</v>
      </c>
      <c r="G202">
        <v>-34.672071256212398</v>
      </c>
      <c r="H202">
        <v>7.6077935767874401</v>
      </c>
      <c r="I202">
        <v>-10.5520168388291</v>
      </c>
      <c r="J202">
        <v>5.2292615171547097E-2</v>
      </c>
      <c r="K202">
        <v>1506.2778882232899</v>
      </c>
      <c r="L202">
        <v>1507.3650756048401</v>
      </c>
      <c r="M202">
        <v>61.270984108255902</v>
      </c>
      <c r="N202">
        <v>1.14456316969001</v>
      </c>
      <c r="O202">
        <v>13.186708860759399</v>
      </c>
      <c r="P202">
        <v>21.072796934865899</v>
      </c>
      <c r="Q202">
        <v>7.4185179157310002E-2</v>
      </c>
    </row>
    <row r="203" spans="1:17" x14ac:dyDescent="0.3">
      <c r="A203" t="s">
        <v>494</v>
      </c>
      <c r="B203" t="s">
        <v>495</v>
      </c>
      <c r="C203" t="s">
        <v>3156</v>
      </c>
      <c r="D203" t="s">
        <v>83</v>
      </c>
      <c r="E203">
        <v>43844.540625000001</v>
      </c>
      <c r="F203">
        <v>1196.0999999999999</v>
      </c>
      <c r="G203">
        <v>112.236273439548</v>
      </c>
      <c r="H203">
        <v>-1.3956812465505</v>
      </c>
      <c r="I203">
        <v>16.777214781593202</v>
      </c>
      <c r="J203">
        <v>4.5293095957032303</v>
      </c>
      <c r="K203">
        <v>1239.6629218527701</v>
      </c>
      <c r="L203">
        <v>1141.15610842467</v>
      </c>
      <c r="M203">
        <v>57.155542998561899</v>
      </c>
      <c r="N203">
        <v>0.71824718165164203</v>
      </c>
      <c r="O203">
        <v>50.045982777359697</v>
      </c>
      <c r="P203">
        <v>165.79999999999899</v>
      </c>
      <c r="Q203">
        <v>0.173017675320989</v>
      </c>
    </row>
    <row r="204" spans="1:17" x14ac:dyDescent="0.3">
      <c r="A204" t="s">
        <v>496</v>
      </c>
      <c r="B204" t="s">
        <v>497</v>
      </c>
      <c r="C204" t="s">
        <v>3146</v>
      </c>
      <c r="D204" t="s">
        <v>21</v>
      </c>
      <c r="E204">
        <v>43716.869135449997</v>
      </c>
      <c r="F204">
        <v>1077.6500000000001</v>
      </c>
      <c r="G204">
        <v>-44.478504392950299</v>
      </c>
      <c r="H204">
        <v>-3.3355661135833499</v>
      </c>
      <c r="I204">
        <v>-10.504102453102099</v>
      </c>
      <c r="J204">
        <v>-0.24048156899418099</v>
      </c>
      <c r="K204">
        <v>1059.5481136428</v>
      </c>
      <c r="L204">
        <v>1080.0462670132399</v>
      </c>
      <c r="M204">
        <v>56.833145331367703</v>
      </c>
      <c r="N204">
        <v>0.49027956028910402</v>
      </c>
      <c r="O204">
        <v>29.912309191295801</v>
      </c>
      <c r="P204">
        <v>11.086485929285599</v>
      </c>
    </row>
    <row r="205" spans="1:17" x14ac:dyDescent="0.3">
      <c r="A205" t="s">
        <v>498</v>
      </c>
      <c r="B205" t="s">
        <v>499</v>
      </c>
      <c r="C205" t="s">
        <v>3153</v>
      </c>
      <c r="D205" t="s">
        <v>500</v>
      </c>
      <c r="E205">
        <v>43545.5</v>
      </c>
      <c r="F205">
        <v>512.29999999999995</v>
      </c>
      <c r="G205">
        <v>67.168916708512299</v>
      </c>
      <c r="H205">
        <v>8.5023530501611297</v>
      </c>
      <c r="I205">
        <v>-1.32992764068893</v>
      </c>
      <c r="J205">
        <v>4.6504640960610297</v>
      </c>
      <c r="K205">
        <v>499.71581416863199</v>
      </c>
      <c r="L205">
        <v>444.25691441806202</v>
      </c>
      <c r="M205">
        <v>53.515604111501602</v>
      </c>
      <c r="N205">
        <v>1.7224645055556</v>
      </c>
      <c r="O205">
        <v>21.091157524887699</v>
      </c>
      <c r="P205">
        <v>111.956971452213</v>
      </c>
      <c r="Q205">
        <v>0.15053020381680801</v>
      </c>
    </row>
    <row r="206" spans="1:17" x14ac:dyDescent="0.3">
      <c r="A206" t="s">
        <v>501</v>
      </c>
      <c r="B206" t="s">
        <v>502</v>
      </c>
      <c r="C206" t="s">
        <v>3155</v>
      </c>
      <c r="D206" t="s">
        <v>77</v>
      </c>
      <c r="E206">
        <v>43294.353484649997</v>
      </c>
      <c r="F206">
        <v>2305.5</v>
      </c>
      <c r="G206">
        <v>-13.0300103045907</v>
      </c>
      <c r="H206">
        <v>-7.2356999786389702</v>
      </c>
      <c r="I206">
        <v>-18.362739064636799</v>
      </c>
      <c r="J206">
        <v>-3.9366152141334601</v>
      </c>
      <c r="K206">
        <v>2422.5976090527802</v>
      </c>
      <c r="L206">
        <v>2412.03043066585</v>
      </c>
      <c r="M206">
        <v>29.703273039180502</v>
      </c>
      <c r="N206">
        <v>0.77055819749319598</v>
      </c>
      <c r="O206">
        <v>23.357189329863299</v>
      </c>
      <c r="P206">
        <v>27.870216306156401</v>
      </c>
      <c r="Q206">
        <v>-2.5819998958785E-2</v>
      </c>
    </row>
    <row r="207" spans="1:17" x14ac:dyDescent="0.3">
      <c r="A207" t="s">
        <v>503</v>
      </c>
      <c r="B207" t="s">
        <v>504</v>
      </c>
      <c r="C207" t="s">
        <v>3149</v>
      </c>
      <c r="D207" t="s">
        <v>127</v>
      </c>
      <c r="E207">
        <v>43136.332899950001</v>
      </c>
      <c r="F207">
        <v>331.9</v>
      </c>
      <c r="G207">
        <v>-29.436128088469399</v>
      </c>
      <c r="H207">
        <v>-6.9850436442608199</v>
      </c>
      <c r="I207">
        <v>-14.026936065064</v>
      </c>
      <c r="J207">
        <v>-1.5825522366826701</v>
      </c>
      <c r="K207">
        <v>348.99764827853301</v>
      </c>
      <c r="L207">
        <v>355.24078964935597</v>
      </c>
      <c r="M207">
        <v>30.295482232430398</v>
      </c>
      <c r="N207">
        <v>0.27020031440492798</v>
      </c>
      <c r="O207">
        <v>23.681831877071399</v>
      </c>
      <c r="P207">
        <v>16.130160951714402</v>
      </c>
      <c r="Q207">
        <v>-1.4184488797033001E-2</v>
      </c>
    </row>
    <row r="208" spans="1:17" x14ac:dyDescent="0.3">
      <c r="A208" t="s">
        <v>505</v>
      </c>
      <c r="B208" t="s">
        <v>506</v>
      </c>
      <c r="C208" t="s">
        <v>3161</v>
      </c>
      <c r="D208" t="s">
        <v>400</v>
      </c>
      <c r="E208">
        <v>42698.315658284999</v>
      </c>
      <c r="F208">
        <v>568.85</v>
      </c>
      <c r="G208">
        <v>-36.396205532330399</v>
      </c>
      <c r="H208">
        <v>-4.2912346610308498</v>
      </c>
      <c r="I208">
        <v>4.6254267499788799</v>
      </c>
      <c r="J208">
        <v>-0.95754166410198804</v>
      </c>
      <c r="K208">
        <v>584.49959228414104</v>
      </c>
      <c r="L208">
        <v>564.21814330642701</v>
      </c>
      <c r="M208">
        <v>27.445529092927099</v>
      </c>
      <c r="N208">
        <v>0.73715454860435203</v>
      </c>
      <c r="O208">
        <v>11.6111452931352</v>
      </c>
      <c r="P208">
        <v>27.032157213041501</v>
      </c>
      <c r="Q208">
        <v>-8.7919602996064994E-2</v>
      </c>
    </row>
    <row r="209" spans="1:17" x14ac:dyDescent="0.3">
      <c r="A209" t="s">
        <v>507</v>
      </c>
      <c r="B209" t="s">
        <v>508</v>
      </c>
      <c r="C209" t="s">
        <v>3156</v>
      </c>
      <c r="D209" t="s">
        <v>509</v>
      </c>
      <c r="E209">
        <v>42657.652569550002</v>
      </c>
      <c r="F209">
        <v>3878.65</v>
      </c>
      <c r="G209">
        <v>-11.3116776276403</v>
      </c>
      <c r="H209">
        <v>4.5904885377701001</v>
      </c>
      <c r="I209">
        <v>13.874985379272299</v>
      </c>
      <c r="J209">
        <v>0.55002441207998098</v>
      </c>
      <c r="K209">
        <v>3955.8511500090299</v>
      </c>
      <c r="L209">
        <v>3602.46530073337</v>
      </c>
      <c r="M209">
        <v>37.069356092621199</v>
      </c>
      <c r="N209">
        <v>0.80567975771110101</v>
      </c>
      <c r="O209">
        <v>13.957175821484199</v>
      </c>
      <c r="P209">
        <v>46.452575139706902</v>
      </c>
      <c r="Q209">
        <v>0.122643748792556</v>
      </c>
    </row>
    <row r="210" spans="1:17" x14ac:dyDescent="0.3">
      <c r="A210" t="s">
        <v>510</v>
      </c>
      <c r="B210" t="s">
        <v>511</v>
      </c>
      <c r="C210" t="s">
        <v>3156</v>
      </c>
      <c r="D210" t="s">
        <v>218</v>
      </c>
      <c r="E210">
        <v>42442.644995299997</v>
      </c>
      <c r="F210">
        <v>10566.2</v>
      </c>
      <c r="G210">
        <v>65.681154433073999</v>
      </c>
      <c r="H210">
        <v>7.9947304141164901</v>
      </c>
      <c r="I210">
        <v>38.697548914002098</v>
      </c>
      <c r="J210">
        <v>13.589630468509601</v>
      </c>
      <c r="K210">
        <v>9485.8475621507405</v>
      </c>
      <c r="L210">
        <v>7862.9846748970203</v>
      </c>
      <c r="M210">
        <v>62.020788821426798</v>
      </c>
      <c r="N210">
        <v>0.76614748688409295</v>
      </c>
      <c r="O210">
        <v>4.1055440934299803</v>
      </c>
      <c r="P210">
        <v>132.44640480459299</v>
      </c>
      <c r="Q210">
        <v>0.28929207089296399</v>
      </c>
    </row>
    <row r="211" spans="1:17" x14ac:dyDescent="0.3">
      <c r="A211" t="s">
        <v>512</v>
      </c>
      <c r="B211" t="s">
        <v>513</v>
      </c>
      <c r="C211" t="s">
        <v>3151</v>
      </c>
      <c r="D211" t="s">
        <v>51</v>
      </c>
      <c r="E211">
        <v>42004.538853170001</v>
      </c>
      <c r="F211">
        <v>1655.65</v>
      </c>
      <c r="G211">
        <v>45.2296608143632</v>
      </c>
      <c r="H211">
        <v>17.0837792474988</v>
      </c>
      <c r="I211">
        <v>10.6698804075687</v>
      </c>
      <c r="J211">
        <v>10.214040869979</v>
      </c>
      <c r="K211">
        <v>1460.9880792532899</v>
      </c>
      <c r="L211">
        <v>1276.5125347195001</v>
      </c>
      <c r="M211">
        <v>67.696116449982895</v>
      </c>
      <c r="N211">
        <v>1.2859348945828899</v>
      </c>
      <c r="O211">
        <v>3.2011596653882002</v>
      </c>
      <c r="P211">
        <v>77.435430286142903</v>
      </c>
      <c r="Q211">
        <v>2.6332134937237999E-2</v>
      </c>
    </row>
    <row r="212" spans="1:17" x14ac:dyDescent="0.3">
      <c r="A212" t="s">
        <v>514</v>
      </c>
      <c r="B212" t="s">
        <v>515</v>
      </c>
      <c r="C212" t="s">
        <v>3147</v>
      </c>
      <c r="D212" t="s">
        <v>34</v>
      </c>
      <c r="E212">
        <v>41965.123807199998</v>
      </c>
      <c r="F212">
        <v>54.56</v>
      </c>
      <c r="G212">
        <v>-11.5697103523239</v>
      </c>
      <c r="H212">
        <v>-9.6894272910818895</v>
      </c>
      <c r="I212">
        <v>-25.1013491247984</v>
      </c>
      <c r="J212">
        <v>-3.8157763002232601</v>
      </c>
      <c r="K212">
        <v>59.599333520424899</v>
      </c>
      <c r="L212">
        <v>58.548163451679201</v>
      </c>
      <c r="M212">
        <v>31.360333540497699</v>
      </c>
      <c r="N212">
        <v>1.20942421048715</v>
      </c>
      <c r="O212">
        <v>34.714076246334301</v>
      </c>
      <c r="P212">
        <v>41.164294954721797</v>
      </c>
      <c r="Q212">
        <v>0.11158140401559299</v>
      </c>
    </row>
    <row r="213" spans="1:17" x14ac:dyDescent="0.3">
      <c r="A213" t="s">
        <v>516</v>
      </c>
      <c r="B213" t="s">
        <v>517</v>
      </c>
      <c r="C213" t="s">
        <v>3156</v>
      </c>
      <c r="D213" t="s">
        <v>322</v>
      </c>
      <c r="E213">
        <v>41793.012710800002</v>
      </c>
      <c r="F213">
        <v>1588.6</v>
      </c>
      <c r="G213">
        <v>173.30924520961</v>
      </c>
      <c r="H213">
        <v>-6.8066000356383896</v>
      </c>
      <c r="I213">
        <v>31.231762721690199</v>
      </c>
      <c r="J213">
        <v>0.46004819684016901</v>
      </c>
      <c r="K213">
        <v>1854.2291851749901</v>
      </c>
      <c r="L213">
        <v>1598.6896657375</v>
      </c>
      <c r="M213">
        <v>36.315025061361901</v>
      </c>
      <c r="N213">
        <v>0.26730848838453403</v>
      </c>
      <c r="O213">
        <v>87.551932519199298</v>
      </c>
      <c r="P213">
        <v>264.69237832874097</v>
      </c>
      <c r="Q213">
        <v>0.20165376682244501</v>
      </c>
    </row>
    <row r="214" spans="1:17" x14ac:dyDescent="0.3">
      <c r="A214" t="s">
        <v>518</v>
      </c>
      <c r="B214" t="s">
        <v>519</v>
      </c>
      <c r="C214" t="s">
        <v>3151</v>
      </c>
      <c r="D214" t="s">
        <v>51</v>
      </c>
      <c r="E214">
        <v>41708.774416594999</v>
      </c>
      <c r="F214">
        <v>3339.05</v>
      </c>
      <c r="G214">
        <v>63.175625846309302</v>
      </c>
      <c r="H214">
        <v>0.450889389631909</v>
      </c>
      <c r="I214">
        <v>48.953316376111601</v>
      </c>
      <c r="J214">
        <v>-3.0098399885424598</v>
      </c>
      <c r="K214">
        <v>3127.50291149652</v>
      </c>
      <c r="L214">
        <v>2563.9864800086102</v>
      </c>
      <c r="M214">
        <v>55.485565896988902</v>
      </c>
      <c r="N214">
        <v>0.91461464984611096</v>
      </c>
      <c r="O214">
        <v>4.3710037286054302</v>
      </c>
      <c r="P214">
        <v>102.360534529256</v>
      </c>
      <c r="Q214">
        <v>0.10274226220999701</v>
      </c>
    </row>
    <row r="215" spans="1:17" x14ac:dyDescent="0.3">
      <c r="A215" t="s">
        <v>520</v>
      </c>
      <c r="B215" t="s">
        <v>521</v>
      </c>
      <c r="C215" t="s">
        <v>3147</v>
      </c>
      <c r="D215" t="s">
        <v>54</v>
      </c>
      <c r="E215">
        <v>41585.596518216</v>
      </c>
      <c r="F215">
        <v>166.83</v>
      </c>
      <c r="G215">
        <v>-2.8845195111981901</v>
      </c>
      <c r="H215">
        <v>-4.2611182793051299</v>
      </c>
      <c r="I215">
        <v>-9.4795974943211299</v>
      </c>
      <c r="J215">
        <v>-2.5370793655047801</v>
      </c>
      <c r="K215">
        <v>173.65070363629499</v>
      </c>
      <c r="L215">
        <v>164.93557987547501</v>
      </c>
      <c r="M215">
        <v>36.796965285351597</v>
      </c>
      <c r="N215">
        <v>1.18078341166027</v>
      </c>
      <c r="O215">
        <v>16.435892825031399</v>
      </c>
      <c r="P215">
        <v>31.7772511848341</v>
      </c>
      <c r="Q215">
        <v>8.9012220693703001E-2</v>
      </c>
    </row>
    <row r="216" spans="1:17" x14ac:dyDescent="0.3">
      <c r="A216" t="s">
        <v>522</v>
      </c>
      <c r="B216" t="s">
        <v>523</v>
      </c>
      <c r="C216" t="s">
        <v>3151</v>
      </c>
      <c r="D216" t="s">
        <v>524</v>
      </c>
      <c r="E216">
        <v>41502.797083949998</v>
      </c>
      <c r="F216">
        <v>346.65</v>
      </c>
      <c r="G216">
        <v>9.8150965461546402</v>
      </c>
      <c r="H216">
        <v>-6.5727174923442</v>
      </c>
      <c r="I216">
        <v>18.683344150673001</v>
      </c>
      <c r="J216">
        <v>1.86396642556325</v>
      </c>
      <c r="K216">
        <v>356.40036230698502</v>
      </c>
      <c r="L216">
        <v>322.53672442268999</v>
      </c>
      <c r="M216">
        <v>40.0221587079334</v>
      </c>
      <c r="N216">
        <v>0.56564824806193703</v>
      </c>
      <c r="O216">
        <v>14.1785662772248</v>
      </c>
      <c r="P216">
        <v>59.379310344827502</v>
      </c>
      <c r="Q216">
        <v>-1.5418386823638001E-2</v>
      </c>
    </row>
    <row r="217" spans="1:17" x14ac:dyDescent="0.3">
      <c r="A217" t="s">
        <v>525</v>
      </c>
      <c r="B217" t="s">
        <v>526</v>
      </c>
      <c r="C217" t="s">
        <v>3157</v>
      </c>
      <c r="D217" t="s">
        <v>305</v>
      </c>
      <c r="E217">
        <v>41373.807641359999</v>
      </c>
      <c r="F217">
        <v>2012.2</v>
      </c>
      <c r="G217">
        <v>99.688506373269604</v>
      </c>
      <c r="H217">
        <v>7.2551755152378403</v>
      </c>
      <c r="I217">
        <v>31.6096224608049</v>
      </c>
      <c r="J217">
        <v>7.3662202812300501</v>
      </c>
      <c r="K217">
        <v>1883.87876580496</v>
      </c>
      <c r="L217">
        <v>1545.92046679187</v>
      </c>
      <c r="M217">
        <v>50.432363868815401</v>
      </c>
      <c r="N217">
        <v>0.97679494610560302</v>
      </c>
      <c r="O217">
        <v>9.3107047013219297</v>
      </c>
      <c r="P217">
        <v>147.19901719901699</v>
      </c>
      <c r="Q217">
        <v>0.19521583843368601</v>
      </c>
    </row>
    <row r="218" spans="1:17" x14ac:dyDescent="0.3">
      <c r="A218" t="s">
        <v>527</v>
      </c>
      <c r="B218" t="s">
        <v>528</v>
      </c>
      <c r="C218" t="s">
        <v>3147</v>
      </c>
      <c r="D218" t="s">
        <v>43</v>
      </c>
      <c r="E218">
        <v>41284.354480875001</v>
      </c>
      <c r="F218">
        <v>1196.25</v>
      </c>
      <c r="G218">
        <v>3.1560442548998302</v>
      </c>
      <c r="H218">
        <v>5.4713496512739903</v>
      </c>
      <c r="I218">
        <v>6.6621264184205096</v>
      </c>
      <c r="J218">
        <v>2.1514801842873101</v>
      </c>
      <c r="K218">
        <v>1132.95519590037</v>
      </c>
      <c r="L218">
        <v>1029.6866400414001</v>
      </c>
      <c r="M218">
        <v>61.114320174132203</v>
      </c>
      <c r="N218">
        <v>0.64303926648574905</v>
      </c>
      <c r="O218">
        <v>1.3876698014628901</v>
      </c>
      <c r="P218">
        <v>40.0351185250219</v>
      </c>
      <c r="Q218">
        <v>-4.6729764915400001E-4</v>
      </c>
    </row>
    <row r="219" spans="1:17" x14ac:dyDescent="0.3">
      <c r="A219" t="s">
        <v>529</v>
      </c>
      <c r="B219" t="s">
        <v>530</v>
      </c>
      <c r="C219" t="s">
        <v>3153</v>
      </c>
      <c r="D219" t="s">
        <v>188</v>
      </c>
      <c r="E219">
        <v>41161.255987949997</v>
      </c>
      <c r="F219">
        <v>662.55</v>
      </c>
      <c r="G219">
        <v>-8.1674126834041392</v>
      </c>
      <c r="H219">
        <v>-8.5071796146972591</v>
      </c>
      <c r="I219">
        <v>-14.940140961765399</v>
      </c>
      <c r="J219">
        <v>-3.8496724105099398</v>
      </c>
      <c r="K219">
        <v>696.82432895489603</v>
      </c>
      <c r="L219">
        <v>657.87646538017998</v>
      </c>
      <c r="M219">
        <v>27.551003636741601</v>
      </c>
      <c r="N219">
        <v>0.93802433192061696</v>
      </c>
      <c r="O219">
        <v>16.013885744472098</v>
      </c>
      <c r="P219">
        <v>35.740626920712899</v>
      </c>
      <c r="Q219">
        <v>-1.7872767628548999E-2</v>
      </c>
    </row>
    <row r="220" spans="1:17" x14ac:dyDescent="0.3">
      <c r="A220" t="s">
        <v>531</v>
      </c>
      <c r="B220" t="s">
        <v>532</v>
      </c>
      <c r="C220" t="s">
        <v>3147</v>
      </c>
      <c r="D220" t="s">
        <v>533</v>
      </c>
      <c r="E220">
        <v>41025.146551439997</v>
      </c>
      <c r="F220">
        <v>1122.2</v>
      </c>
      <c r="G220">
        <v>76.338881873999199</v>
      </c>
      <c r="H220">
        <v>2.0573103354521098</v>
      </c>
      <c r="I220">
        <v>36.719299479207301</v>
      </c>
      <c r="J220">
        <v>13.752020283171399</v>
      </c>
      <c r="K220">
        <v>1042.1264681180801</v>
      </c>
      <c r="L220">
        <v>876.18496207906401</v>
      </c>
      <c r="M220">
        <v>69.725390821139897</v>
      </c>
      <c r="N220">
        <v>1.45772167421988</v>
      </c>
      <c r="O220">
        <v>8.2694706825877606</v>
      </c>
      <c r="P220">
        <v>123.568084470564</v>
      </c>
      <c r="Q220">
        <v>0.14836065203456</v>
      </c>
    </row>
    <row r="221" spans="1:17" x14ac:dyDescent="0.3">
      <c r="A221" t="s">
        <v>534</v>
      </c>
      <c r="B221" t="s">
        <v>535</v>
      </c>
      <c r="C221" t="s">
        <v>3161</v>
      </c>
      <c r="D221" t="s">
        <v>257</v>
      </c>
      <c r="E221">
        <v>40911.092647949998</v>
      </c>
      <c r="F221">
        <v>2999.5</v>
      </c>
      <c r="G221">
        <v>15.5284225084607</v>
      </c>
      <c r="H221">
        <v>1.7477672658122101</v>
      </c>
      <c r="I221">
        <v>16.4350612135703</v>
      </c>
      <c r="J221">
        <v>4.92255496088654</v>
      </c>
      <c r="K221">
        <v>2858.3151663789399</v>
      </c>
      <c r="L221">
        <v>2593.8489368010901</v>
      </c>
      <c r="M221">
        <v>72.498542593896303</v>
      </c>
      <c r="N221">
        <v>0.94347282821162304</v>
      </c>
      <c r="O221">
        <v>5.6509418236372699</v>
      </c>
      <c r="P221">
        <v>56.0735749408122</v>
      </c>
      <c r="Q221">
        <v>4.2310884697069999E-3</v>
      </c>
    </row>
    <row r="222" spans="1:17" x14ac:dyDescent="0.3">
      <c r="A222" t="s">
        <v>536</v>
      </c>
      <c r="B222" t="s">
        <v>537</v>
      </c>
      <c r="C222" t="s">
        <v>3159</v>
      </c>
      <c r="D222" t="s">
        <v>538</v>
      </c>
      <c r="E222">
        <v>40904.1715134599</v>
      </c>
      <c r="F222">
        <v>622.1</v>
      </c>
      <c r="G222">
        <v>-9.6288032162875794</v>
      </c>
      <c r="H222">
        <v>-6.3363636684530302</v>
      </c>
      <c r="I222">
        <v>27.144126594132999</v>
      </c>
      <c r="J222">
        <v>0.89568083575625401</v>
      </c>
      <c r="K222">
        <v>637.95069318841695</v>
      </c>
      <c r="L222">
        <v>569.68396634555802</v>
      </c>
      <c r="M222">
        <v>35.922207104961103</v>
      </c>
      <c r="N222">
        <v>0.86583301466248197</v>
      </c>
      <c r="O222">
        <v>15.0056261051277</v>
      </c>
      <c r="P222">
        <v>47.749673435458902</v>
      </c>
      <c r="Q222">
        <v>-6.6708733998660993E-2</v>
      </c>
    </row>
    <row r="223" spans="1:17" x14ac:dyDescent="0.3">
      <c r="A223" t="s">
        <v>539</v>
      </c>
      <c r="B223" t="s">
        <v>540</v>
      </c>
      <c r="C223" t="s">
        <v>3145</v>
      </c>
      <c r="D223" t="s">
        <v>179</v>
      </c>
      <c r="E223">
        <v>40360.313028750003</v>
      </c>
      <c r="F223">
        <v>586.29999999999995</v>
      </c>
      <c r="G223">
        <v>11.350364840873199</v>
      </c>
      <c r="H223">
        <v>-5.6694453742645301</v>
      </c>
      <c r="I223">
        <v>-6.8220095442540796</v>
      </c>
      <c r="J223">
        <v>-2.9219270211734698</v>
      </c>
      <c r="K223">
        <v>614.63633239409103</v>
      </c>
      <c r="L223">
        <v>580.73463114783499</v>
      </c>
      <c r="M223">
        <v>30.1326167978016</v>
      </c>
      <c r="N223">
        <v>0.49486300017839402</v>
      </c>
      <c r="O223">
        <v>17.678662800613999</v>
      </c>
      <c r="P223">
        <v>47.6640221634554</v>
      </c>
      <c r="Q223">
        <v>-3.6570754577433001E-2</v>
      </c>
    </row>
    <row r="224" spans="1:17" x14ac:dyDescent="0.3">
      <c r="A224" t="s">
        <v>541</v>
      </c>
      <c r="B224" t="s">
        <v>542</v>
      </c>
      <c r="C224" t="s">
        <v>3154</v>
      </c>
      <c r="D224" t="s">
        <v>164</v>
      </c>
      <c r="E224">
        <v>39911.845363296998</v>
      </c>
      <c r="F224">
        <v>217.31</v>
      </c>
      <c r="G224">
        <v>89.890318866942295</v>
      </c>
      <c r="H224">
        <v>20.923295157230701</v>
      </c>
      <c r="I224">
        <v>6.0331522587076698</v>
      </c>
      <c r="J224">
        <v>4.5867835240528203</v>
      </c>
      <c r="K224">
        <v>196.908763940429</v>
      </c>
      <c r="L224">
        <v>171.37259873094001</v>
      </c>
      <c r="M224">
        <v>56.827989534563997</v>
      </c>
      <c r="N224">
        <v>1.49504876555494</v>
      </c>
      <c r="O224">
        <v>6.9670056601168699</v>
      </c>
      <c r="P224">
        <v>145.270880361173</v>
      </c>
      <c r="Q224">
        <v>8.5618496637118E-2</v>
      </c>
    </row>
    <row r="225" spans="1:17" x14ac:dyDescent="0.3">
      <c r="A225" t="s">
        <v>543</v>
      </c>
      <c r="B225" t="s">
        <v>544</v>
      </c>
      <c r="C225" t="s">
        <v>3156</v>
      </c>
      <c r="D225" t="s">
        <v>545</v>
      </c>
      <c r="E225">
        <v>39569.065734240001</v>
      </c>
      <c r="F225">
        <v>4384.8</v>
      </c>
      <c r="G225">
        <v>36.786817322448798</v>
      </c>
      <c r="H225">
        <v>6.1181140843272397</v>
      </c>
      <c r="I225">
        <v>1.1666441827348899</v>
      </c>
      <c r="J225">
        <v>11.1059920523308</v>
      </c>
      <c r="K225">
        <v>4379.2026025517098</v>
      </c>
      <c r="L225">
        <v>3928.7382236705198</v>
      </c>
      <c r="M225">
        <v>47.609778829711203</v>
      </c>
      <c r="N225">
        <v>1.6677524347570201</v>
      </c>
      <c r="O225">
        <v>14.9356869184455</v>
      </c>
      <c r="P225">
        <v>88.910430399379607</v>
      </c>
      <c r="Q225">
        <v>0.21727502151150399</v>
      </c>
    </row>
    <row r="226" spans="1:17" x14ac:dyDescent="0.3">
      <c r="A226" t="s">
        <v>546</v>
      </c>
      <c r="B226" t="s">
        <v>547</v>
      </c>
      <c r="C226" t="s">
        <v>3156</v>
      </c>
      <c r="D226" t="s">
        <v>252</v>
      </c>
      <c r="E226">
        <v>39355.533038250003</v>
      </c>
      <c r="F226">
        <v>4217.25</v>
      </c>
      <c r="G226">
        <v>-4.9527393376545898</v>
      </c>
      <c r="H226">
        <v>-2.9582689548610599</v>
      </c>
      <c r="I226">
        <v>-2.2054786216459101</v>
      </c>
      <c r="J226">
        <v>2.4563061616410801E-2</v>
      </c>
      <c r="K226">
        <v>4271.9121257227798</v>
      </c>
      <c r="L226">
        <v>4035.1299918802201</v>
      </c>
      <c r="M226">
        <v>55.206840851703099</v>
      </c>
      <c r="N226">
        <v>1.0088078778908001</v>
      </c>
      <c r="O226">
        <v>17.373881083644498</v>
      </c>
      <c r="P226">
        <v>26.263079894013501</v>
      </c>
      <c r="Q226">
        <v>9.5091836920564998E-2</v>
      </c>
    </row>
    <row r="227" spans="1:17" hidden="1" x14ac:dyDescent="0.3">
      <c r="A227" t="s">
        <v>548</v>
      </c>
      <c r="B227" t="s">
        <v>549</v>
      </c>
      <c r="C227" t="s">
        <v>3162</v>
      </c>
      <c r="D227" t="s">
        <v>80</v>
      </c>
      <c r="E227">
        <v>39331.370084545</v>
      </c>
      <c r="F227">
        <v>89.17</v>
      </c>
      <c r="G227">
        <v>-28.779781433609799</v>
      </c>
      <c r="H227">
        <v>-18.061099405418801</v>
      </c>
      <c r="I227">
        <v>-14.9738126631624</v>
      </c>
      <c r="J227">
        <v>-5.2978937552642096</v>
      </c>
      <c r="M227">
        <v>31.074223040731599</v>
      </c>
      <c r="O227">
        <v>76.516765728384001</v>
      </c>
      <c r="P227">
        <v>17.328947368421002</v>
      </c>
    </row>
    <row r="228" spans="1:17" x14ac:dyDescent="0.3">
      <c r="A228" t="s">
        <v>550</v>
      </c>
      <c r="B228" t="s">
        <v>551</v>
      </c>
      <c r="C228" t="s">
        <v>3163</v>
      </c>
      <c r="D228" t="s">
        <v>552</v>
      </c>
      <c r="E228">
        <v>38548.112009049997</v>
      </c>
      <c r="F228">
        <v>34219.15</v>
      </c>
      <c r="G228">
        <v>-14.798746213536999</v>
      </c>
      <c r="H228">
        <v>-3.2735797214793299</v>
      </c>
      <c r="I228">
        <v>2.2373129874605602</v>
      </c>
      <c r="J228">
        <v>6.6122261924728698E-3</v>
      </c>
      <c r="K228">
        <v>35184.914190703603</v>
      </c>
      <c r="L228">
        <v>33838.259897385702</v>
      </c>
      <c r="M228">
        <v>46.260326714892003</v>
      </c>
      <c r="N228">
        <v>0.89350156560513205</v>
      </c>
      <c r="O228">
        <v>19.396595181353099</v>
      </c>
      <c r="P228">
        <v>20.071616673596701</v>
      </c>
      <c r="Q228">
        <v>1.8891778872157001E-2</v>
      </c>
    </row>
    <row r="229" spans="1:17" x14ac:dyDescent="0.3">
      <c r="A229" t="s">
        <v>553</v>
      </c>
      <c r="B229" t="s">
        <v>554</v>
      </c>
      <c r="C229" t="s">
        <v>3147</v>
      </c>
      <c r="D229" t="s">
        <v>405</v>
      </c>
      <c r="E229">
        <v>37352.692741040002</v>
      </c>
      <c r="F229">
        <v>1989.2</v>
      </c>
      <c r="G229">
        <v>48.159547079033501</v>
      </c>
      <c r="H229">
        <v>4.4099730967047002</v>
      </c>
      <c r="I229">
        <v>73.115180624190401</v>
      </c>
      <c r="J229">
        <v>0.16745564249751799</v>
      </c>
      <c r="K229">
        <v>1820.4578385816901</v>
      </c>
      <c r="L229">
        <v>1427.28255729067</v>
      </c>
      <c r="M229">
        <v>57.014246343525699</v>
      </c>
      <c r="N229">
        <v>0.647115636072228</v>
      </c>
      <c r="O229">
        <v>8.3324954755680398</v>
      </c>
      <c r="P229">
        <v>106.971178857559</v>
      </c>
      <c r="Q229">
        <v>0.138002223590585</v>
      </c>
    </row>
    <row r="230" spans="1:17" x14ac:dyDescent="0.3">
      <c r="A230" t="s">
        <v>555</v>
      </c>
      <c r="B230" t="s">
        <v>556</v>
      </c>
      <c r="C230" t="s">
        <v>3152</v>
      </c>
      <c r="D230" t="s">
        <v>149</v>
      </c>
      <c r="E230">
        <v>37057.863375524998</v>
      </c>
      <c r="F230">
        <v>267.25</v>
      </c>
      <c r="G230">
        <v>70.605815420014395</v>
      </c>
      <c r="H230">
        <v>0.74185621569829197</v>
      </c>
      <c r="I230">
        <v>5.74020463179294</v>
      </c>
      <c r="J230">
        <v>-1.76163384605567</v>
      </c>
      <c r="K230">
        <v>270.87346884595399</v>
      </c>
      <c r="L230">
        <v>240.13885986825301</v>
      </c>
      <c r="M230">
        <v>42.161518175124698</v>
      </c>
      <c r="N230">
        <v>0.54877846136868402</v>
      </c>
      <c r="O230">
        <v>16.669784845650099</v>
      </c>
      <c r="P230">
        <v>128.80993150684901</v>
      </c>
      <c r="Q230">
        <v>0.162233827287869</v>
      </c>
    </row>
    <row r="231" spans="1:17" x14ac:dyDescent="0.3">
      <c r="A231" t="s">
        <v>557</v>
      </c>
      <c r="B231" t="s">
        <v>558</v>
      </c>
      <c r="C231" t="s">
        <v>3149</v>
      </c>
      <c r="D231" t="s">
        <v>40</v>
      </c>
      <c r="E231">
        <v>36772.249914599997</v>
      </c>
      <c r="F231">
        <v>7101.3</v>
      </c>
      <c r="G231">
        <v>198.47813530532599</v>
      </c>
      <c r="H231">
        <v>-3.9066607228072598</v>
      </c>
      <c r="I231">
        <v>123.599664875955</v>
      </c>
      <c r="J231">
        <v>1.32658103989773</v>
      </c>
      <c r="K231">
        <v>6367.5043522803799</v>
      </c>
      <c r="L231">
        <v>4491.5143049998696</v>
      </c>
      <c r="M231">
        <v>56.898644377543199</v>
      </c>
      <c r="N231">
        <v>0.28824984866383302</v>
      </c>
      <c r="O231">
        <v>19.414755044850899</v>
      </c>
      <c r="P231">
        <v>256.47306862105302</v>
      </c>
      <c r="Q231">
        <v>0.17862193822748301</v>
      </c>
    </row>
    <row r="232" spans="1:17" x14ac:dyDescent="0.3">
      <c r="A232" t="s">
        <v>559</v>
      </c>
      <c r="B232" t="s">
        <v>560</v>
      </c>
      <c r="C232" t="s">
        <v>3156</v>
      </c>
      <c r="D232" t="s">
        <v>218</v>
      </c>
      <c r="E232">
        <v>36686.17255625</v>
      </c>
      <c r="F232">
        <v>5731.25</v>
      </c>
      <c r="G232">
        <v>91.621511648823997</v>
      </c>
      <c r="H232">
        <v>7.0878769254877696</v>
      </c>
      <c r="I232">
        <v>119.615737750983</v>
      </c>
      <c r="J232">
        <v>8.4539077909388105</v>
      </c>
      <c r="K232">
        <v>5071.3081909544198</v>
      </c>
      <c r="L232">
        <v>3844.3814862239901</v>
      </c>
      <c r="M232">
        <v>68.194891994802106</v>
      </c>
      <c r="N232">
        <v>0.99891207631746004</v>
      </c>
      <c r="O232">
        <v>3.11799345692476</v>
      </c>
      <c r="P232">
        <v>165.581556997219</v>
      </c>
    </row>
    <row r="233" spans="1:17" x14ac:dyDescent="0.3">
      <c r="A233" t="s">
        <v>561</v>
      </c>
      <c r="B233" t="s">
        <v>562</v>
      </c>
      <c r="C233" t="s">
        <v>3159</v>
      </c>
      <c r="D233" t="s">
        <v>108</v>
      </c>
      <c r="E233">
        <v>36632.828258955</v>
      </c>
      <c r="F233">
        <v>343.45</v>
      </c>
      <c r="G233">
        <v>24.645743569189801</v>
      </c>
      <c r="H233">
        <v>7.5483092129972604</v>
      </c>
      <c r="I233">
        <v>34.434408648097197</v>
      </c>
      <c r="J233">
        <v>3.6681879859606301</v>
      </c>
      <c r="K233">
        <v>330.60166202027898</v>
      </c>
      <c r="L233">
        <v>292.394531378061</v>
      </c>
      <c r="M233">
        <v>53.811241910456502</v>
      </c>
      <c r="N233">
        <v>0.71173727828032896</v>
      </c>
      <c r="O233">
        <v>6.0998689765613596</v>
      </c>
      <c r="P233">
        <v>72.805031446540795</v>
      </c>
      <c r="Q233">
        <v>2.2651856778619001E-2</v>
      </c>
    </row>
    <row r="234" spans="1:17" x14ac:dyDescent="0.3">
      <c r="A234" t="s">
        <v>563</v>
      </c>
      <c r="B234" t="s">
        <v>564</v>
      </c>
      <c r="C234" t="s">
        <v>3145</v>
      </c>
      <c r="D234" t="s">
        <v>179</v>
      </c>
      <c r="E234">
        <v>36298.541484000001</v>
      </c>
      <c r="F234">
        <v>518.54999999999995</v>
      </c>
      <c r="G234">
        <v>-18.758456781943199</v>
      </c>
      <c r="H234">
        <v>2.9086422069875999</v>
      </c>
      <c r="I234">
        <v>-0.677479451161209</v>
      </c>
      <c r="J234">
        <v>-2.5112325192399498</v>
      </c>
      <c r="K234">
        <v>535.47839910642699</v>
      </c>
      <c r="L234">
        <v>494.16181838393402</v>
      </c>
      <c r="M234">
        <v>31.7473301181493</v>
      </c>
      <c r="N234">
        <v>1.0471541476598001</v>
      </c>
      <c r="O234">
        <v>9.9893935011088697</v>
      </c>
      <c r="P234">
        <v>38.022358264572702</v>
      </c>
      <c r="Q234">
        <v>-1.6574765658447999E-2</v>
      </c>
    </row>
    <row r="235" spans="1:17" hidden="1" x14ac:dyDescent="0.3">
      <c r="A235" t="s">
        <v>565</v>
      </c>
      <c r="B235" t="s">
        <v>566</v>
      </c>
      <c r="C235" t="s">
        <v>3162</v>
      </c>
      <c r="D235" t="s">
        <v>108</v>
      </c>
      <c r="E235">
        <v>36205.308025215003</v>
      </c>
      <c r="F235">
        <v>697.35</v>
      </c>
      <c r="G235">
        <v>-23.866523884273398</v>
      </c>
      <c r="H235">
        <v>11.7238683241939</v>
      </c>
      <c r="I235">
        <v>-10.060555113826</v>
      </c>
      <c r="J235">
        <v>11.7668753114576</v>
      </c>
      <c r="M235">
        <v>61.776725818595096</v>
      </c>
      <c r="O235">
        <v>5.2556105255610497</v>
      </c>
      <c r="P235">
        <v>18.6776718856364</v>
      </c>
    </row>
    <row r="236" spans="1:17" x14ac:dyDescent="0.3">
      <c r="A236" t="s">
        <v>567</v>
      </c>
      <c r="B236" t="s">
        <v>568</v>
      </c>
      <c r="C236" t="s">
        <v>3150</v>
      </c>
      <c r="D236" t="s">
        <v>48</v>
      </c>
      <c r="E236">
        <v>36185.688000000002</v>
      </c>
      <c r="F236">
        <v>59.92</v>
      </c>
      <c r="G236">
        <v>60.4039740745052</v>
      </c>
      <c r="H236">
        <v>-2.5526448277714602</v>
      </c>
      <c r="I236">
        <v>-21.753250580278699</v>
      </c>
      <c r="J236">
        <v>-2.5676451168270402</v>
      </c>
      <c r="K236">
        <v>61.790923846158599</v>
      </c>
      <c r="L236">
        <v>59.131780210854302</v>
      </c>
      <c r="M236">
        <v>51.291655988702999</v>
      </c>
      <c r="N236">
        <v>0.47329624693655598</v>
      </c>
      <c r="O236">
        <v>30.423898531375102</v>
      </c>
      <c r="P236">
        <v>92.979066022544202</v>
      </c>
      <c r="Q236">
        <v>7.9286685697046E-2</v>
      </c>
    </row>
    <row r="237" spans="1:17" x14ac:dyDescent="0.3">
      <c r="A237" t="s">
        <v>569</v>
      </c>
      <c r="B237" t="s">
        <v>570</v>
      </c>
      <c r="C237" t="s">
        <v>3161</v>
      </c>
      <c r="D237" t="s">
        <v>172</v>
      </c>
      <c r="E237">
        <v>35990.711090800003</v>
      </c>
      <c r="F237">
        <v>8314.7000000000007</v>
      </c>
      <c r="G237">
        <v>194.07465066152201</v>
      </c>
      <c r="H237">
        <v>26.107617043893399</v>
      </c>
      <c r="I237">
        <v>112.37830493487201</v>
      </c>
      <c r="J237">
        <v>1.51868711745092</v>
      </c>
      <c r="K237">
        <v>7118.7627188916304</v>
      </c>
      <c r="L237">
        <v>5275.8666034931703</v>
      </c>
      <c r="M237">
        <v>62.5447635088439</v>
      </c>
      <c r="N237">
        <v>1.34954347624555</v>
      </c>
      <c r="O237">
        <v>5.2353061445391704</v>
      </c>
      <c r="P237">
        <v>242.168724279835</v>
      </c>
      <c r="Q237">
        <v>0.102668660942648</v>
      </c>
    </row>
    <row r="238" spans="1:17" x14ac:dyDescent="0.3">
      <c r="A238" t="s">
        <v>571</v>
      </c>
      <c r="B238" t="s">
        <v>572</v>
      </c>
      <c r="C238" t="s">
        <v>3147</v>
      </c>
      <c r="D238" t="s">
        <v>54</v>
      </c>
      <c r="E238">
        <v>35798.175708000002</v>
      </c>
      <c r="F238">
        <v>290</v>
      </c>
      <c r="G238">
        <v>-24.9065155269926</v>
      </c>
      <c r="H238">
        <v>-13.1370463387009</v>
      </c>
      <c r="I238">
        <v>-12.0534910257355</v>
      </c>
      <c r="J238">
        <v>-2.0595739719018198</v>
      </c>
      <c r="K238">
        <v>308.478848228608</v>
      </c>
      <c r="L238">
        <v>294.60825615581001</v>
      </c>
      <c r="M238">
        <v>34.096871178201901</v>
      </c>
      <c r="N238">
        <v>1.30144619458357</v>
      </c>
      <c r="O238">
        <v>18.275862068965498</v>
      </c>
      <c r="P238">
        <v>22.182431009058298</v>
      </c>
      <c r="Q238">
        <v>4.6339823323909998E-2</v>
      </c>
    </row>
    <row r="239" spans="1:17" x14ac:dyDescent="0.3">
      <c r="A239" t="s">
        <v>573</v>
      </c>
      <c r="B239" t="s">
        <v>574</v>
      </c>
      <c r="C239" t="s">
        <v>3163</v>
      </c>
      <c r="D239" t="s">
        <v>172</v>
      </c>
      <c r="E239">
        <v>35653.627422874997</v>
      </c>
      <c r="F239">
        <v>1058.75</v>
      </c>
      <c r="G239">
        <v>31.6573928305022</v>
      </c>
      <c r="H239">
        <v>-12.823654350894101</v>
      </c>
      <c r="I239">
        <v>13.293731196486601</v>
      </c>
      <c r="J239">
        <v>-6.0323466370180796</v>
      </c>
      <c r="K239">
        <v>1087.3954503867801</v>
      </c>
      <c r="L239">
        <v>906.11309699844901</v>
      </c>
      <c r="M239">
        <v>31.347953577249399</v>
      </c>
      <c r="N239">
        <v>0.50857292453348502</v>
      </c>
      <c r="O239">
        <v>24.108618654073201</v>
      </c>
      <c r="P239">
        <v>75.755312084993307</v>
      </c>
      <c r="Q239">
        <v>6.4984501375916007E-2</v>
      </c>
    </row>
    <row r="240" spans="1:17" hidden="1" x14ac:dyDescent="0.3">
      <c r="A240" t="s">
        <v>575</v>
      </c>
      <c r="B240" t="s">
        <v>576</v>
      </c>
      <c r="C240" t="s">
        <v>3162</v>
      </c>
      <c r="D240" t="s">
        <v>34</v>
      </c>
      <c r="E240">
        <v>35644.3789247729</v>
      </c>
      <c r="F240">
        <v>52.59</v>
      </c>
      <c r="G240">
        <v>-4.8177931295162999</v>
      </c>
      <c r="H240">
        <v>-6.9927989809467199</v>
      </c>
      <c r="I240">
        <v>-24.731199068506299</v>
      </c>
      <c r="J240">
        <v>-2.3065517050726401</v>
      </c>
      <c r="K240">
        <v>56.183943319857399</v>
      </c>
      <c r="L240">
        <v>55.636819102137601</v>
      </c>
      <c r="M240">
        <v>42.559209849308502</v>
      </c>
      <c r="N240">
        <v>0.26303769839008101</v>
      </c>
      <c r="O240">
        <v>47.366419471382301</v>
      </c>
      <c r="P240">
        <v>43.885088919288599</v>
      </c>
      <c r="Q240">
        <v>0.105319761104072</v>
      </c>
    </row>
    <row r="241" spans="1:17" x14ac:dyDescent="0.3">
      <c r="A241" t="s">
        <v>577</v>
      </c>
      <c r="B241" t="s">
        <v>578</v>
      </c>
      <c r="C241" t="s">
        <v>3151</v>
      </c>
      <c r="D241" t="s">
        <v>167</v>
      </c>
      <c r="E241">
        <v>35517.638138299997</v>
      </c>
      <c r="F241">
        <v>886.15</v>
      </c>
      <c r="G241">
        <v>-12.4916053604626</v>
      </c>
      <c r="H241">
        <v>-2.81455755653863</v>
      </c>
      <c r="I241">
        <v>11.9126821003341</v>
      </c>
      <c r="J241">
        <v>0.821039870331842</v>
      </c>
      <c r="K241">
        <v>863.45555869976795</v>
      </c>
      <c r="L241">
        <v>780.60801569637499</v>
      </c>
      <c r="M241">
        <v>50.536698647080698</v>
      </c>
      <c r="N241">
        <v>0.49939216797806502</v>
      </c>
      <c r="O241">
        <v>6.66929977994696</v>
      </c>
      <c r="P241">
        <v>45.832304780712498</v>
      </c>
      <c r="Q241">
        <v>3.9899791414489003E-2</v>
      </c>
    </row>
    <row r="242" spans="1:17" x14ac:dyDescent="0.3">
      <c r="A242" t="s">
        <v>579</v>
      </c>
      <c r="B242" t="s">
        <v>580</v>
      </c>
      <c r="C242" t="s">
        <v>3147</v>
      </c>
      <c r="D242" t="s">
        <v>229</v>
      </c>
      <c r="E242">
        <v>35350.933315200004</v>
      </c>
      <c r="F242">
        <v>6987</v>
      </c>
      <c r="G242">
        <v>98.122923851211198</v>
      </c>
      <c r="H242">
        <v>1.53009180368473</v>
      </c>
      <c r="I242">
        <v>-11.10627795616</v>
      </c>
      <c r="J242">
        <v>7.1523973255334896</v>
      </c>
      <c r="K242">
        <v>6751.0922939831598</v>
      </c>
      <c r="L242">
        <v>6084.5701039149399</v>
      </c>
      <c r="M242">
        <v>58.950864962876103</v>
      </c>
      <c r="N242">
        <v>1.58905666718964</v>
      </c>
      <c r="O242">
        <v>39.6429082581937</v>
      </c>
      <c r="P242">
        <v>142.18370883882099</v>
      </c>
      <c r="Q242">
        <v>0.13763831662556</v>
      </c>
    </row>
    <row r="243" spans="1:17" x14ac:dyDescent="0.3">
      <c r="A243" t="s">
        <v>581</v>
      </c>
      <c r="B243" t="s">
        <v>582</v>
      </c>
      <c r="C243" t="s">
        <v>3155</v>
      </c>
      <c r="D243" t="s">
        <v>77</v>
      </c>
      <c r="E243">
        <v>35019.831025025</v>
      </c>
      <c r="F243">
        <v>1867.25</v>
      </c>
      <c r="G243">
        <v>-46.141777286577103</v>
      </c>
      <c r="H243">
        <v>0.208272343383646</v>
      </c>
      <c r="I243">
        <v>-17.968482650526099</v>
      </c>
      <c r="J243">
        <v>-6.33042294493079E-2</v>
      </c>
      <c r="K243">
        <v>1866.9011019295101</v>
      </c>
      <c r="L243">
        <v>1914.02874947019</v>
      </c>
      <c r="M243">
        <v>44.652390344641098</v>
      </c>
      <c r="N243">
        <v>0.585736056204196</v>
      </c>
      <c r="O243">
        <v>30.175391618690501</v>
      </c>
      <c r="P243">
        <v>13.0707278672641</v>
      </c>
      <c r="Q243">
        <v>-3.1276278474108E-2</v>
      </c>
    </row>
    <row r="244" spans="1:17" x14ac:dyDescent="0.3">
      <c r="A244" t="s">
        <v>583</v>
      </c>
      <c r="B244" t="s">
        <v>584</v>
      </c>
      <c r="C244" t="s">
        <v>3147</v>
      </c>
      <c r="D244" t="s">
        <v>395</v>
      </c>
      <c r="E244">
        <v>35019.595495499998</v>
      </c>
      <c r="F244">
        <v>4788.7</v>
      </c>
      <c r="G244">
        <v>-3.21486160112502</v>
      </c>
      <c r="H244">
        <v>2.2560132543779301</v>
      </c>
      <c r="I244">
        <v>-10.4427739593271</v>
      </c>
      <c r="J244">
        <v>4.6031669987204102</v>
      </c>
      <c r="K244">
        <v>4547.98794893593</v>
      </c>
      <c r="L244">
        <v>4390.76539983763</v>
      </c>
      <c r="M244">
        <v>67.602784782018801</v>
      </c>
      <c r="N244">
        <v>1.33251189398782</v>
      </c>
      <c r="O244">
        <v>10.0194207196107</v>
      </c>
      <c r="P244">
        <v>30.8137787854781</v>
      </c>
      <c r="Q244">
        <v>5.6714249523092002E-2</v>
      </c>
    </row>
    <row r="245" spans="1:17" x14ac:dyDescent="0.3">
      <c r="A245" t="s">
        <v>585</v>
      </c>
      <c r="B245" t="s">
        <v>586</v>
      </c>
      <c r="C245" t="s">
        <v>3147</v>
      </c>
      <c r="D245" t="s">
        <v>43</v>
      </c>
      <c r="E245">
        <v>34912.879999999997</v>
      </c>
      <c r="F245">
        <v>211.85</v>
      </c>
      <c r="G245">
        <v>22.321710657475101</v>
      </c>
      <c r="H245">
        <v>-11.3098354543471</v>
      </c>
      <c r="I245">
        <v>-17.126179658850699</v>
      </c>
      <c r="J245">
        <v>0.93181396061746802</v>
      </c>
      <c r="K245">
        <v>236.989061880381</v>
      </c>
      <c r="L245">
        <v>231.28070036726601</v>
      </c>
      <c r="M245">
        <v>36.573643567317703</v>
      </c>
      <c r="N245">
        <v>0.36229545948518599</v>
      </c>
      <c r="O245">
        <v>53.268822279915</v>
      </c>
      <c r="P245">
        <v>62.836279784780899</v>
      </c>
      <c r="Q245">
        <v>2.7516806560371001E-2</v>
      </c>
    </row>
    <row r="246" spans="1:17" x14ac:dyDescent="0.3">
      <c r="A246" t="s">
        <v>587</v>
      </c>
      <c r="B246" t="s">
        <v>588</v>
      </c>
      <c r="C246" t="s">
        <v>3147</v>
      </c>
      <c r="D246" t="s">
        <v>589</v>
      </c>
      <c r="E246">
        <v>34439.444430000003</v>
      </c>
      <c r="F246">
        <v>626.1</v>
      </c>
      <c r="G246">
        <v>6.1787648286963197</v>
      </c>
      <c r="H246">
        <v>-12.4343164240536</v>
      </c>
      <c r="I246">
        <v>-17.021309065470799</v>
      </c>
      <c r="J246">
        <v>0.59684764689263503</v>
      </c>
      <c r="K246">
        <v>666.41073719319195</v>
      </c>
      <c r="L246">
        <v>642.85242508504905</v>
      </c>
      <c r="M246">
        <v>40.688791775862398</v>
      </c>
      <c r="N246">
        <v>0.50272921061867304</v>
      </c>
      <c r="O246">
        <v>32.047596230633999</v>
      </c>
      <c r="P246">
        <v>44.9305555555555</v>
      </c>
      <c r="Q246">
        <v>4.4253184902006998E-2</v>
      </c>
    </row>
    <row r="247" spans="1:17" x14ac:dyDescent="0.3">
      <c r="A247" t="s">
        <v>590</v>
      </c>
      <c r="B247" t="s">
        <v>591</v>
      </c>
      <c r="C247" t="s">
        <v>3153</v>
      </c>
      <c r="D247" t="s">
        <v>188</v>
      </c>
      <c r="E247">
        <v>34321.734912</v>
      </c>
      <c r="F247">
        <v>2440</v>
      </c>
      <c r="G247">
        <v>27.535139017976899</v>
      </c>
      <c r="H247">
        <v>-5.18107691538391</v>
      </c>
      <c r="I247">
        <v>17.1429349051194</v>
      </c>
      <c r="J247">
        <v>3.6712303143896601</v>
      </c>
      <c r="K247">
        <v>2419.7728491644398</v>
      </c>
      <c r="L247">
        <v>2231.42029831938</v>
      </c>
      <c r="M247">
        <v>64.856804096213907</v>
      </c>
      <c r="N247">
        <v>1.0665901130336299</v>
      </c>
      <c r="O247">
        <v>25.463114754098299</v>
      </c>
      <c r="P247">
        <v>56.475454516304801</v>
      </c>
      <c r="Q247">
        <v>2.2267296230559001E-2</v>
      </c>
    </row>
    <row r="248" spans="1:17" x14ac:dyDescent="0.3">
      <c r="A248" t="s">
        <v>592</v>
      </c>
      <c r="B248" t="s">
        <v>593</v>
      </c>
      <c r="C248" t="s">
        <v>3157</v>
      </c>
      <c r="D248" t="s">
        <v>594</v>
      </c>
      <c r="E248">
        <v>34285.980765300003</v>
      </c>
      <c r="F248">
        <v>1260.75</v>
      </c>
      <c r="G248">
        <v>-20.4569590247728</v>
      </c>
      <c r="H248">
        <v>-3.8531980031284698</v>
      </c>
      <c r="I248">
        <v>4.17763837633054</v>
      </c>
      <c r="J248">
        <v>-1.14935709588959</v>
      </c>
      <c r="K248">
        <v>1256.83169726918</v>
      </c>
      <c r="L248">
        <v>1206.29318766351</v>
      </c>
      <c r="M248">
        <v>59.849875889320501</v>
      </c>
      <c r="N248">
        <v>0.67332087351907499</v>
      </c>
      <c r="O248">
        <v>14.312908982748301</v>
      </c>
      <c r="P248">
        <v>27.3420534316448</v>
      </c>
      <c r="Q248">
        <v>0.110155549369214</v>
      </c>
    </row>
    <row r="249" spans="1:17" hidden="1" x14ac:dyDescent="0.3">
      <c r="A249" t="s">
        <v>595</v>
      </c>
      <c r="B249" t="s">
        <v>596</v>
      </c>
      <c r="C249" t="s">
        <v>3147</v>
      </c>
      <c r="D249" t="s">
        <v>43</v>
      </c>
      <c r="E249">
        <v>33793.379136440002</v>
      </c>
      <c r="F249">
        <v>368.2</v>
      </c>
      <c r="G249">
        <v>-6.2271068550065003</v>
      </c>
      <c r="H249">
        <v>-5.9633555405804499E-2</v>
      </c>
      <c r="I249">
        <v>7.5788619154408998</v>
      </c>
      <c r="J249">
        <v>-3.24511251358093</v>
      </c>
      <c r="K249">
        <v>366.37110339843599</v>
      </c>
      <c r="M249">
        <v>43.595587887999798</v>
      </c>
      <c r="N249">
        <v>0.53331336124954098</v>
      </c>
      <c r="O249">
        <v>10.646387832699601</v>
      </c>
      <c r="P249">
        <v>32.184527014898499</v>
      </c>
    </row>
    <row r="250" spans="1:17" x14ac:dyDescent="0.3">
      <c r="A250" t="s">
        <v>597</v>
      </c>
      <c r="B250" t="s">
        <v>598</v>
      </c>
      <c r="C250" t="s">
        <v>3155</v>
      </c>
      <c r="D250" t="s">
        <v>77</v>
      </c>
      <c r="E250">
        <v>33595.462852290002</v>
      </c>
      <c r="F250">
        <v>4347.8999999999996</v>
      </c>
      <c r="G250">
        <v>8.2166426961238095</v>
      </c>
      <c r="H250">
        <v>-7.5431125014713398</v>
      </c>
      <c r="I250">
        <v>-9.3040897830167992</v>
      </c>
      <c r="J250">
        <v>-3.0807937844965498</v>
      </c>
      <c r="K250">
        <v>4471.7670161742699</v>
      </c>
      <c r="L250">
        <v>4192.5995994710001</v>
      </c>
      <c r="M250">
        <v>40.236953042419302</v>
      </c>
      <c r="N250">
        <v>0.69628183215116402</v>
      </c>
      <c r="O250">
        <v>12.594585892039801</v>
      </c>
      <c r="P250">
        <v>42.430347403075999</v>
      </c>
      <c r="Q250">
        <v>2.3653139337887E-2</v>
      </c>
    </row>
    <row r="251" spans="1:17" x14ac:dyDescent="0.3">
      <c r="A251" t="s">
        <v>599</v>
      </c>
      <c r="B251" t="s">
        <v>600</v>
      </c>
      <c r="C251" t="s">
        <v>3153</v>
      </c>
      <c r="D251" t="s">
        <v>410</v>
      </c>
      <c r="E251">
        <v>32949.037078479902</v>
      </c>
      <c r="F251">
        <v>518.79999999999995</v>
      </c>
      <c r="G251">
        <v>9.7571835155470197</v>
      </c>
      <c r="H251">
        <v>-1.2419842776637799</v>
      </c>
      <c r="I251">
        <v>-4.1100965004386198</v>
      </c>
      <c r="J251">
        <v>-0.45007523931939197</v>
      </c>
      <c r="K251">
        <v>516.69343018783604</v>
      </c>
      <c r="L251">
        <v>491.60139658643999</v>
      </c>
      <c r="M251">
        <v>52.990508034568201</v>
      </c>
      <c r="N251">
        <v>0.71015646077887395</v>
      </c>
      <c r="O251">
        <v>12.740940632228201</v>
      </c>
      <c r="P251">
        <v>40.939961966856799</v>
      </c>
      <c r="Q251">
        <v>0.12236691854208701</v>
      </c>
    </row>
    <row r="252" spans="1:17" x14ac:dyDescent="0.3">
      <c r="A252" t="s">
        <v>601</v>
      </c>
      <c r="B252" t="s">
        <v>602</v>
      </c>
      <c r="C252" t="s">
        <v>3159</v>
      </c>
      <c r="D252" t="s">
        <v>603</v>
      </c>
      <c r="E252">
        <v>32894.650923720001</v>
      </c>
      <c r="F252">
        <v>1354.2</v>
      </c>
      <c r="G252">
        <v>-20.362961288265101</v>
      </c>
      <c r="H252">
        <v>4.1921286235667097</v>
      </c>
      <c r="I252">
        <v>36.837837201862399</v>
      </c>
      <c r="J252">
        <v>0.58378498945113799</v>
      </c>
      <c r="K252">
        <v>1256.15792266331</v>
      </c>
      <c r="L252">
        <v>1159.8572767917501</v>
      </c>
      <c r="M252">
        <v>62.948338037902701</v>
      </c>
      <c r="N252">
        <v>1.62963778704981</v>
      </c>
      <c r="O252">
        <v>9.8729877418402001</v>
      </c>
      <c r="P252">
        <v>52.835618757406401</v>
      </c>
      <c r="Q252">
        <v>2.8311684761019001E-2</v>
      </c>
    </row>
    <row r="253" spans="1:17" x14ac:dyDescent="0.3">
      <c r="A253" t="s">
        <v>604</v>
      </c>
      <c r="B253" t="s">
        <v>605</v>
      </c>
      <c r="C253" t="s">
        <v>3147</v>
      </c>
      <c r="D253" t="s">
        <v>395</v>
      </c>
      <c r="E253">
        <v>32806.730000000003</v>
      </c>
      <c r="F253">
        <v>1569.7</v>
      </c>
      <c r="G253">
        <v>102.632838349531</v>
      </c>
      <c r="H253">
        <v>15.5402745214302</v>
      </c>
      <c r="I253">
        <v>46.164772383329101</v>
      </c>
      <c r="J253">
        <v>14.4138235127248</v>
      </c>
      <c r="K253">
        <v>1408.1887060095701</v>
      </c>
      <c r="L253">
        <v>1150.07482015442</v>
      </c>
      <c r="M253">
        <v>71.174704419335995</v>
      </c>
      <c r="N253">
        <v>1.48017948992981</v>
      </c>
      <c r="O253">
        <v>6.0329999362935496</v>
      </c>
      <c r="P253">
        <v>148.763866877971</v>
      </c>
      <c r="Q253">
        <v>0.102881964976258</v>
      </c>
    </row>
    <row r="254" spans="1:17" x14ac:dyDescent="0.3">
      <c r="A254" t="s">
        <v>606</v>
      </c>
      <c r="B254" t="s">
        <v>607</v>
      </c>
      <c r="C254" t="s">
        <v>3147</v>
      </c>
      <c r="D254" t="s">
        <v>395</v>
      </c>
      <c r="E254">
        <v>32721.858494939999</v>
      </c>
      <c r="F254">
        <v>6428.3</v>
      </c>
      <c r="G254">
        <v>166.020567233782</v>
      </c>
      <c r="H254">
        <v>23.829458691599701</v>
      </c>
      <c r="I254">
        <v>58.902264796842601</v>
      </c>
      <c r="J254">
        <v>7.9290608835643797</v>
      </c>
      <c r="K254">
        <v>5437.9549991433096</v>
      </c>
      <c r="L254">
        <v>4198.3907631843704</v>
      </c>
      <c r="M254">
        <v>77.086258761054097</v>
      </c>
      <c r="N254">
        <v>0.74521499638999</v>
      </c>
      <c r="O254">
        <v>2.5154395407806098</v>
      </c>
      <c r="P254">
        <v>205.665580941965</v>
      </c>
      <c r="Q254">
        <v>0.153659250771809</v>
      </c>
    </row>
    <row r="255" spans="1:17" x14ac:dyDescent="0.3">
      <c r="A255" t="s">
        <v>608</v>
      </c>
      <c r="B255" t="s">
        <v>609</v>
      </c>
      <c r="C255" t="s">
        <v>603</v>
      </c>
      <c r="D255" t="s">
        <v>603</v>
      </c>
      <c r="E255">
        <v>32626.1463</v>
      </c>
      <c r="F255">
        <v>954.5</v>
      </c>
      <c r="G255">
        <v>-2.81783994194967</v>
      </c>
      <c r="H255">
        <v>13.511388183036701</v>
      </c>
      <c r="I255">
        <v>2.0446081257309898</v>
      </c>
      <c r="J255">
        <v>1.46241307947007</v>
      </c>
      <c r="K255">
        <v>908.69129345265901</v>
      </c>
      <c r="L255">
        <v>843.42078164377597</v>
      </c>
      <c r="M255">
        <v>56.418723686875602</v>
      </c>
      <c r="N255">
        <v>0.39628225348625001</v>
      </c>
      <c r="O255">
        <v>10.319539025667799</v>
      </c>
      <c r="P255">
        <v>34.4366197183098</v>
      </c>
      <c r="Q255">
        <v>9.2801638753260002E-2</v>
      </c>
    </row>
    <row r="256" spans="1:17" x14ac:dyDescent="0.3">
      <c r="A256" t="s">
        <v>610</v>
      </c>
      <c r="B256" t="s">
        <v>611</v>
      </c>
      <c r="C256" t="s">
        <v>3161</v>
      </c>
      <c r="D256" t="s">
        <v>257</v>
      </c>
      <c r="E256">
        <v>32586.247346240001</v>
      </c>
      <c r="F256">
        <v>660.1</v>
      </c>
      <c r="G256">
        <v>131.448831737484</v>
      </c>
      <c r="H256">
        <v>13.1712501757811</v>
      </c>
      <c r="I256">
        <v>100.945816553128</v>
      </c>
      <c r="J256">
        <v>5.4493526498562703</v>
      </c>
      <c r="K256">
        <v>574.966967626165</v>
      </c>
      <c r="L256">
        <v>429.81579784514901</v>
      </c>
      <c r="M256">
        <v>66.672438400639805</v>
      </c>
      <c r="N256">
        <v>0.84114393212872596</v>
      </c>
      <c r="O256">
        <v>4.3326768671413296</v>
      </c>
      <c r="P256">
        <v>194.6875</v>
      </c>
      <c r="Q256">
        <v>0.24421346513660899</v>
      </c>
    </row>
    <row r="257" spans="1:17" x14ac:dyDescent="0.3">
      <c r="A257" t="s">
        <v>612</v>
      </c>
      <c r="B257" t="s">
        <v>613</v>
      </c>
      <c r="C257" t="s">
        <v>3147</v>
      </c>
      <c r="D257" t="s">
        <v>43</v>
      </c>
      <c r="E257">
        <v>32451.363021629899</v>
      </c>
      <c r="F257">
        <v>552.29999999999995</v>
      </c>
      <c r="G257">
        <v>-32.9358010115402</v>
      </c>
      <c r="H257">
        <v>-7.6969704615635202</v>
      </c>
      <c r="I257">
        <v>-14.184537593852699</v>
      </c>
      <c r="J257">
        <v>-2.1747605249250701</v>
      </c>
      <c r="K257">
        <v>590.10220923488703</v>
      </c>
      <c r="L257">
        <v>577.54559677083603</v>
      </c>
      <c r="M257">
        <v>30.711223135454102</v>
      </c>
      <c r="N257">
        <v>0.90690664278713096</v>
      </c>
      <c r="O257">
        <v>17.146478363208399</v>
      </c>
      <c r="P257">
        <v>21.4379947229551</v>
      </c>
      <c r="Q257">
        <v>-9.6913102802619999E-2</v>
      </c>
    </row>
    <row r="258" spans="1:17" x14ac:dyDescent="0.3">
      <c r="A258" t="s">
        <v>614</v>
      </c>
      <c r="B258" t="s">
        <v>615</v>
      </c>
      <c r="C258" t="s">
        <v>3160</v>
      </c>
      <c r="D258" t="s">
        <v>130</v>
      </c>
      <c r="E258">
        <v>32304.783832749999</v>
      </c>
      <c r="F258">
        <v>1322.75</v>
      </c>
      <c r="G258">
        <v>90.006344613334605</v>
      </c>
      <c r="H258">
        <v>0.38227474470835099</v>
      </c>
      <c r="I258">
        <v>20.3054266985068</v>
      </c>
      <c r="J258">
        <v>-1.5378236477089999</v>
      </c>
      <c r="K258">
        <v>1299.903541936</v>
      </c>
      <c r="L258">
        <v>1131.8017987526</v>
      </c>
      <c r="M258">
        <v>46.533583792727597</v>
      </c>
      <c r="N258">
        <v>1.0462494037647301</v>
      </c>
      <c r="O258">
        <v>9.8544698544698495</v>
      </c>
      <c r="P258">
        <v>127.60905101953</v>
      </c>
      <c r="Q258">
        <v>0.145947601069431</v>
      </c>
    </row>
    <row r="259" spans="1:17" hidden="1" x14ac:dyDescent="0.3">
      <c r="A259" t="s">
        <v>616</v>
      </c>
      <c r="B259" t="s">
        <v>617</v>
      </c>
      <c r="C259" t="s">
        <v>3162</v>
      </c>
      <c r="D259" t="s">
        <v>603</v>
      </c>
      <c r="E259">
        <v>32304.083783999999</v>
      </c>
      <c r="F259">
        <v>2924.95</v>
      </c>
      <c r="G259">
        <v>119.882189785828</v>
      </c>
      <c r="H259">
        <v>1.01462528285021</v>
      </c>
      <c r="I259">
        <v>52.233168935031699</v>
      </c>
      <c r="J259">
        <v>5.7136104467055597</v>
      </c>
      <c r="K259">
        <v>2587.7106343590599</v>
      </c>
      <c r="L259">
        <v>2066.3459780767198</v>
      </c>
      <c r="M259">
        <v>70.553912980659007</v>
      </c>
      <c r="N259">
        <v>0.506045490688943</v>
      </c>
      <c r="O259">
        <v>1.43763141250279</v>
      </c>
      <c r="P259">
        <v>179.511682354627</v>
      </c>
      <c r="Q259">
        <v>0.152462820614918</v>
      </c>
    </row>
    <row r="260" spans="1:17" hidden="1" x14ac:dyDescent="0.3">
      <c r="A260" t="s">
        <v>618</v>
      </c>
      <c r="B260" t="s">
        <v>619</v>
      </c>
      <c r="C260" t="s">
        <v>3162</v>
      </c>
      <c r="D260" t="s">
        <v>130</v>
      </c>
      <c r="E260">
        <v>32216.064643341</v>
      </c>
      <c r="F260">
        <v>389.99</v>
      </c>
      <c r="G260">
        <v>-0.171766707410728</v>
      </c>
      <c r="H260">
        <v>1.6556355455428799</v>
      </c>
      <c r="I260">
        <v>-1.2903761675220899</v>
      </c>
      <c r="J260">
        <v>-0.84174024980216</v>
      </c>
      <c r="K260">
        <v>384.84821183780099</v>
      </c>
      <c r="L260">
        <v>364.22652150311399</v>
      </c>
      <c r="M260">
        <v>56.330526885428</v>
      </c>
      <c r="N260">
        <v>1.0587953048779599</v>
      </c>
      <c r="O260">
        <v>2.3103156491192101</v>
      </c>
      <c r="P260">
        <v>37.3204225352112</v>
      </c>
      <c r="Q260">
        <v>-0.123824141917355</v>
      </c>
    </row>
    <row r="261" spans="1:17" x14ac:dyDescent="0.3">
      <c r="A261" t="s">
        <v>620</v>
      </c>
      <c r="B261" t="s">
        <v>621</v>
      </c>
      <c r="C261" t="s">
        <v>3149</v>
      </c>
      <c r="D261" t="s">
        <v>195</v>
      </c>
      <c r="E261">
        <v>32209.334999999999</v>
      </c>
      <c r="F261">
        <v>737.9</v>
      </c>
      <c r="G261">
        <v>21.129474124227901</v>
      </c>
      <c r="H261">
        <v>-4.5818628778570796</v>
      </c>
      <c r="I261">
        <v>53.670648201448302</v>
      </c>
      <c r="J261">
        <v>-0.55657476827804298</v>
      </c>
      <c r="K261">
        <v>760.30391250634398</v>
      </c>
      <c r="L261">
        <v>657.267242542384</v>
      </c>
      <c r="M261">
        <v>44.676300891502699</v>
      </c>
      <c r="N261">
        <v>0.646593186822502</v>
      </c>
      <c r="O261">
        <v>16.546957582328201</v>
      </c>
      <c r="P261">
        <v>76.912011508031597</v>
      </c>
      <c r="Q261">
        <v>1.7969303608694E-2</v>
      </c>
    </row>
    <row r="262" spans="1:17" x14ac:dyDescent="0.3">
      <c r="A262" t="s">
        <v>622</v>
      </c>
      <c r="B262" t="s">
        <v>623</v>
      </c>
      <c r="C262" t="s">
        <v>3151</v>
      </c>
      <c r="D262" t="s">
        <v>51</v>
      </c>
      <c r="E262">
        <v>31419.679694300001</v>
      </c>
      <c r="F262">
        <v>1234.25</v>
      </c>
      <c r="G262">
        <v>85.352697184387495</v>
      </c>
      <c r="H262">
        <v>1.1313156083646301</v>
      </c>
      <c r="I262">
        <v>81.836645958166201</v>
      </c>
      <c r="J262">
        <v>1.2727563024352999</v>
      </c>
      <c r="K262">
        <v>1115.3047706738901</v>
      </c>
      <c r="L262">
        <v>863.97224466236696</v>
      </c>
      <c r="M262">
        <v>66.298247868299299</v>
      </c>
      <c r="N262">
        <v>0.50729829015504802</v>
      </c>
      <c r="O262">
        <v>4.3467692930929802</v>
      </c>
      <c r="P262">
        <v>128.142329020332</v>
      </c>
      <c r="Q262">
        <v>0.105664343742026</v>
      </c>
    </row>
    <row r="263" spans="1:17" hidden="1" x14ac:dyDescent="0.3">
      <c r="A263" t="s">
        <v>624</v>
      </c>
      <c r="B263" t="s">
        <v>625</v>
      </c>
      <c r="C263" t="s">
        <v>3162</v>
      </c>
      <c r="D263" t="s">
        <v>144</v>
      </c>
      <c r="E263">
        <v>31303.301155500001</v>
      </c>
      <c r="F263">
        <v>1843.05</v>
      </c>
      <c r="G263">
        <v>148.959960771705</v>
      </c>
      <c r="H263">
        <v>7.3518699174566997</v>
      </c>
      <c r="I263">
        <v>142.15144908137199</v>
      </c>
      <c r="J263">
        <v>7.6150659459286096</v>
      </c>
      <c r="K263">
        <v>1609.1655011554601</v>
      </c>
      <c r="L263">
        <v>1162.35241300041</v>
      </c>
      <c r="M263">
        <v>64.005796195674506</v>
      </c>
      <c r="N263">
        <v>0.98295753253712703</v>
      </c>
      <c r="O263">
        <v>0.37709231979599001</v>
      </c>
      <c r="P263">
        <v>219.89065347565699</v>
      </c>
    </row>
    <row r="264" spans="1:17" x14ac:dyDescent="0.3">
      <c r="A264" t="s">
        <v>626</v>
      </c>
      <c r="B264" t="s">
        <v>627</v>
      </c>
      <c r="C264" t="s">
        <v>3154</v>
      </c>
      <c r="D264" t="s">
        <v>628</v>
      </c>
      <c r="E264">
        <v>31128.503203799999</v>
      </c>
      <c r="F264">
        <v>321.89999999999998</v>
      </c>
      <c r="G264">
        <v>74.445159137455605</v>
      </c>
      <c r="H264">
        <v>2.7275679380116298</v>
      </c>
      <c r="I264">
        <v>-22.6933823858325</v>
      </c>
      <c r="J264">
        <v>1.75419971761608</v>
      </c>
      <c r="K264">
        <v>323.54667392570798</v>
      </c>
      <c r="L264">
        <v>297.997406946914</v>
      </c>
      <c r="M264">
        <v>47.663567761859603</v>
      </c>
      <c r="N264">
        <v>0.66122931033792198</v>
      </c>
      <c r="O264">
        <v>29.170549860205</v>
      </c>
      <c r="P264">
        <v>137.30187983781701</v>
      </c>
      <c r="Q264">
        <v>9.9998575176187002E-2</v>
      </c>
    </row>
    <row r="265" spans="1:17" x14ac:dyDescent="0.3">
      <c r="A265" t="s">
        <v>629</v>
      </c>
      <c r="B265" t="s">
        <v>630</v>
      </c>
      <c r="C265" t="s">
        <v>3153</v>
      </c>
      <c r="D265" t="s">
        <v>188</v>
      </c>
      <c r="E265">
        <v>31087.44169965</v>
      </c>
      <c r="F265">
        <v>1479.45</v>
      </c>
      <c r="G265">
        <v>-11.7744325776459</v>
      </c>
      <c r="H265">
        <v>3.85055151184108</v>
      </c>
      <c r="I265">
        <v>21.729181286625799</v>
      </c>
      <c r="J265">
        <v>-1.3340815493443601</v>
      </c>
      <c r="K265">
        <v>1390.89255232391</v>
      </c>
      <c r="L265">
        <v>1287.67451357712</v>
      </c>
      <c r="M265">
        <v>72.097776301838294</v>
      </c>
      <c r="N265">
        <v>0.94028515601004004</v>
      </c>
      <c r="O265">
        <v>1.7912061914900901</v>
      </c>
      <c r="P265">
        <v>47.495139823538203</v>
      </c>
      <c r="Q265">
        <v>7.4628336590906993E-2</v>
      </c>
    </row>
    <row r="266" spans="1:17" x14ac:dyDescent="0.3">
      <c r="A266" t="s">
        <v>631</v>
      </c>
      <c r="B266" t="s">
        <v>632</v>
      </c>
      <c r="C266" t="s">
        <v>3147</v>
      </c>
      <c r="D266" t="s">
        <v>24</v>
      </c>
      <c r="E266">
        <v>31049.86131805</v>
      </c>
      <c r="F266">
        <v>192.74</v>
      </c>
      <c r="G266">
        <v>-46.934895637595801</v>
      </c>
      <c r="H266">
        <v>-5.0498114447433498</v>
      </c>
      <c r="I266">
        <v>-1.8822466579855699</v>
      </c>
      <c r="J266">
        <v>2.8733186101105699</v>
      </c>
      <c r="K266">
        <v>198.68231284276101</v>
      </c>
      <c r="L266">
        <v>203.57927331673301</v>
      </c>
      <c r="M266">
        <v>45.353079621383003</v>
      </c>
      <c r="N266">
        <v>1.2854764157198</v>
      </c>
      <c r="O266">
        <v>36.505136453253002</v>
      </c>
      <c r="P266">
        <v>13.9462015962163</v>
      </c>
      <c r="Q266">
        <v>-9.3732251045739998E-2</v>
      </c>
    </row>
    <row r="267" spans="1:17" x14ac:dyDescent="0.3">
      <c r="A267" t="s">
        <v>633</v>
      </c>
      <c r="B267" t="s">
        <v>634</v>
      </c>
      <c r="C267" t="s">
        <v>3151</v>
      </c>
      <c r="D267" t="s">
        <v>51</v>
      </c>
      <c r="E267">
        <v>30662.169935615999</v>
      </c>
      <c r="F267">
        <v>232.38</v>
      </c>
      <c r="G267">
        <v>113.136657904808</v>
      </c>
      <c r="H267">
        <v>3.2712561050758802</v>
      </c>
      <c r="I267">
        <v>51.478212939713899</v>
      </c>
      <c r="J267">
        <v>2.9404085572005298</v>
      </c>
      <c r="K267">
        <v>209.33177318172301</v>
      </c>
      <c r="L267">
        <v>167.46981543566301</v>
      </c>
      <c r="M267">
        <v>62.680359605459799</v>
      </c>
      <c r="N267">
        <v>0.66770297906921805</v>
      </c>
      <c r="O267">
        <v>4.9961270333075101</v>
      </c>
      <c r="P267">
        <v>165.57714285714201</v>
      </c>
      <c r="Q267">
        <v>2.7420071897219001E-2</v>
      </c>
    </row>
    <row r="268" spans="1:17" x14ac:dyDescent="0.3">
      <c r="A268" t="s">
        <v>635</v>
      </c>
      <c r="B268" t="s">
        <v>636</v>
      </c>
      <c r="C268" t="s">
        <v>3164</v>
      </c>
      <c r="D268" t="s">
        <v>637</v>
      </c>
      <c r="E268">
        <v>30600.670742999999</v>
      </c>
      <c r="F268">
        <v>776.5</v>
      </c>
      <c r="G268">
        <v>-6.0822573552034598</v>
      </c>
      <c r="H268">
        <v>-4.3618645701576702</v>
      </c>
      <c r="I268">
        <v>15.4402609805009</v>
      </c>
      <c r="J268">
        <v>-4.0455357025375998</v>
      </c>
      <c r="K268">
        <v>806.90213218751001</v>
      </c>
      <c r="L268">
        <v>733.29935366294205</v>
      </c>
      <c r="M268">
        <v>29.7536457491092</v>
      </c>
      <c r="N268">
        <v>0.46885015166052602</v>
      </c>
      <c r="O268">
        <v>18.609143593045701</v>
      </c>
      <c r="P268">
        <v>36.804087385482703</v>
      </c>
      <c r="Q268">
        <v>2.5655036579715001E-2</v>
      </c>
    </row>
    <row r="269" spans="1:17" x14ac:dyDescent="0.3">
      <c r="A269" t="s">
        <v>638</v>
      </c>
      <c r="B269" t="s">
        <v>639</v>
      </c>
      <c r="C269" t="s">
        <v>3157</v>
      </c>
      <c r="D269" t="s">
        <v>305</v>
      </c>
      <c r="E269">
        <v>30546.296149950002</v>
      </c>
      <c r="F269">
        <v>2407.65</v>
      </c>
      <c r="G269">
        <v>15.6833498504696</v>
      </c>
      <c r="H269">
        <v>15.092383792152701</v>
      </c>
      <c r="I269">
        <v>57.050012271277701</v>
      </c>
      <c r="J269">
        <v>0.68765607453236799</v>
      </c>
      <c r="K269">
        <v>2172.0594912147999</v>
      </c>
      <c r="L269">
        <v>1830.4945495678</v>
      </c>
      <c r="M269">
        <v>79.727771833433493</v>
      </c>
      <c r="N269">
        <v>1.0301916778312401</v>
      </c>
      <c r="O269">
        <v>1.34363383382136</v>
      </c>
      <c r="P269">
        <v>102.98878678020399</v>
      </c>
      <c r="Q269">
        <v>-2.3307300560559002E-2</v>
      </c>
    </row>
    <row r="270" spans="1:17" x14ac:dyDescent="0.3">
      <c r="A270" t="s">
        <v>640</v>
      </c>
      <c r="B270" t="s">
        <v>641</v>
      </c>
      <c r="C270" t="s">
        <v>3161</v>
      </c>
      <c r="D270" t="s">
        <v>400</v>
      </c>
      <c r="E270">
        <v>30480.850346700001</v>
      </c>
      <c r="F270">
        <v>6782.25</v>
      </c>
      <c r="G270">
        <v>1.9756970328716701</v>
      </c>
      <c r="H270">
        <v>2.0561561331274798</v>
      </c>
      <c r="I270">
        <v>13.6533393054762</v>
      </c>
      <c r="J270">
        <v>-2.5241872105202998</v>
      </c>
      <c r="K270">
        <v>6470.7355219338397</v>
      </c>
      <c r="L270">
        <v>6008.8738440375801</v>
      </c>
      <c r="M270">
        <v>67.028421576294804</v>
      </c>
      <c r="N270">
        <v>1.48446417348541</v>
      </c>
      <c r="O270">
        <v>6.1130155921707399</v>
      </c>
      <c r="P270">
        <v>40.918157451848103</v>
      </c>
      <c r="Q270">
        <v>1.1973068178927E-2</v>
      </c>
    </row>
    <row r="271" spans="1:17" x14ac:dyDescent="0.3">
      <c r="A271" t="s">
        <v>642</v>
      </c>
      <c r="B271" t="s">
        <v>643</v>
      </c>
      <c r="C271" t="s">
        <v>3150</v>
      </c>
      <c r="D271" t="s">
        <v>48</v>
      </c>
      <c r="E271">
        <v>30445.200000000001</v>
      </c>
      <c r="F271">
        <v>112.76</v>
      </c>
      <c r="G271">
        <v>137.72734575937201</v>
      </c>
      <c r="H271">
        <v>-4.3821497530017401</v>
      </c>
      <c r="I271">
        <v>21.8640820387734</v>
      </c>
      <c r="J271">
        <v>-2.55959970384863</v>
      </c>
      <c r="K271">
        <v>116.396248927667</v>
      </c>
      <c r="L271">
        <v>97.922588256204094</v>
      </c>
      <c r="M271">
        <v>38.574254560446498</v>
      </c>
      <c r="N271">
        <v>0.27955348938962399</v>
      </c>
      <c r="O271">
        <v>24.0096961097315</v>
      </c>
      <c r="P271">
        <v>178.41975308641901</v>
      </c>
      <c r="Q271">
        <v>0.13309527585209399</v>
      </c>
    </row>
    <row r="272" spans="1:17" x14ac:dyDescent="0.3">
      <c r="A272" t="s">
        <v>644</v>
      </c>
      <c r="B272" t="s">
        <v>645</v>
      </c>
      <c r="C272" t="s">
        <v>3158</v>
      </c>
      <c r="D272" t="s">
        <v>429</v>
      </c>
      <c r="E272">
        <v>30269.549003829899</v>
      </c>
      <c r="F272">
        <v>408.55</v>
      </c>
      <c r="G272">
        <v>-30.447105840251002</v>
      </c>
      <c r="H272">
        <v>0.38464168629835099</v>
      </c>
      <c r="I272">
        <v>-22.699445278423301</v>
      </c>
      <c r="J272">
        <v>-2.0113458147974401</v>
      </c>
      <c r="K272">
        <v>416.23592343977299</v>
      </c>
      <c r="L272">
        <v>416.76331867736701</v>
      </c>
      <c r="M272">
        <v>39.3405353906508</v>
      </c>
      <c r="N272">
        <v>0.47648336974577898</v>
      </c>
      <c r="O272">
        <v>19.4468241341329</v>
      </c>
      <c r="P272">
        <v>15.3444381705251</v>
      </c>
      <c r="Q272">
        <v>-7.0855656889403998E-2</v>
      </c>
    </row>
    <row r="273" spans="1:17" hidden="1" x14ac:dyDescent="0.3">
      <c r="A273" t="s">
        <v>646</v>
      </c>
      <c r="B273" t="s">
        <v>647</v>
      </c>
      <c r="C273" t="s">
        <v>3162</v>
      </c>
      <c r="D273" t="s">
        <v>188</v>
      </c>
      <c r="E273">
        <v>29857.62622514</v>
      </c>
      <c r="F273">
        <v>13487.35</v>
      </c>
      <c r="G273">
        <v>114.27657956842</v>
      </c>
      <c r="H273">
        <v>-3.0911502718385901</v>
      </c>
      <c r="I273">
        <v>51.094555327813097</v>
      </c>
      <c r="J273">
        <v>5.2778882247565102</v>
      </c>
      <c r="K273">
        <v>13574.7510543974</v>
      </c>
      <c r="L273">
        <v>11210.511498836901</v>
      </c>
      <c r="M273">
        <v>49.903496514737398</v>
      </c>
      <c r="N273">
        <v>0.94805241410088803</v>
      </c>
      <c r="O273">
        <v>12.2344270742584</v>
      </c>
      <c r="P273">
        <v>161.248583576264</v>
      </c>
      <c r="Q273">
        <v>0.200526105039708</v>
      </c>
    </row>
    <row r="274" spans="1:17" x14ac:dyDescent="0.3">
      <c r="A274" t="s">
        <v>648</v>
      </c>
      <c r="B274" t="s">
        <v>649</v>
      </c>
      <c r="C274" t="s">
        <v>3145</v>
      </c>
      <c r="D274" t="s">
        <v>18</v>
      </c>
      <c r="E274">
        <v>29787.168813892</v>
      </c>
      <c r="F274">
        <v>169.96</v>
      </c>
      <c r="G274">
        <v>37.738024227231399</v>
      </c>
      <c r="H274">
        <v>-9.8959749101295102</v>
      </c>
      <c r="I274">
        <v>-37.344208762105403</v>
      </c>
      <c r="J274">
        <v>-3.5168355844716599</v>
      </c>
      <c r="K274">
        <v>190.12272252216101</v>
      </c>
      <c r="L274">
        <v>189.28970385519699</v>
      </c>
      <c r="M274">
        <v>28.1045624682985</v>
      </c>
      <c r="N274">
        <v>0.37804380961822698</v>
      </c>
      <c r="O274">
        <v>70.187102847728795</v>
      </c>
      <c r="P274">
        <v>83.740540540540493</v>
      </c>
      <c r="Q274">
        <v>0.109688204312393</v>
      </c>
    </row>
    <row r="275" spans="1:17" x14ac:dyDescent="0.3">
      <c r="A275" t="s">
        <v>650</v>
      </c>
      <c r="B275" t="s">
        <v>651</v>
      </c>
      <c r="C275" t="s">
        <v>3149</v>
      </c>
      <c r="D275" t="s">
        <v>195</v>
      </c>
      <c r="E275">
        <v>29695.885808609899</v>
      </c>
      <c r="F275">
        <v>9113.2999999999993</v>
      </c>
      <c r="G275">
        <v>18.378863990672102</v>
      </c>
      <c r="H275">
        <v>4.3178606805401696</v>
      </c>
      <c r="I275">
        <v>28.699238938859299</v>
      </c>
      <c r="J275">
        <v>3.5734615430516699</v>
      </c>
      <c r="K275">
        <v>8588.8984312123594</v>
      </c>
      <c r="L275">
        <v>7519.1413105083102</v>
      </c>
      <c r="M275">
        <v>75.906129350525802</v>
      </c>
      <c r="N275">
        <v>0.80778661482631597</v>
      </c>
      <c r="O275">
        <v>4.90162729197987</v>
      </c>
      <c r="P275">
        <v>53.009125175241898</v>
      </c>
      <c r="Q275">
        <v>4.5728624978612999E-2</v>
      </c>
    </row>
    <row r="276" spans="1:17" x14ac:dyDescent="0.3">
      <c r="A276" t="s">
        <v>652</v>
      </c>
      <c r="B276" t="s">
        <v>653</v>
      </c>
      <c r="C276" t="s">
        <v>3149</v>
      </c>
      <c r="D276" t="s">
        <v>232</v>
      </c>
      <c r="E276">
        <v>29693.358688409899</v>
      </c>
      <c r="F276">
        <v>2219.85</v>
      </c>
      <c r="G276">
        <v>50.481744535192</v>
      </c>
      <c r="H276">
        <v>8.4458907435125603</v>
      </c>
      <c r="I276">
        <v>13.649217554731001</v>
      </c>
      <c r="J276">
        <v>10.7626307794227</v>
      </c>
      <c r="K276">
        <v>1996.7005713423</v>
      </c>
      <c r="L276">
        <v>1753.6535581453199</v>
      </c>
      <c r="M276">
        <v>73.2686024986196</v>
      </c>
      <c r="N276">
        <v>0.65582795207800704</v>
      </c>
      <c r="O276">
        <v>5.0836768250106896</v>
      </c>
      <c r="P276">
        <v>94.510405257393202</v>
      </c>
      <c r="Q276">
        <v>8.1478140043956995E-2</v>
      </c>
    </row>
    <row r="277" spans="1:17" x14ac:dyDescent="0.3">
      <c r="A277" t="s">
        <v>654</v>
      </c>
      <c r="B277" t="s">
        <v>655</v>
      </c>
      <c r="C277" t="s">
        <v>3151</v>
      </c>
      <c r="D277" t="s">
        <v>276</v>
      </c>
      <c r="E277">
        <v>29674.485711000001</v>
      </c>
      <c r="F277">
        <v>1105</v>
      </c>
      <c r="G277">
        <v>13.7368340314477</v>
      </c>
      <c r="H277">
        <v>-3.78401336486391</v>
      </c>
      <c r="I277">
        <v>-33.050856494341502</v>
      </c>
      <c r="J277">
        <v>7.2829035431612201</v>
      </c>
      <c r="K277">
        <v>1092.3915888619999</v>
      </c>
      <c r="L277">
        <v>1119.2462840732201</v>
      </c>
      <c r="M277">
        <v>72.824439645887793</v>
      </c>
      <c r="N277">
        <v>1.7330034167936399</v>
      </c>
      <c r="O277">
        <v>37.004524886877803</v>
      </c>
      <c r="P277">
        <v>56.073446327683598</v>
      </c>
    </row>
    <row r="278" spans="1:17" x14ac:dyDescent="0.3">
      <c r="A278" t="s">
        <v>656</v>
      </c>
      <c r="B278" t="s">
        <v>657</v>
      </c>
      <c r="C278" t="s">
        <v>3147</v>
      </c>
      <c r="D278" t="s">
        <v>54</v>
      </c>
      <c r="E278">
        <v>29631.945054</v>
      </c>
      <c r="F278">
        <v>381</v>
      </c>
      <c r="G278">
        <v>-25.6267519227466</v>
      </c>
      <c r="H278">
        <v>-3.8961562497631101</v>
      </c>
      <c r="I278">
        <v>-34.873638076209602</v>
      </c>
      <c r="J278">
        <v>0.412511889066072</v>
      </c>
      <c r="K278">
        <v>392.079797975041</v>
      </c>
      <c r="L278">
        <v>410.91468002379401</v>
      </c>
      <c r="M278">
        <v>40.813251449639303</v>
      </c>
      <c r="N278">
        <v>0.57519560035537198</v>
      </c>
      <c r="O278">
        <v>36.404199475065603</v>
      </c>
      <c r="P278">
        <v>13.291703835860799</v>
      </c>
      <c r="Q278">
        <v>0.10787751039516701</v>
      </c>
    </row>
    <row r="279" spans="1:17" x14ac:dyDescent="0.3">
      <c r="A279" t="s">
        <v>658</v>
      </c>
      <c r="B279" t="s">
        <v>659</v>
      </c>
      <c r="C279" t="s">
        <v>3151</v>
      </c>
      <c r="D279" t="s">
        <v>51</v>
      </c>
      <c r="E279">
        <v>29596.713588479899</v>
      </c>
      <c r="F279">
        <v>1905.6</v>
      </c>
      <c r="G279">
        <v>8.9843439189799597</v>
      </c>
      <c r="H279">
        <v>-0.82224178891269295</v>
      </c>
      <c r="I279">
        <v>-6.5745456774454398</v>
      </c>
      <c r="J279">
        <v>6.9815220313722604</v>
      </c>
      <c r="K279">
        <v>1860.6954772323099</v>
      </c>
      <c r="L279">
        <v>1747.23021590647</v>
      </c>
      <c r="M279">
        <v>67.028839450035406</v>
      </c>
      <c r="N279">
        <v>1.7198509586228301</v>
      </c>
      <c r="O279">
        <v>6.5281276238455099</v>
      </c>
      <c r="P279">
        <v>53.127887821929299</v>
      </c>
      <c r="Q279">
        <v>9.8386256828487006E-2</v>
      </c>
    </row>
    <row r="280" spans="1:17" x14ac:dyDescent="0.3">
      <c r="A280" t="s">
        <v>660</v>
      </c>
      <c r="B280" t="s">
        <v>661</v>
      </c>
      <c r="C280" t="s">
        <v>3147</v>
      </c>
      <c r="D280" t="s">
        <v>533</v>
      </c>
      <c r="E280">
        <v>29172.861658400001</v>
      </c>
      <c r="F280">
        <v>3236</v>
      </c>
      <c r="G280">
        <v>30.575426405904398</v>
      </c>
      <c r="H280">
        <v>32.258062117904799</v>
      </c>
      <c r="I280">
        <v>0.714310984124786</v>
      </c>
      <c r="J280">
        <v>23.761624774856902</v>
      </c>
      <c r="K280">
        <v>2577.1936576948401</v>
      </c>
      <c r="L280">
        <v>2530.9481522665601</v>
      </c>
      <c r="M280">
        <v>84.916608178625197</v>
      </c>
      <c r="N280">
        <v>2.6591512593277198</v>
      </c>
      <c r="O280">
        <v>20.395550061804599</v>
      </c>
      <c r="P280">
        <v>59.802469135802397</v>
      </c>
      <c r="Q280">
        <v>9.4047935406260996E-2</v>
      </c>
    </row>
    <row r="281" spans="1:17" x14ac:dyDescent="0.3">
      <c r="A281" t="s">
        <v>662</v>
      </c>
      <c r="B281" t="s">
        <v>663</v>
      </c>
      <c r="C281" t="s">
        <v>3156</v>
      </c>
      <c r="D281" t="s">
        <v>154</v>
      </c>
      <c r="E281">
        <v>28641.746240511999</v>
      </c>
      <c r="F281">
        <v>219.68</v>
      </c>
      <c r="G281">
        <v>305.56805297599402</v>
      </c>
      <c r="H281">
        <v>-9.74309597831612</v>
      </c>
      <c r="I281">
        <v>47.333679337077903</v>
      </c>
      <c r="J281">
        <v>2.87143313063509</v>
      </c>
      <c r="K281">
        <v>218.25878028287599</v>
      </c>
      <c r="L281">
        <v>164.87091694962999</v>
      </c>
      <c r="M281">
        <v>43.156751274671997</v>
      </c>
      <c r="N281">
        <v>0.63270867602478897</v>
      </c>
      <c r="O281">
        <v>19.218863801893601</v>
      </c>
      <c r="P281">
        <v>363.70448548812601</v>
      </c>
      <c r="Q281">
        <v>0.196729693945392</v>
      </c>
    </row>
    <row r="282" spans="1:17" x14ac:dyDescent="0.3">
      <c r="A282" t="s">
        <v>664</v>
      </c>
      <c r="B282" t="s">
        <v>665</v>
      </c>
      <c r="C282" t="s">
        <v>3156</v>
      </c>
      <c r="D282" t="s">
        <v>252</v>
      </c>
      <c r="E282">
        <v>28538.762833279899</v>
      </c>
      <c r="F282">
        <v>1499.6</v>
      </c>
      <c r="G282">
        <v>2.17817576624011</v>
      </c>
      <c r="H282">
        <v>1.5552920535745101</v>
      </c>
      <c r="I282">
        <v>8.2460938988695194</v>
      </c>
      <c r="J282">
        <v>5.4407650165213797</v>
      </c>
      <c r="K282">
        <v>1519.0688467462501</v>
      </c>
      <c r="L282">
        <v>1443.0627871731101</v>
      </c>
      <c r="M282">
        <v>60.4242613229775</v>
      </c>
      <c r="N282">
        <v>1.1464843338392201</v>
      </c>
      <c r="O282">
        <v>22.776073619631902</v>
      </c>
      <c r="P282">
        <v>46.216848673946899</v>
      </c>
      <c r="Q282">
        <v>6.1166404999831003E-2</v>
      </c>
    </row>
    <row r="283" spans="1:17" x14ac:dyDescent="0.3">
      <c r="A283" t="s">
        <v>666</v>
      </c>
      <c r="B283" t="s">
        <v>667</v>
      </c>
      <c r="C283" t="s">
        <v>3161</v>
      </c>
      <c r="D283" t="s">
        <v>257</v>
      </c>
      <c r="E283">
        <v>28518.691626359901</v>
      </c>
      <c r="F283">
        <v>571.35</v>
      </c>
      <c r="G283">
        <v>9.51420721448096</v>
      </c>
      <c r="H283">
        <v>-5.1743664483101997</v>
      </c>
      <c r="I283">
        <v>34.053195053972097</v>
      </c>
      <c r="J283">
        <v>0.241906141741593</v>
      </c>
      <c r="K283">
        <v>542.43463080035394</v>
      </c>
      <c r="L283">
        <v>479.68734388257599</v>
      </c>
      <c r="M283">
        <v>62.514789981778897</v>
      </c>
      <c r="N283">
        <v>0.47895226570963401</v>
      </c>
      <c r="O283">
        <v>9.9676205478253106</v>
      </c>
      <c r="P283">
        <v>69.994049390062401</v>
      </c>
      <c r="Q283">
        <v>3.2492487453866001E-2</v>
      </c>
    </row>
    <row r="284" spans="1:17" x14ac:dyDescent="0.3">
      <c r="A284" t="s">
        <v>668</v>
      </c>
      <c r="B284" t="s">
        <v>669</v>
      </c>
      <c r="C284" t="s">
        <v>3153</v>
      </c>
      <c r="D284" t="s">
        <v>545</v>
      </c>
      <c r="E284">
        <v>28511.725053467999</v>
      </c>
      <c r="F284">
        <v>64.489999999999995</v>
      </c>
      <c r="G284">
        <v>-23.780995874093499</v>
      </c>
      <c r="H284">
        <v>-6.2194015252645398</v>
      </c>
      <c r="I284">
        <v>-21.660364848711001</v>
      </c>
      <c r="J284">
        <v>-3.4790236488703798</v>
      </c>
      <c r="K284">
        <v>69.237253939323793</v>
      </c>
      <c r="L284">
        <v>68.3333364590939</v>
      </c>
      <c r="M284">
        <v>21.708606094796799</v>
      </c>
      <c r="N284">
        <v>1.46329587803589</v>
      </c>
      <c r="O284">
        <v>24.050240347340601</v>
      </c>
      <c r="P284">
        <v>11.4779602420051</v>
      </c>
      <c r="Q284">
        <v>1.8487950689991001E-2</v>
      </c>
    </row>
    <row r="285" spans="1:17" x14ac:dyDescent="0.3">
      <c r="A285" t="s">
        <v>670</v>
      </c>
      <c r="B285" t="s">
        <v>671</v>
      </c>
      <c r="C285" t="s">
        <v>3153</v>
      </c>
      <c r="D285" t="s">
        <v>188</v>
      </c>
      <c r="E285">
        <v>28387.360403999999</v>
      </c>
      <c r="F285">
        <v>14966.25</v>
      </c>
      <c r="G285">
        <v>-31.606354177662102</v>
      </c>
      <c r="H285">
        <v>-7.4534478412973302</v>
      </c>
      <c r="I285">
        <v>-0.95480085529816106</v>
      </c>
      <c r="J285">
        <v>3.8382299503769999</v>
      </c>
      <c r="K285">
        <v>15768.467127547299</v>
      </c>
      <c r="L285">
        <v>15279.155379153601</v>
      </c>
      <c r="M285">
        <v>38.673519681440503</v>
      </c>
      <c r="N285">
        <v>1.5229564403777001</v>
      </c>
      <c r="O285">
        <v>21.941033993151201</v>
      </c>
      <c r="P285">
        <v>15.3468208092485</v>
      </c>
      <c r="Q285">
        <v>6.8692048448161E-2</v>
      </c>
    </row>
    <row r="286" spans="1:17" x14ac:dyDescent="0.3">
      <c r="A286" t="s">
        <v>672</v>
      </c>
      <c r="B286" t="s">
        <v>673</v>
      </c>
      <c r="C286" t="s">
        <v>3156</v>
      </c>
      <c r="D286" t="s">
        <v>252</v>
      </c>
      <c r="E286">
        <v>28352.197406619998</v>
      </c>
      <c r="F286">
        <v>3769.3</v>
      </c>
      <c r="G286">
        <v>-1.5481005063389499</v>
      </c>
      <c r="H286">
        <v>2.6103595511870501</v>
      </c>
      <c r="I286">
        <v>15.9015064902964</v>
      </c>
      <c r="J286">
        <v>5.4778924874117303</v>
      </c>
      <c r="K286">
        <v>3807.0883870813</v>
      </c>
      <c r="L286">
        <v>3637.82527404957</v>
      </c>
      <c r="M286">
        <v>52.296777772283498</v>
      </c>
      <c r="N286">
        <v>0.33471055893622498</v>
      </c>
      <c r="O286">
        <v>27.819489029793299</v>
      </c>
      <c r="P286">
        <v>49.308774014656301</v>
      </c>
      <c r="Q286">
        <v>8.4737133511768994E-2</v>
      </c>
    </row>
    <row r="287" spans="1:17" x14ac:dyDescent="0.3">
      <c r="A287" t="s">
        <v>674</v>
      </c>
      <c r="B287" t="s">
        <v>675</v>
      </c>
      <c r="C287" t="s">
        <v>3147</v>
      </c>
      <c r="D287" t="s">
        <v>533</v>
      </c>
      <c r="E287">
        <v>28285.269949509999</v>
      </c>
      <c r="F287">
        <v>872.9</v>
      </c>
      <c r="G287">
        <v>7.5627189099382797</v>
      </c>
      <c r="H287">
        <v>1.7488985885907</v>
      </c>
      <c r="I287">
        <v>9.7901427217200396</v>
      </c>
      <c r="J287">
        <v>-3.0945120777201098</v>
      </c>
      <c r="K287">
        <v>839.06245254072996</v>
      </c>
      <c r="L287">
        <v>769.02415748010003</v>
      </c>
      <c r="M287">
        <v>58.637632404596602</v>
      </c>
      <c r="N287">
        <v>0.81784868738026995</v>
      </c>
      <c r="O287">
        <v>5.6764806965288104</v>
      </c>
      <c r="P287">
        <v>40.439224519346801</v>
      </c>
      <c r="Q287">
        <v>-2.3080002293848999E-2</v>
      </c>
    </row>
    <row r="288" spans="1:17" hidden="1" x14ac:dyDescent="0.3">
      <c r="A288" t="s">
        <v>676</v>
      </c>
      <c r="B288" t="s">
        <v>677</v>
      </c>
      <c r="C288" t="s">
        <v>3162</v>
      </c>
      <c r="D288" t="s">
        <v>51</v>
      </c>
      <c r="E288">
        <v>28101.905347669999</v>
      </c>
      <c r="F288">
        <v>1486.1</v>
      </c>
      <c r="G288">
        <v>-17.213507669240801</v>
      </c>
      <c r="H288">
        <v>3.7873002235142099</v>
      </c>
      <c r="I288">
        <v>-3.40753889879349</v>
      </c>
      <c r="J288">
        <v>5.5679059744638897</v>
      </c>
      <c r="K288">
        <v>1406.2892310606401</v>
      </c>
      <c r="M288">
        <v>57.494332883180398</v>
      </c>
      <c r="N288">
        <v>1.09645525716655</v>
      </c>
      <c r="O288">
        <v>6.3185519144068403</v>
      </c>
      <c r="P288">
        <v>21.314285714285699</v>
      </c>
    </row>
    <row r="289" spans="1:17" x14ac:dyDescent="0.3">
      <c r="A289" t="s">
        <v>678</v>
      </c>
      <c r="B289" t="s">
        <v>679</v>
      </c>
      <c r="C289" t="s">
        <v>3161</v>
      </c>
      <c r="D289" t="s">
        <v>172</v>
      </c>
      <c r="E289">
        <v>28032.107049729999</v>
      </c>
      <c r="F289">
        <v>1100.3499999999999</v>
      </c>
      <c r="G289">
        <v>-20.837422518957599</v>
      </c>
      <c r="H289">
        <v>6.0925390315688404</v>
      </c>
      <c r="I289">
        <v>-13.276772931760201</v>
      </c>
      <c r="J289">
        <v>0.59157862937700301</v>
      </c>
      <c r="K289">
        <v>1081.08560484082</v>
      </c>
      <c r="L289">
        <v>1064.8039072930801</v>
      </c>
      <c r="M289">
        <v>48.788834108072002</v>
      </c>
      <c r="N289">
        <v>2.6763269596054702</v>
      </c>
      <c r="O289">
        <v>22.597355386922299</v>
      </c>
      <c r="P289">
        <v>17.936763129689101</v>
      </c>
      <c r="Q289">
        <v>-3.176137859033E-3</v>
      </c>
    </row>
    <row r="290" spans="1:17" x14ac:dyDescent="0.3">
      <c r="A290" t="s">
        <v>680</v>
      </c>
      <c r="B290" t="s">
        <v>681</v>
      </c>
      <c r="C290" t="s">
        <v>3156</v>
      </c>
      <c r="D290" t="s">
        <v>252</v>
      </c>
      <c r="E290">
        <v>27805.6672</v>
      </c>
      <c r="F290">
        <v>2511.35</v>
      </c>
      <c r="G290">
        <v>-9.0336066201870509</v>
      </c>
      <c r="H290">
        <v>1.09663261675221</v>
      </c>
      <c r="I290">
        <v>8.1411566642187498</v>
      </c>
      <c r="J290">
        <v>3.1394211505360801</v>
      </c>
      <c r="K290">
        <v>2448.2042392703602</v>
      </c>
      <c r="L290">
        <v>2374.4225195314498</v>
      </c>
      <c r="M290">
        <v>71.727739383261394</v>
      </c>
      <c r="N290">
        <v>1.0217191966622301</v>
      </c>
      <c r="O290">
        <v>17.864893384036399</v>
      </c>
      <c r="P290">
        <v>33.924381399317397</v>
      </c>
      <c r="Q290">
        <v>5.8402124319999998E-2</v>
      </c>
    </row>
    <row r="291" spans="1:17" x14ac:dyDescent="0.3">
      <c r="A291" t="s">
        <v>682</v>
      </c>
      <c r="B291" t="s">
        <v>683</v>
      </c>
      <c r="C291" t="s">
        <v>3151</v>
      </c>
      <c r="D291" t="s">
        <v>276</v>
      </c>
      <c r="E291">
        <v>27713.92531875</v>
      </c>
      <c r="F291">
        <v>3329.85</v>
      </c>
      <c r="G291">
        <v>3.8086216960284101</v>
      </c>
      <c r="H291">
        <v>1.56739223984248</v>
      </c>
      <c r="I291">
        <v>30.323732485478601</v>
      </c>
      <c r="J291">
        <v>-5.2639532380006004</v>
      </c>
      <c r="K291">
        <v>3310.62554969855</v>
      </c>
      <c r="L291">
        <v>2879.0262837262599</v>
      </c>
      <c r="M291">
        <v>35.902795648284801</v>
      </c>
      <c r="N291">
        <v>0.99492446011682401</v>
      </c>
      <c r="O291">
        <v>9.7331711638662206</v>
      </c>
      <c r="P291">
        <v>71.315017749652696</v>
      </c>
      <c r="Q291">
        <v>-2.0432471959280999E-2</v>
      </c>
    </row>
    <row r="292" spans="1:17" x14ac:dyDescent="0.3">
      <c r="A292" t="s">
        <v>684</v>
      </c>
      <c r="B292" t="s">
        <v>685</v>
      </c>
      <c r="C292" t="s">
        <v>3151</v>
      </c>
      <c r="D292" t="s">
        <v>51</v>
      </c>
      <c r="E292">
        <v>27453.403362105</v>
      </c>
      <c r="F292">
        <v>1666.35</v>
      </c>
      <c r="G292">
        <v>-20.673233253208402</v>
      </c>
      <c r="H292">
        <v>-10.9218538293206</v>
      </c>
      <c r="I292">
        <v>-17.5143306694942</v>
      </c>
      <c r="J292">
        <v>-3.41845757634086</v>
      </c>
      <c r="K292">
        <v>1823.60445412747</v>
      </c>
      <c r="L292">
        <v>1825.27421522493</v>
      </c>
      <c r="M292">
        <v>23.379851643889801</v>
      </c>
      <c r="N292">
        <v>0.58388269369475798</v>
      </c>
      <c r="O292">
        <v>33.2823236414918</v>
      </c>
      <c r="P292">
        <v>12.9690518965458</v>
      </c>
      <c r="Q292">
        <v>-0.113102129115391</v>
      </c>
    </row>
    <row r="293" spans="1:17" x14ac:dyDescent="0.3">
      <c r="A293" t="s">
        <v>686</v>
      </c>
      <c r="B293" t="s">
        <v>687</v>
      </c>
      <c r="C293" t="s">
        <v>3157</v>
      </c>
      <c r="D293" t="s">
        <v>305</v>
      </c>
      <c r="E293">
        <v>27200.641942579899</v>
      </c>
      <c r="F293">
        <v>422.6</v>
      </c>
      <c r="G293">
        <v>14.1017789013263</v>
      </c>
      <c r="H293">
        <v>-3.4413667423590799</v>
      </c>
      <c r="I293">
        <v>33.227884909785402</v>
      </c>
      <c r="J293">
        <v>-0.51234667461817496</v>
      </c>
      <c r="K293">
        <v>437.179152353088</v>
      </c>
      <c r="L293">
        <v>387.80079435268402</v>
      </c>
      <c r="M293">
        <v>36.995129859124098</v>
      </c>
      <c r="N293">
        <v>0.87103055742815105</v>
      </c>
      <c r="O293">
        <v>14.529105537150899</v>
      </c>
      <c r="P293">
        <v>61.760765550239199</v>
      </c>
      <c r="Q293">
        <v>-4.834137049995E-2</v>
      </c>
    </row>
    <row r="294" spans="1:17" x14ac:dyDescent="0.3">
      <c r="A294" t="s">
        <v>688</v>
      </c>
      <c r="B294" t="s">
        <v>689</v>
      </c>
      <c r="C294" t="s">
        <v>3150</v>
      </c>
      <c r="D294" t="s">
        <v>48</v>
      </c>
      <c r="E294">
        <v>27077.864000000001</v>
      </c>
      <c r="F294">
        <v>1017.2</v>
      </c>
      <c r="G294">
        <v>29.446402484317002</v>
      </c>
      <c r="H294">
        <v>5.0187856098698198</v>
      </c>
      <c r="I294">
        <v>32.296981113307801</v>
      </c>
      <c r="J294">
        <v>0.84777585281860002</v>
      </c>
      <c r="K294">
        <v>959.85512933662301</v>
      </c>
      <c r="L294">
        <v>821.54637984895203</v>
      </c>
      <c r="M294">
        <v>53.262472018533103</v>
      </c>
      <c r="N294">
        <v>0.428277936416047</v>
      </c>
      <c r="O294">
        <v>4.9941014549744303</v>
      </c>
      <c r="P294">
        <v>84.928642850649894</v>
      </c>
      <c r="Q294">
        <v>7.8259205644628002E-2</v>
      </c>
    </row>
    <row r="295" spans="1:17" x14ac:dyDescent="0.3">
      <c r="A295" t="s">
        <v>690</v>
      </c>
      <c r="B295" t="s">
        <v>691</v>
      </c>
      <c r="C295" t="s">
        <v>3156</v>
      </c>
      <c r="D295" t="s">
        <v>252</v>
      </c>
      <c r="E295">
        <v>26864.589094200001</v>
      </c>
      <c r="F295">
        <v>5434</v>
      </c>
      <c r="G295">
        <v>-22.278497424538902</v>
      </c>
      <c r="H295">
        <v>0.56925222448003798</v>
      </c>
      <c r="I295">
        <v>9.1534935178631596</v>
      </c>
      <c r="J295">
        <v>2.09415390841861</v>
      </c>
      <c r="K295">
        <v>5418.2436356753096</v>
      </c>
      <c r="L295">
        <v>5285.9379076581299</v>
      </c>
      <c r="M295">
        <v>60.597917775438198</v>
      </c>
      <c r="N295">
        <v>0.95528375806667998</v>
      </c>
      <c r="O295">
        <v>35.259477364740498</v>
      </c>
      <c r="P295">
        <v>35.022984221642403</v>
      </c>
      <c r="Q295">
        <v>5.7224927502643998E-2</v>
      </c>
    </row>
    <row r="296" spans="1:17" x14ac:dyDescent="0.3">
      <c r="A296" t="s">
        <v>692</v>
      </c>
      <c r="B296" t="s">
        <v>693</v>
      </c>
      <c r="C296" t="s">
        <v>3160</v>
      </c>
      <c r="D296" t="s">
        <v>130</v>
      </c>
      <c r="E296">
        <v>26641.836927525001</v>
      </c>
      <c r="F296">
        <v>779.25</v>
      </c>
      <c r="G296">
        <v>198.60778989665599</v>
      </c>
      <c r="H296">
        <v>21.3875520051438</v>
      </c>
      <c r="I296">
        <v>121.19082165981</v>
      </c>
      <c r="J296">
        <v>5.4900224082132096</v>
      </c>
      <c r="K296">
        <v>654.54411795838996</v>
      </c>
      <c r="L296">
        <v>475.66969506090601</v>
      </c>
      <c r="M296">
        <v>69.221115848690303</v>
      </c>
      <c r="N296">
        <v>0.72401993874263904</v>
      </c>
      <c r="O296">
        <v>2.1815848572345198</v>
      </c>
      <c r="P296">
        <v>254.20454545454501</v>
      </c>
      <c r="Q296">
        <v>0.26847468357694598</v>
      </c>
    </row>
    <row r="297" spans="1:17" x14ac:dyDescent="0.3">
      <c r="A297" t="s">
        <v>694</v>
      </c>
      <c r="B297" t="s">
        <v>695</v>
      </c>
      <c r="C297" t="s">
        <v>3159</v>
      </c>
      <c r="D297" t="s">
        <v>282</v>
      </c>
      <c r="E297">
        <v>26502.93403316</v>
      </c>
      <c r="F297">
        <v>423.8</v>
      </c>
      <c r="G297">
        <v>58.5115979427787</v>
      </c>
      <c r="H297">
        <v>12.106629256537101</v>
      </c>
      <c r="I297">
        <v>-22.037319031823799</v>
      </c>
      <c r="J297">
        <v>8.4355791698162097</v>
      </c>
      <c r="K297">
        <v>396.58559404608599</v>
      </c>
      <c r="L297">
        <v>381.28408060959202</v>
      </c>
      <c r="M297">
        <v>74.906269263258494</v>
      </c>
      <c r="N297">
        <v>1.1825671631635899</v>
      </c>
      <c r="O297">
        <v>18.499292118924</v>
      </c>
      <c r="P297">
        <v>106.17854536609001</v>
      </c>
      <c r="Q297">
        <v>0.13206458833783899</v>
      </c>
    </row>
    <row r="298" spans="1:17" x14ac:dyDescent="0.3">
      <c r="A298" t="s">
        <v>696</v>
      </c>
      <c r="B298" t="s">
        <v>697</v>
      </c>
      <c r="C298" t="s">
        <v>3147</v>
      </c>
      <c r="D298" t="s">
        <v>54</v>
      </c>
      <c r="E298">
        <v>26335.484009799999</v>
      </c>
      <c r="F298">
        <v>900.4</v>
      </c>
      <c r="G298">
        <v>-7.8615762680463401</v>
      </c>
      <c r="H298">
        <v>20.2526343595644</v>
      </c>
      <c r="I298">
        <v>16.480625706712701</v>
      </c>
      <c r="J298">
        <v>10.6489723332888</v>
      </c>
      <c r="K298">
        <v>785.03830871462696</v>
      </c>
      <c r="L298">
        <v>748.57413063624006</v>
      </c>
      <c r="M298">
        <v>82.592515880152106</v>
      </c>
      <c r="N298">
        <v>1.5682002557791499</v>
      </c>
      <c r="O298">
        <v>2.3656152820968401</v>
      </c>
      <c r="P298">
        <v>50.054162153153896</v>
      </c>
    </row>
    <row r="299" spans="1:17" x14ac:dyDescent="0.3">
      <c r="A299" t="s">
        <v>698</v>
      </c>
      <c r="B299" t="s">
        <v>699</v>
      </c>
      <c r="C299" t="s">
        <v>3147</v>
      </c>
      <c r="D299" t="s">
        <v>405</v>
      </c>
      <c r="E299">
        <v>26204.2125954</v>
      </c>
      <c r="F299">
        <v>7336.7</v>
      </c>
      <c r="G299">
        <v>185.759060023042</v>
      </c>
      <c r="H299">
        <v>3.5285678717148002E-2</v>
      </c>
      <c r="I299">
        <v>28.362801655366901</v>
      </c>
      <c r="J299">
        <v>10.313991892306399</v>
      </c>
      <c r="K299">
        <v>6408.6121477578899</v>
      </c>
      <c r="L299">
        <v>5111.0533060282796</v>
      </c>
      <c r="M299">
        <v>77.481944479937894</v>
      </c>
      <c r="N299">
        <v>1.47282014802899</v>
      </c>
      <c r="O299">
        <v>0.80145024329740799</v>
      </c>
      <c r="P299">
        <v>218.709817549956</v>
      </c>
    </row>
    <row r="300" spans="1:17" x14ac:dyDescent="0.3">
      <c r="A300" t="s">
        <v>700</v>
      </c>
      <c r="B300" t="s">
        <v>701</v>
      </c>
      <c r="C300" t="s">
        <v>3151</v>
      </c>
      <c r="D300" t="s">
        <v>276</v>
      </c>
      <c r="E300">
        <v>26166.367242224998</v>
      </c>
      <c r="F300">
        <v>1288.3499999999999</v>
      </c>
      <c r="G300">
        <v>-8.0740440235959703</v>
      </c>
      <c r="H300">
        <v>-1.60635633064468</v>
      </c>
      <c r="I300">
        <v>-11.8986204016868</v>
      </c>
      <c r="J300">
        <v>3.1945397964820401</v>
      </c>
      <c r="K300">
        <v>1253.5255882829199</v>
      </c>
      <c r="L300">
        <v>1221.3463114513499</v>
      </c>
      <c r="M300">
        <v>69.813754114566294</v>
      </c>
      <c r="N300">
        <v>0.69644280643443102</v>
      </c>
      <c r="O300">
        <v>12.151201148756099</v>
      </c>
      <c r="P300">
        <v>31.470993418031501</v>
      </c>
      <c r="Q300">
        <v>0.11907956951186</v>
      </c>
    </row>
    <row r="301" spans="1:17" x14ac:dyDescent="0.3">
      <c r="A301" t="s">
        <v>702</v>
      </c>
      <c r="B301" t="s">
        <v>703</v>
      </c>
      <c r="C301" t="s">
        <v>3151</v>
      </c>
      <c r="D301" t="s">
        <v>51</v>
      </c>
      <c r="E301">
        <v>26025.6559961399</v>
      </c>
      <c r="F301">
        <v>5688.95</v>
      </c>
      <c r="G301">
        <v>17.8466846366982</v>
      </c>
      <c r="H301">
        <v>-4.3465934528157497</v>
      </c>
      <c r="I301">
        <v>25.522994324319701</v>
      </c>
      <c r="J301">
        <v>1.60913680139611</v>
      </c>
      <c r="K301">
        <v>5668.8801328721202</v>
      </c>
      <c r="L301">
        <v>5018.2086607726897</v>
      </c>
      <c r="M301">
        <v>47.812846448203302</v>
      </c>
      <c r="N301">
        <v>1.0823910442525999</v>
      </c>
      <c r="O301">
        <v>13.3979029522143</v>
      </c>
      <c r="P301">
        <v>48.226941115164102</v>
      </c>
      <c r="Q301">
        <v>-3.4925114556717998E-2</v>
      </c>
    </row>
    <row r="302" spans="1:17" x14ac:dyDescent="0.3">
      <c r="A302" t="s">
        <v>704</v>
      </c>
      <c r="B302" t="s">
        <v>705</v>
      </c>
      <c r="C302" t="s">
        <v>3151</v>
      </c>
      <c r="D302" t="s">
        <v>51</v>
      </c>
      <c r="E302">
        <v>25895.821851420002</v>
      </c>
      <c r="F302">
        <v>480.3</v>
      </c>
      <c r="G302">
        <v>-6.0873880630502804</v>
      </c>
      <c r="H302">
        <v>-4.6919540160575899</v>
      </c>
      <c r="I302">
        <v>-4.3647694992897703</v>
      </c>
      <c r="J302">
        <v>9.1170820127334498</v>
      </c>
      <c r="K302">
        <v>463.87063610887401</v>
      </c>
      <c r="L302">
        <v>437.71747968112697</v>
      </c>
      <c r="M302">
        <v>63.370131479553301</v>
      </c>
      <c r="N302">
        <v>0.84713430314482696</v>
      </c>
      <c r="O302">
        <v>7.8492608786175202</v>
      </c>
      <c r="P302">
        <v>37.464224384659403</v>
      </c>
      <c r="Q302">
        <v>-4.5633302498028001E-2</v>
      </c>
    </row>
    <row r="303" spans="1:17" hidden="1" x14ac:dyDescent="0.3">
      <c r="A303" t="s">
        <v>706</v>
      </c>
      <c r="B303" t="s">
        <v>707</v>
      </c>
      <c r="C303" t="s">
        <v>3162</v>
      </c>
      <c r="D303" t="s">
        <v>127</v>
      </c>
      <c r="E303">
        <v>25778.65705564</v>
      </c>
      <c r="F303">
        <v>1157.3</v>
      </c>
      <c r="G303">
        <v>-22.843894383113302</v>
      </c>
      <c r="H303">
        <v>-3.9756621771134002</v>
      </c>
      <c r="I303">
        <v>3.3652380022791002</v>
      </c>
      <c r="J303">
        <v>2.3885166600118501</v>
      </c>
      <c r="K303">
        <v>1189.80364339589</v>
      </c>
      <c r="L303">
        <v>1140.46872803267</v>
      </c>
      <c r="M303">
        <v>51.121007003043204</v>
      </c>
      <c r="N303">
        <v>0.53562991715027997</v>
      </c>
      <c r="O303">
        <v>20.971226129784799</v>
      </c>
      <c r="P303">
        <v>20.558362414708999</v>
      </c>
      <c r="Q303">
        <v>-6.0048384477432999E-2</v>
      </c>
    </row>
    <row r="304" spans="1:17" x14ac:dyDescent="0.3">
      <c r="A304" t="s">
        <v>708</v>
      </c>
      <c r="B304" t="s">
        <v>709</v>
      </c>
      <c r="C304" t="s">
        <v>3156</v>
      </c>
      <c r="D304" t="s">
        <v>119</v>
      </c>
      <c r="E304">
        <v>25733.859568684999</v>
      </c>
      <c r="F304">
        <v>925.55</v>
      </c>
      <c r="G304">
        <v>70.099659979068704</v>
      </c>
      <c r="H304">
        <v>6.33645179841798</v>
      </c>
      <c r="I304">
        <v>42.259600955879201</v>
      </c>
      <c r="J304">
        <v>0.984053373565003</v>
      </c>
      <c r="K304">
        <v>847.99843997304401</v>
      </c>
      <c r="L304">
        <v>697.911676712656</v>
      </c>
      <c r="M304">
        <v>61.218160063656697</v>
      </c>
      <c r="N304">
        <v>0.32702729375978501</v>
      </c>
      <c r="O304">
        <v>3.3871751931284102</v>
      </c>
      <c r="P304">
        <v>120.264159923845</v>
      </c>
      <c r="Q304">
        <v>0.119368748562687</v>
      </c>
    </row>
    <row r="305" spans="1:17" x14ac:dyDescent="0.3">
      <c r="A305" t="s">
        <v>710</v>
      </c>
      <c r="B305" t="s">
        <v>711</v>
      </c>
      <c r="C305" t="s">
        <v>3156</v>
      </c>
      <c r="D305" t="s">
        <v>458</v>
      </c>
      <c r="E305">
        <v>25636.499459999999</v>
      </c>
      <c r="F305">
        <v>3657.55</v>
      </c>
      <c r="G305">
        <v>13.426577216757099</v>
      </c>
      <c r="H305">
        <v>-3.1151184869556898</v>
      </c>
      <c r="I305">
        <v>10.701166730441001</v>
      </c>
      <c r="J305">
        <v>1.59363634570062</v>
      </c>
      <c r="K305">
        <v>3624.5530748358301</v>
      </c>
      <c r="L305">
        <v>3361.64570733656</v>
      </c>
      <c r="M305">
        <v>62.229964032161</v>
      </c>
      <c r="N305">
        <v>0.55849768336774397</v>
      </c>
      <c r="O305">
        <v>8.7749996582411498</v>
      </c>
      <c r="P305">
        <v>42.769873333723602</v>
      </c>
      <c r="Q305">
        <v>0.11188423573670001</v>
      </c>
    </row>
    <row r="306" spans="1:17" x14ac:dyDescent="0.3">
      <c r="A306" t="s">
        <v>712</v>
      </c>
      <c r="B306" t="s">
        <v>713</v>
      </c>
      <c r="C306" t="s">
        <v>3152</v>
      </c>
      <c r="D306" t="s">
        <v>57</v>
      </c>
      <c r="E306">
        <v>25625.92755276</v>
      </c>
      <c r="F306">
        <v>193.32</v>
      </c>
      <c r="G306">
        <v>91.026287093081095</v>
      </c>
      <c r="H306">
        <v>-0.49701043421264002</v>
      </c>
      <c r="I306">
        <v>24.261277853703699</v>
      </c>
      <c r="J306">
        <v>1.66481811589579</v>
      </c>
      <c r="K306">
        <v>188.17016586112101</v>
      </c>
      <c r="L306">
        <v>157.337065303885</v>
      </c>
      <c r="M306">
        <v>53.659302177206797</v>
      </c>
      <c r="N306">
        <v>0.45978817113763898</v>
      </c>
      <c r="O306">
        <v>9.9162011173184297</v>
      </c>
      <c r="P306">
        <v>134.89671931956201</v>
      </c>
      <c r="Q306">
        <v>9.1286525943602995E-2</v>
      </c>
    </row>
    <row r="307" spans="1:17" x14ac:dyDescent="0.3">
      <c r="A307" t="s">
        <v>714</v>
      </c>
      <c r="B307" t="s">
        <v>715</v>
      </c>
      <c r="C307" t="s">
        <v>3153</v>
      </c>
      <c r="D307" t="s">
        <v>500</v>
      </c>
      <c r="E307">
        <v>25597.927409039999</v>
      </c>
      <c r="F307">
        <v>1398.6</v>
      </c>
      <c r="G307">
        <v>92.387861570268001</v>
      </c>
      <c r="H307">
        <v>-0.91369187575767397</v>
      </c>
      <c r="I307">
        <v>31.742998978913398</v>
      </c>
      <c r="J307">
        <v>3.3295202776811101</v>
      </c>
      <c r="K307">
        <v>1424.6446365928</v>
      </c>
      <c r="L307">
        <v>1230.2376288826299</v>
      </c>
      <c r="M307">
        <v>54.630459065711101</v>
      </c>
      <c r="N307">
        <v>0.93197208721156899</v>
      </c>
      <c r="O307">
        <v>26.980551980551901</v>
      </c>
      <c r="P307">
        <v>133.48914858096799</v>
      </c>
      <c r="Q307">
        <v>8.3799859161317006E-2</v>
      </c>
    </row>
    <row r="308" spans="1:17" hidden="1" x14ac:dyDescent="0.3">
      <c r="A308" t="s">
        <v>716</v>
      </c>
      <c r="B308" t="s">
        <v>717</v>
      </c>
      <c r="C308" t="s">
        <v>3156</v>
      </c>
      <c r="D308" t="s">
        <v>718</v>
      </c>
      <c r="E308">
        <v>25411.119631559999</v>
      </c>
      <c r="F308">
        <v>1117.3499999999999</v>
      </c>
      <c r="G308">
        <v>130.78142510068901</v>
      </c>
      <c r="H308">
        <v>-2.9415641930727801</v>
      </c>
      <c r="I308">
        <v>44.536692908198297</v>
      </c>
      <c r="J308">
        <v>0.71227363656560605</v>
      </c>
      <c r="K308">
        <v>1149.28751441246</v>
      </c>
      <c r="M308">
        <v>43.9456996140702</v>
      </c>
      <c r="N308">
        <v>0.44456363275659999</v>
      </c>
      <c r="O308">
        <v>29.766859086230799</v>
      </c>
      <c r="P308">
        <v>203.627717391304</v>
      </c>
    </row>
    <row r="309" spans="1:17" x14ac:dyDescent="0.3">
      <c r="A309" t="s">
        <v>719</v>
      </c>
      <c r="B309" t="s">
        <v>720</v>
      </c>
      <c r="C309" t="s">
        <v>3156</v>
      </c>
      <c r="D309" t="s">
        <v>154</v>
      </c>
      <c r="E309">
        <v>25398.365348700001</v>
      </c>
      <c r="F309">
        <v>799</v>
      </c>
      <c r="G309">
        <v>90.861061745767103</v>
      </c>
      <c r="H309">
        <v>6.6206683890389302</v>
      </c>
      <c r="I309">
        <v>37.130136186169601</v>
      </c>
      <c r="J309">
        <v>12.996861015206299</v>
      </c>
      <c r="K309">
        <v>721.64407824811997</v>
      </c>
      <c r="L309">
        <v>601.32305668569495</v>
      </c>
      <c r="M309">
        <v>66.882394916767197</v>
      </c>
      <c r="N309">
        <v>1.0330906244010001</v>
      </c>
      <c r="O309">
        <v>5.6257822277847298</v>
      </c>
      <c r="P309">
        <v>156.08974358974299</v>
      </c>
      <c r="Q309">
        <v>0.160328222421042</v>
      </c>
    </row>
    <row r="310" spans="1:17" x14ac:dyDescent="0.3">
      <c r="A310" t="s">
        <v>721</v>
      </c>
      <c r="B310" t="s">
        <v>722</v>
      </c>
      <c r="C310" t="s">
        <v>3145</v>
      </c>
      <c r="D310" t="s">
        <v>438</v>
      </c>
      <c r="E310">
        <v>25347.465</v>
      </c>
      <c r="F310">
        <v>722.15</v>
      </c>
      <c r="G310">
        <v>97.056561775783706</v>
      </c>
      <c r="H310">
        <v>-8.0585680199991501</v>
      </c>
      <c r="I310">
        <v>24.555990758548901</v>
      </c>
      <c r="J310">
        <v>5.2258882073125799</v>
      </c>
      <c r="K310">
        <v>756.93975350877895</v>
      </c>
      <c r="L310">
        <v>653.99408134534804</v>
      </c>
      <c r="M310">
        <v>51.624742119294602</v>
      </c>
      <c r="N310">
        <v>1.0125613761319801</v>
      </c>
      <c r="O310">
        <v>34.321124420134304</v>
      </c>
      <c r="P310">
        <v>157.91071428571399</v>
      </c>
      <c r="Q310">
        <v>0.12490853676880601</v>
      </c>
    </row>
    <row r="311" spans="1:17" x14ac:dyDescent="0.3">
      <c r="A311" t="s">
        <v>723</v>
      </c>
      <c r="B311" t="s">
        <v>724</v>
      </c>
      <c r="C311" t="s">
        <v>3151</v>
      </c>
      <c r="D311" t="s">
        <v>51</v>
      </c>
      <c r="E311">
        <v>25055.6797143</v>
      </c>
      <c r="F311">
        <v>1398.9</v>
      </c>
      <c r="G311">
        <v>40.021470848679499</v>
      </c>
      <c r="H311">
        <v>-11.1533204273564</v>
      </c>
      <c r="I311">
        <v>28.998948712614599</v>
      </c>
      <c r="J311">
        <v>-3.08443911773603</v>
      </c>
      <c r="K311">
        <v>1426.9164601177599</v>
      </c>
      <c r="L311">
        <v>1191.2289690908401</v>
      </c>
      <c r="M311">
        <v>41.678550561740103</v>
      </c>
      <c r="N311">
        <v>0.86932536037324304</v>
      </c>
      <c r="O311">
        <v>17.1634855958252</v>
      </c>
      <c r="P311">
        <v>93.164871582435694</v>
      </c>
      <c r="Q311">
        <v>4.9668872505018002E-2</v>
      </c>
    </row>
    <row r="312" spans="1:17" x14ac:dyDescent="0.3">
      <c r="A312" t="s">
        <v>725</v>
      </c>
      <c r="B312" t="s">
        <v>726</v>
      </c>
      <c r="C312" t="s">
        <v>3147</v>
      </c>
      <c r="D312" t="s">
        <v>589</v>
      </c>
      <c r="E312">
        <v>24930.622339195001</v>
      </c>
      <c r="F312">
        <v>959.45</v>
      </c>
      <c r="G312">
        <v>6.5736106754264201</v>
      </c>
      <c r="H312">
        <v>-12.930010604731001</v>
      </c>
      <c r="I312">
        <v>15.443660494814299</v>
      </c>
      <c r="J312">
        <v>3.70078111726058</v>
      </c>
      <c r="K312">
        <v>947.85158234602602</v>
      </c>
      <c r="L312">
        <v>826.47902608396498</v>
      </c>
      <c r="M312">
        <v>43.654939687826399</v>
      </c>
      <c r="N312">
        <v>0.49634442216014002</v>
      </c>
      <c r="O312">
        <v>25.300953671374199</v>
      </c>
      <c r="P312">
        <v>58.849337748344297</v>
      </c>
      <c r="Q312">
        <v>8.5757970815561996E-2</v>
      </c>
    </row>
    <row r="313" spans="1:17" x14ac:dyDescent="0.3">
      <c r="A313" t="s">
        <v>727</v>
      </c>
      <c r="B313" t="s">
        <v>728</v>
      </c>
      <c r="C313" t="s">
        <v>3147</v>
      </c>
      <c r="D313" t="s">
        <v>405</v>
      </c>
      <c r="E313">
        <v>24772.696337220001</v>
      </c>
      <c r="F313">
        <v>1104.0999999999999</v>
      </c>
      <c r="G313">
        <v>-22.058352470799601</v>
      </c>
      <c r="H313">
        <v>-0.80580533497631002</v>
      </c>
      <c r="I313">
        <v>19.0770302035111</v>
      </c>
      <c r="J313">
        <v>6.1371220176839296</v>
      </c>
      <c r="K313">
        <v>1042.5188253358201</v>
      </c>
      <c r="L313">
        <v>967.58178324314702</v>
      </c>
      <c r="M313">
        <v>65.829216161222504</v>
      </c>
      <c r="N313">
        <v>0.61249111135877099</v>
      </c>
      <c r="O313">
        <v>3.5956887963046902</v>
      </c>
      <c r="P313">
        <v>49.891392886234001</v>
      </c>
      <c r="Q313">
        <v>-5.5874094933140002E-2</v>
      </c>
    </row>
    <row r="314" spans="1:17" x14ac:dyDescent="0.3">
      <c r="A314" t="s">
        <v>729</v>
      </c>
      <c r="B314" t="s">
        <v>730</v>
      </c>
      <c r="C314" t="s">
        <v>3151</v>
      </c>
      <c r="D314" t="s">
        <v>731</v>
      </c>
      <c r="E314">
        <v>24673.875181175001</v>
      </c>
      <c r="F314">
        <v>2435.9499999999998</v>
      </c>
      <c r="G314">
        <v>51.246176048413098</v>
      </c>
      <c r="H314">
        <v>-0.78565876380343203</v>
      </c>
      <c r="I314">
        <v>42.566397608116297</v>
      </c>
      <c r="J314">
        <v>5.0565229086301597</v>
      </c>
      <c r="K314">
        <v>2295.6594826146502</v>
      </c>
      <c r="L314">
        <v>1917.58520280211</v>
      </c>
      <c r="M314">
        <v>60.437986092072002</v>
      </c>
      <c r="N314">
        <v>0.92771828503305798</v>
      </c>
      <c r="O314">
        <v>10.289620066093301</v>
      </c>
      <c r="P314">
        <v>94.860411167106605</v>
      </c>
      <c r="Q314">
        <v>0.105884502779352</v>
      </c>
    </row>
    <row r="315" spans="1:17" x14ac:dyDescent="0.3">
      <c r="A315" t="s">
        <v>732</v>
      </c>
      <c r="B315" t="s">
        <v>733</v>
      </c>
      <c r="C315" t="s">
        <v>3157</v>
      </c>
      <c r="D315" t="s">
        <v>100</v>
      </c>
      <c r="E315">
        <v>23888.127744900001</v>
      </c>
      <c r="F315">
        <v>295.5</v>
      </c>
      <c r="G315">
        <v>-34.368597736181897</v>
      </c>
      <c r="H315">
        <v>-6.8177383148837896</v>
      </c>
      <c r="I315">
        <v>-4.32746216253003</v>
      </c>
      <c r="J315">
        <v>-1.18214065407734</v>
      </c>
      <c r="K315">
        <v>296.54420325384302</v>
      </c>
      <c r="L315">
        <v>294.60396943243597</v>
      </c>
      <c r="M315">
        <v>52.2378860669996</v>
      </c>
      <c r="N315">
        <v>0.51438858459465697</v>
      </c>
      <c r="O315">
        <v>20.9137055837563</v>
      </c>
      <c r="P315">
        <v>17.3317450863609</v>
      </c>
      <c r="Q315">
        <v>-7.9363954263938996E-2</v>
      </c>
    </row>
    <row r="316" spans="1:17" x14ac:dyDescent="0.3">
      <c r="A316" t="s">
        <v>734</v>
      </c>
      <c r="B316" t="s">
        <v>735</v>
      </c>
      <c r="C316" t="s">
        <v>3147</v>
      </c>
      <c r="D316" t="s">
        <v>405</v>
      </c>
      <c r="E316">
        <v>23835.946633215</v>
      </c>
      <c r="F316">
        <v>4836.55</v>
      </c>
      <c r="G316">
        <v>67.233658865390595</v>
      </c>
      <c r="H316">
        <v>6.7035601289752904</v>
      </c>
      <c r="I316">
        <v>42.578353951105797</v>
      </c>
      <c r="J316">
        <v>5.4505301631022203</v>
      </c>
      <c r="K316">
        <v>4363.5699529455096</v>
      </c>
      <c r="L316">
        <v>3693.3998695462901</v>
      </c>
      <c r="M316">
        <v>73.611333826062307</v>
      </c>
      <c r="N316">
        <v>0.90756532650139798</v>
      </c>
      <c r="O316">
        <v>1.5186444883232799</v>
      </c>
      <c r="P316">
        <v>116.885650224215</v>
      </c>
      <c r="Q316">
        <v>4.2060742032571E-2</v>
      </c>
    </row>
    <row r="317" spans="1:17" x14ac:dyDescent="0.3">
      <c r="A317" t="s">
        <v>736</v>
      </c>
      <c r="B317" t="s">
        <v>737</v>
      </c>
      <c r="C317" t="s">
        <v>3148</v>
      </c>
      <c r="D317" t="s">
        <v>738</v>
      </c>
      <c r="E317">
        <v>23560.947719759999</v>
      </c>
      <c r="F317">
        <v>245.2</v>
      </c>
      <c r="G317">
        <v>-42.336147070783603</v>
      </c>
      <c r="H317">
        <v>-14.6056871557255</v>
      </c>
      <c r="I317">
        <v>-16.174481354386302</v>
      </c>
      <c r="J317">
        <v>1.81445289213912E-3</v>
      </c>
      <c r="K317">
        <v>274.94026251520802</v>
      </c>
      <c r="L317">
        <v>276.14224772203897</v>
      </c>
      <c r="M317">
        <v>33.997761868354601</v>
      </c>
      <c r="N317">
        <v>0.54877936053307197</v>
      </c>
      <c r="O317">
        <v>56.729200652528498</v>
      </c>
      <c r="P317">
        <v>8.2321783270800903</v>
      </c>
      <c r="Q317">
        <v>6.7309206656024995E-2</v>
      </c>
    </row>
    <row r="318" spans="1:17" x14ac:dyDescent="0.3">
      <c r="A318" t="s">
        <v>739</v>
      </c>
      <c r="B318" t="s">
        <v>740</v>
      </c>
      <c r="C318" t="s">
        <v>3151</v>
      </c>
      <c r="D318" t="s">
        <v>51</v>
      </c>
      <c r="E318">
        <v>23399.857096579999</v>
      </c>
      <c r="F318">
        <v>1190.45</v>
      </c>
      <c r="G318">
        <v>20.998153270527698</v>
      </c>
      <c r="H318">
        <v>-3.1928229641559698</v>
      </c>
      <c r="I318">
        <v>10.5381042978398</v>
      </c>
      <c r="J318">
        <v>-10.195464458672401</v>
      </c>
      <c r="K318">
        <v>1153.3433311102599</v>
      </c>
      <c r="L318">
        <v>1015.7986202237601</v>
      </c>
      <c r="M318">
        <v>51.180990600307297</v>
      </c>
      <c r="N318">
        <v>0.72769381437913805</v>
      </c>
      <c r="O318">
        <v>9.5300096602125297</v>
      </c>
      <c r="P318">
        <v>68.344764194301007</v>
      </c>
      <c r="Q318">
        <v>3.7613679607865998E-2</v>
      </c>
    </row>
    <row r="319" spans="1:17" x14ac:dyDescent="0.3">
      <c r="A319" t="s">
        <v>741</v>
      </c>
      <c r="B319" t="s">
        <v>742</v>
      </c>
      <c r="C319" t="s">
        <v>3156</v>
      </c>
      <c r="D319" t="s">
        <v>458</v>
      </c>
      <c r="E319">
        <v>23324.433876160001</v>
      </c>
      <c r="F319">
        <v>366.4</v>
      </c>
      <c r="G319">
        <v>67.359829551380997</v>
      </c>
      <c r="H319">
        <v>3.6779310489021499</v>
      </c>
      <c r="I319">
        <v>40.030131870589301</v>
      </c>
      <c r="J319">
        <v>-1.74500362917939</v>
      </c>
      <c r="K319">
        <v>345.67657914876298</v>
      </c>
      <c r="L319">
        <v>285.32766342526998</v>
      </c>
      <c r="M319">
        <v>54.309226139851098</v>
      </c>
      <c r="N319">
        <v>0.60396491024004695</v>
      </c>
      <c r="O319">
        <v>4.7625545851528397</v>
      </c>
      <c r="P319">
        <v>122.06060606060601</v>
      </c>
      <c r="Q319">
        <v>0.189429031999229</v>
      </c>
    </row>
    <row r="320" spans="1:17" x14ac:dyDescent="0.3">
      <c r="A320" t="s">
        <v>743</v>
      </c>
      <c r="B320" t="s">
        <v>744</v>
      </c>
      <c r="C320" t="s">
        <v>3158</v>
      </c>
      <c r="D320" t="s">
        <v>745</v>
      </c>
      <c r="E320">
        <v>23255.744255314999</v>
      </c>
      <c r="F320">
        <v>337.45</v>
      </c>
      <c r="G320">
        <v>78.645244436782093</v>
      </c>
      <c r="H320">
        <v>9.4428654722265595</v>
      </c>
      <c r="I320">
        <v>56.612164906231499</v>
      </c>
      <c r="J320">
        <v>5.8602408423158296</v>
      </c>
      <c r="K320">
        <v>304.47362088850599</v>
      </c>
      <c r="L320">
        <v>244.359813124261</v>
      </c>
      <c r="M320">
        <v>70.459385636663399</v>
      </c>
      <c r="N320">
        <v>0.38896050574663998</v>
      </c>
      <c r="O320">
        <v>2.2373684990368998</v>
      </c>
      <c r="P320">
        <v>127.545515846257</v>
      </c>
      <c r="Q320">
        <v>5.5159305481048998E-2</v>
      </c>
    </row>
    <row r="321" spans="1:17" x14ac:dyDescent="0.3">
      <c r="A321" t="s">
        <v>746</v>
      </c>
      <c r="B321" t="s">
        <v>747</v>
      </c>
      <c r="C321" t="s">
        <v>3161</v>
      </c>
      <c r="D321" t="s">
        <v>172</v>
      </c>
      <c r="E321">
        <v>23230.575156424999</v>
      </c>
      <c r="F321">
        <v>7890.35</v>
      </c>
      <c r="G321">
        <v>-11.8293980502862</v>
      </c>
      <c r="H321">
        <v>0.455761919142887</v>
      </c>
      <c r="I321">
        <v>19.164628268012699</v>
      </c>
      <c r="J321">
        <v>0.31774274359421401</v>
      </c>
      <c r="K321">
        <v>7688.4017663688201</v>
      </c>
      <c r="L321">
        <v>7062.4638685849304</v>
      </c>
      <c r="M321">
        <v>54.8476588457494</v>
      </c>
      <c r="N321">
        <v>0.92813293102567096</v>
      </c>
      <c r="O321">
        <v>3.6709398188926801</v>
      </c>
      <c r="P321">
        <v>52.474950964762201</v>
      </c>
      <c r="Q321">
        <v>-8.5796307938606001E-2</v>
      </c>
    </row>
    <row r="322" spans="1:17" hidden="1" x14ac:dyDescent="0.3">
      <c r="A322" t="s">
        <v>748</v>
      </c>
      <c r="B322" t="s">
        <v>749</v>
      </c>
      <c r="C322" t="s">
        <v>3162</v>
      </c>
      <c r="D322" t="s">
        <v>750</v>
      </c>
      <c r="E322">
        <v>23025.673136879999</v>
      </c>
      <c r="F322">
        <v>96.87</v>
      </c>
      <c r="G322">
        <v>53.101140269758297</v>
      </c>
      <c r="H322">
        <v>0.97286168318752297</v>
      </c>
      <c r="I322">
        <v>1.8233241395183999</v>
      </c>
      <c r="J322">
        <v>-7.0039506350066102E-2</v>
      </c>
      <c r="K322">
        <v>98.985431455934602</v>
      </c>
      <c r="L322">
        <v>88.121374866564395</v>
      </c>
      <c r="M322">
        <v>50.681017208567297</v>
      </c>
      <c r="N322">
        <v>0.52023356588657399</v>
      </c>
      <c r="O322">
        <v>10.044389387839299</v>
      </c>
      <c r="P322">
        <v>88.646543330087596</v>
      </c>
      <c r="Q322">
        <v>2.0612820630179999E-2</v>
      </c>
    </row>
    <row r="323" spans="1:17" x14ac:dyDescent="0.3">
      <c r="A323" t="s">
        <v>751</v>
      </c>
      <c r="B323" t="s">
        <v>752</v>
      </c>
      <c r="C323" t="s">
        <v>3145</v>
      </c>
      <c r="D323" t="s">
        <v>179</v>
      </c>
      <c r="E323">
        <v>23022.6451976799</v>
      </c>
      <c r="F323">
        <v>408.05</v>
      </c>
      <c r="G323">
        <v>15.0809447701327</v>
      </c>
      <c r="H323">
        <v>-2.6286960791658398</v>
      </c>
      <c r="I323">
        <v>-8.6402686759460394</v>
      </c>
      <c r="J323">
        <v>-2.0414598542861899</v>
      </c>
      <c r="K323">
        <v>394.73191072543199</v>
      </c>
      <c r="L323">
        <v>347.506649462849</v>
      </c>
      <c r="M323">
        <v>44.401973910644301</v>
      </c>
      <c r="N323">
        <v>0.31267438516635998</v>
      </c>
      <c r="O323">
        <v>15.108442592819401</v>
      </c>
      <c r="P323">
        <v>60.333988212180699</v>
      </c>
      <c r="Q323">
        <v>1.5478126268515999E-2</v>
      </c>
    </row>
    <row r="324" spans="1:17" x14ac:dyDescent="0.3">
      <c r="A324" t="s">
        <v>753</v>
      </c>
      <c r="B324" t="s">
        <v>754</v>
      </c>
      <c r="C324" t="s">
        <v>3149</v>
      </c>
      <c r="D324" t="s">
        <v>127</v>
      </c>
      <c r="E324">
        <v>22774.7630928</v>
      </c>
      <c r="F324">
        <v>909.6</v>
      </c>
      <c r="G324">
        <v>58.587557188234697</v>
      </c>
      <c r="H324">
        <v>1.89190387774928</v>
      </c>
      <c r="I324">
        <v>59.7698454686535</v>
      </c>
      <c r="J324">
        <v>2.6116514129595099</v>
      </c>
      <c r="K324">
        <v>857.31579821848402</v>
      </c>
      <c r="L324">
        <v>696.23800607130295</v>
      </c>
      <c r="M324">
        <v>58.8014109011946</v>
      </c>
      <c r="N324">
        <v>0.70480528603520498</v>
      </c>
      <c r="O324">
        <v>10.812445030782699</v>
      </c>
      <c r="P324">
        <v>102.04353620613</v>
      </c>
    </row>
    <row r="325" spans="1:17" x14ac:dyDescent="0.3">
      <c r="A325" t="s">
        <v>755</v>
      </c>
      <c r="B325" t="s">
        <v>756</v>
      </c>
      <c r="C325" t="s">
        <v>3147</v>
      </c>
      <c r="D325" t="s">
        <v>229</v>
      </c>
      <c r="E325">
        <v>22459.749583389999</v>
      </c>
      <c r="F325">
        <v>779.05</v>
      </c>
      <c r="G325">
        <v>46.664550456426397</v>
      </c>
      <c r="H325">
        <v>-4.1439830854663002</v>
      </c>
      <c r="I325">
        <v>39.024906922183099</v>
      </c>
      <c r="J325">
        <v>1.21620365684956</v>
      </c>
      <c r="K325">
        <v>714.73781968947605</v>
      </c>
      <c r="L325">
        <v>614.49596308388595</v>
      </c>
      <c r="M325">
        <v>72.6724315227045</v>
      </c>
      <c r="N325">
        <v>1.88081945548056</v>
      </c>
      <c r="O325">
        <v>3.2026185739041102</v>
      </c>
      <c r="P325">
        <v>84.172576832151293</v>
      </c>
      <c r="Q325">
        <v>-6.584114133965E-3</v>
      </c>
    </row>
    <row r="326" spans="1:17" hidden="1" x14ac:dyDescent="0.3">
      <c r="A326" t="s">
        <v>757</v>
      </c>
      <c r="B326" t="s">
        <v>758</v>
      </c>
      <c r="C326" t="s">
        <v>3162</v>
      </c>
      <c r="D326" t="s">
        <v>119</v>
      </c>
      <c r="E326">
        <v>22447.286730759999</v>
      </c>
      <c r="F326">
        <v>369.35</v>
      </c>
      <c r="G326">
        <v>-33.518639757000201</v>
      </c>
      <c r="H326">
        <v>-6.1671889959119897</v>
      </c>
      <c r="I326">
        <v>-27.111487522116001</v>
      </c>
      <c r="J326">
        <v>5.1376342980715899</v>
      </c>
      <c r="K326">
        <v>396.066526830621</v>
      </c>
      <c r="L326">
        <v>399.57207025157601</v>
      </c>
      <c r="M326">
        <v>44.3149481080006</v>
      </c>
      <c r="N326">
        <v>0.80996152970362201</v>
      </c>
      <c r="O326">
        <v>56.315148233382899</v>
      </c>
      <c r="P326">
        <v>21.9782034346103</v>
      </c>
      <c r="Q326">
        <v>3.3502817316803997E-2</v>
      </c>
    </row>
    <row r="327" spans="1:17" x14ac:dyDescent="0.3">
      <c r="A327" t="s">
        <v>759</v>
      </c>
      <c r="B327" t="s">
        <v>760</v>
      </c>
      <c r="C327" t="s">
        <v>3151</v>
      </c>
      <c r="D327" t="s">
        <v>276</v>
      </c>
      <c r="E327">
        <v>22223.716449899999</v>
      </c>
      <c r="F327">
        <v>555.4</v>
      </c>
      <c r="G327">
        <v>17.250145264835702</v>
      </c>
      <c r="H327">
        <v>3.38004212636862</v>
      </c>
      <c r="I327">
        <v>29.4690517011</v>
      </c>
      <c r="J327">
        <v>3.62530065537165</v>
      </c>
      <c r="K327">
        <v>517.61407411641301</v>
      </c>
      <c r="L327">
        <v>447.20926985523198</v>
      </c>
      <c r="M327">
        <v>58.831770522648704</v>
      </c>
      <c r="N327">
        <v>0.92390264521072596</v>
      </c>
      <c r="O327">
        <v>4.4292401872524296</v>
      </c>
      <c r="P327">
        <v>58.685714285714198</v>
      </c>
      <c r="Q327">
        <v>0.121429425845737</v>
      </c>
    </row>
    <row r="328" spans="1:17" x14ac:dyDescent="0.3">
      <c r="A328" t="s">
        <v>761</v>
      </c>
      <c r="B328" t="s">
        <v>762</v>
      </c>
      <c r="C328" t="s">
        <v>3146</v>
      </c>
      <c r="D328" t="s">
        <v>763</v>
      </c>
      <c r="E328">
        <v>22183.95796005</v>
      </c>
      <c r="F328">
        <v>1582.25</v>
      </c>
      <c r="G328">
        <v>22.595362856511599</v>
      </c>
      <c r="H328">
        <v>2.3105439514647501</v>
      </c>
      <c r="I328">
        <v>33.892472314806</v>
      </c>
      <c r="J328">
        <v>4.3129890856116697</v>
      </c>
      <c r="K328">
        <v>1549.6977817767099</v>
      </c>
      <c r="L328">
        <v>1350.74320897547</v>
      </c>
      <c r="M328">
        <v>49.373271519313299</v>
      </c>
      <c r="N328">
        <v>0.53068591570138501</v>
      </c>
      <c r="O328">
        <v>8.3899510191183406</v>
      </c>
      <c r="P328">
        <v>60.122451044881799</v>
      </c>
      <c r="Q328">
        <v>3.247041269407E-2</v>
      </c>
    </row>
    <row r="329" spans="1:17" x14ac:dyDescent="0.3">
      <c r="A329" t="s">
        <v>764</v>
      </c>
      <c r="B329" t="s">
        <v>765</v>
      </c>
      <c r="C329" t="s">
        <v>3145</v>
      </c>
      <c r="D329" t="s">
        <v>257</v>
      </c>
      <c r="E329">
        <v>22127.656852463999</v>
      </c>
      <c r="F329">
        <v>223.71</v>
      </c>
      <c r="G329">
        <v>26.7246158004825</v>
      </c>
      <c r="H329">
        <v>-9.41535812745356</v>
      </c>
      <c r="I329">
        <v>-6.8497106181089897</v>
      </c>
      <c r="J329">
        <v>1.1635099003018701</v>
      </c>
      <c r="K329">
        <v>243.456202559281</v>
      </c>
      <c r="L329">
        <v>217.562940993658</v>
      </c>
      <c r="M329">
        <v>30.502239079240201</v>
      </c>
      <c r="N329">
        <v>0.51188050805127305</v>
      </c>
      <c r="O329">
        <v>27.128872200616801</v>
      </c>
      <c r="P329">
        <v>68.965256797582995</v>
      </c>
      <c r="Q329">
        <v>4.2929354384297E-2</v>
      </c>
    </row>
    <row r="330" spans="1:17" x14ac:dyDescent="0.3">
      <c r="A330" t="s">
        <v>766</v>
      </c>
      <c r="B330" t="s">
        <v>767</v>
      </c>
      <c r="C330" t="s">
        <v>3157</v>
      </c>
      <c r="D330" t="s">
        <v>768</v>
      </c>
      <c r="E330">
        <v>22121.774161500001</v>
      </c>
      <c r="F330">
        <v>1389.05</v>
      </c>
      <c r="G330">
        <v>-19.204315771211999</v>
      </c>
      <c r="H330">
        <v>-1.72909346683053</v>
      </c>
      <c r="I330">
        <v>0.48214400811630398</v>
      </c>
      <c r="J330">
        <v>-0.88733963060966203</v>
      </c>
      <c r="K330">
        <v>1426.6505694663999</v>
      </c>
      <c r="L330">
        <v>1355.8865712731599</v>
      </c>
      <c r="M330">
        <v>29.0528506866338</v>
      </c>
      <c r="N330">
        <v>0.87688517965031498</v>
      </c>
      <c r="O330">
        <v>13.6532162269176</v>
      </c>
      <c r="P330">
        <v>25.100193632638302</v>
      </c>
      <c r="Q330">
        <v>-1.0866969529489999E-2</v>
      </c>
    </row>
    <row r="331" spans="1:17" x14ac:dyDescent="0.3">
      <c r="A331" t="s">
        <v>769</v>
      </c>
      <c r="B331" t="s">
        <v>770</v>
      </c>
      <c r="C331" t="s">
        <v>3159</v>
      </c>
      <c r="D331" t="s">
        <v>538</v>
      </c>
      <c r="E331">
        <v>21954.844823478001</v>
      </c>
      <c r="F331">
        <v>182.01</v>
      </c>
      <c r="G331">
        <v>-40.395324358970598</v>
      </c>
      <c r="H331">
        <v>-3.3879748490186801</v>
      </c>
      <c r="I331">
        <v>1.3649171943967899</v>
      </c>
      <c r="J331">
        <v>1.6678269237850001</v>
      </c>
      <c r="K331">
        <v>184.11466060598099</v>
      </c>
      <c r="L331">
        <v>176.317557967699</v>
      </c>
      <c r="M331">
        <v>44.007410113801399</v>
      </c>
      <c r="N331">
        <v>0.66284171781658097</v>
      </c>
      <c r="O331">
        <v>22.377891324652499</v>
      </c>
      <c r="P331">
        <v>27.950790861159899</v>
      </c>
      <c r="Q331">
        <v>4.0740366294576003E-2</v>
      </c>
    </row>
    <row r="332" spans="1:17" x14ac:dyDescent="0.3">
      <c r="A332" t="s">
        <v>771</v>
      </c>
      <c r="B332" t="s">
        <v>772</v>
      </c>
      <c r="C332" t="s">
        <v>3156</v>
      </c>
      <c r="D332" t="s">
        <v>773</v>
      </c>
      <c r="E332">
        <v>21868.016994235</v>
      </c>
      <c r="F332">
        <v>515.15</v>
      </c>
      <c r="G332">
        <v>42.514031433806402</v>
      </c>
      <c r="H332">
        <v>-6.3925436899098997</v>
      </c>
      <c r="I332">
        <v>25.9943214649129</v>
      </c>
      <c r="J332">
        <v>4.2470162149487898</v>
      </c>
      <c r="K332">
        <v>536.26679515962405</v>
      </c>
      <c r="L332">
        <v>488.93821052643602</v>
      </c>
      <c r="M332">
        <v>53.770426789010401</v>
      </c>
      <c r="N332">
        <v>0.791730738637756</v>
      </c>
      <c r="O332">
        <v>45.219838881878999</v>
      </c>
      <c r="P332">
        <v>93.084707646176895</v>
      </c>
      <c r="Q332">
        <v>0.25275846355903903</v>
      </c>
    </row>
    <row r="333" spans="1:17" x14ac:dyDescent="0.3">
      <c r="A333" t="s">
        <v>774</v>
      </c>
      <c r="B333" t="s">
        <v>775</v>
      </c>
      <c r="C333" t="s">
        <v>3156</v>
      </c>
      <c r="D333" t="s">
        <v>252</v>
      </c>
      <c r="E333">
        <v>21513.442744</v>
      </c>
      <c r="F333">
        <v>680</v>
      </c>
      <c r="G333">
        <v>15.230916443275801</v>
      </c>
      <c r="H333">
        <v>-5.8134977411797299</v>
      </c>
      <c r="I333">
        <v>-3.37042220011406</v>
      </c>
      <c r="J333">
        <v>3.28963207822326</v>
      </c>
      <c r="K333">
        <v>684.50282690526899</v>
      </c>
      <c r="L333">
        <v>644.30431741275697</v>
      </c>
      <c r="M333">
        <v>53.117464634500301</v>
      </c>
      <c r="N333">
        <v>0.701991064245851</v>
      </c>
      <c r="O333">
        <v>17.492647058823501</v>
      </c>
      <c r="P333">
        <v>45.672664952870598</v>
      </c>
      <c r="Q333">
        <v>0.11691720268243699</v>
      </c>
    </row>
    <row r="334" spans="1:17" x14ac:dyDescent="0.3">
      <c r="A334" t="s">
        <v>776</v>
      </c>
      <c r="B334" t="s">
        <v>777</v>
      </c>
      <c r="C334" t="s">
        <v>3151</v>
      </c>
      <c r="D334" t="s">
        <v>276</v>
      </c>
      <c r="E334">
        <v>21309.286324140001</v>
      </c>
      <c r="F334">
        <v>427.95</v>
      </c>
      <c r="G334">
        <v>0.86905243646056296</v>
      </c>
      <c r="H334">
        <v>3.1867995225241899</v>
      </c>
      <c r="I334">
        <v>-30.441944509510702</v>
      </c>
      <c r="J334">
        <v>0.97876065263047196</v>
      </c>
      <c r="K334">
        <v>405.65342047718099</v>
      </c>
      <c r="L334">
        <v>384.58000091935099</v>
      </c>
      <c r="M334">
        <v>64.561974633766894</v>
      </c>
      <c r="N334">
        <v>0.41736884881620501</v>
      </c>
      <c r="O334">
        <v>30.3890641430073</v>
      </c>
      <c r="P334">
        <v>37.560270009643098</v>
      </c>
      <c r="Q334">
        <v>0.123047491752122</v>
      </c>
    </row>
    <row r="335" spans="1:17" x14ac:dyDescent="0.3">
      <c r="A335" t="s">
        <v>778</v>
      </c>
      <c r="B335" t="s">
        <v>779</v>
      </c>
      <c r="C335" t="s">
        <v>3160</v>
      </c>
      <c r="D335" t="s">
        <v>130</v>
      </c>
      <c r="E335">
        <v>21198.145397714899</v>
      </c>
      <c r="F335">
        <v>1508.65</v>
      </c>
      <c r="G335">
        <v>169.201829929143</v>
      </c>
      <c r="H335">
        <v>4.6004484978457398</v>
      </c>
      <c r="I335">
        <v>4.5152878790874196</v>
      </c>
      <c r="J335">
        <v>-2.1075289649862001</v>
      </c>
      <c r="K335">
        <v>1503.18694055675</v>
      </c>
      <c r="L335">
        <v>1278.50409174179</v>
      </c>
      <c r="M335">
        <v>42.302951166507199</v>
      </c>
      <c r="N335">
        <v>0.745446570352431</v>
      </c>
      <c r="O335">
        <v>9.1704504026778704</v>
      </c>
      <c r="P335">
        <v>197.505422993492</v>
      </c>
    </row>
    <row r="336" spans="1:17" x14ac:dyDescent="0.3">
      <c r="A336" t="s">
        <v>780</v>
      </c>
      <c r="B336" t="s">
        <v>781</v>
      </c>
      <c r="C336" t="s">
        <v>3150</v>
      </c>
      <c r="D336" t="s">
        <v>48</v>
      </c>
      <c r="E336">
        <v>21021.466634209999</v>
      </c>
      <c r="F336">
        <v>223.51</v>
      </c>
      <c r="G336">
        <v>25.649023917356899</v>
      </c>
      <c r="H336">
        <v>-7.4560013516170596</v>
      </c>
      <c r="I336">
        <v>-11.382856105100601</v>
      </c>
      <c r="J336">
        <v>0.45863801433117601</v>
      </c>
      <c r="K336">
        <v>240.922951201393</v>
      </c>
      <c r="L336">
        <v>232.52982584134699</v>
      </c>
      <c r="M336">
        <v>49.812836832576899</v>
      </c>
      <c r="N336">
        <v>0.53046602237871499</v>
      </c>
      <c r="O336">
        <v>57.308397834548799</v>
      </c>
      <c r="P336">
        <v>75.646365422396798</v>
      </c>
      <c r="Q336">
        <v>0.147956452057423</v>
      </c>
    </row>
    <row r="337" spans="1:17" x14ac:dyDescent="0.3">
      <c r="A337" t="s">
        <v>782</v>
      </c>
      <c r="B337" t="s">
        <v>783</v>
      </c>
      <c r="C337" t="s">
        <v>3150</v>
      </c>
      <c r="D337" t="s">
        <v>213</v>
      </c>
      <c r="E337">
        <v>20937.68453128</v>
      </c>
      <c r="F337">
        <v>1288.9000000000001</v>
      </c>
      <c r="G337">
        <v>57.640450886203602</v>
      </c>
      <c r="H337">
        <v>-4.8489014617710096</v>
      </c>
      <c r="I337">
        <v>-1.62628705221293</v>
      </c>
      <c r="J337">
        <v>-2.8679255846206799</v>
      </c>
      <c r="K337">
        <v>1321.2323630304199</v>
      </c>
      <c r="L337">
        <v>1145.3905498061999</v>
      </c>
      <c r="M337">
        <v>34.7481071491246</v>
      </c>
      <c r="N337">
        <v>0.90761004077836005</v>
      </c>
      <c r="O337">
        <v>12.4214446427185</v>
      </c>
      <c r="P337">
        <v>114.370062370062</v>
      </c>
      <c r="Q337">
        <v>0.15348977155961899</v>
      </c>
    </row>
    <row r="338" spans="1:17" x14ac:dyDescent="0.3">
      <c r="A338" t="s">
        <v>784</v>
      </c>
      <c r="B338" t="s">
        <v>785</v>
      </c>
      <c r="C338" t="s">
        <v>3151</v>
      </c>
      <c r="D338" t="s">
        <v>51</v>
      </c>
      <c r="E338">
        <v>20905.456045319999</v>
      </c>
      <c r="F338">
        <v>1998.3</v>
      </c>
      <c r="G338">
        <v>41.321090508815999</v>
      </c>
      <c r="H338">
        <v>-3.9099446725748801</v>
      </c>
      <c r="I338">
        <v>17.919690240929601</v>
      </c>
      <c r="J338">
        <v>-0.18943564314442099</v>
      </c>
      <c r="K338">
        <v>1893.3791288610601</v>
      </c>
      <c r="L338">
        <v>1608.98801476672</v>
      </c>
      <c r="M338">
        <v>54.851236412525303</v>
      </c>
      <c r="N338">
        <v>0.34544449760916202</v>
      </c>
      <c r="O338">
        <v>33.313316318871003</v>
      </c>
      <c r="P338">
        <v>77.539869397183594</v>
      </c>
    </row>
    <row r="339" spans="1:17" x14ac:dyDescent="0.3">
      <c r="A339" t="s">
        <v>786</v>
      </c>
      <c r="B339" t="s">
        <v>787</v>
      </c>
      <c r="C339" t="s">
        <v>3151</v>
      </c>
      <c r="D339" t="s">
        <v>51</v>
      </c>
      <c r="E339">
        <v>20849.46771723</v>
      </c>
      <c r="F339">
        <v>16250.7</v>
      </c>
      <c r="G339">
        <v>295.60250771432698</v>
      </c>
      <c r="H339">
        <v>25.293331421120801</v>
      </c>
      <c r="I339">
        <v>103.073411993862</v>
      </c>
      <c r="J339">
        <v>32.059508416553498</v>
      </c>
      <c r="K339">
        <v>12120.245189733299</v>
      </c>
      <c r="L339">
        <v>8762.8684877493306</v>
      </c>
      <c r="M339">
        <v>85.182720559561005</v>
      </c>
      <c r="N339">
        <v>1.13399221677787</v>
      </c>
      <c r="O339">
        <v>1.6876196102321801</v>
      </c>
      <c r="P339">
        <v>350.02076929467398</v>
      </c>
      <c r="Q339">
        <v>0.20302873335768701</v>
      </c>
    </row>
    <row r="340" spans="1:17" x14ac:dyDescent="0.3">
      <c r="A340" t="s">
        <v>788</v>
      </c>
      <c r="B340" t="s">
        <v>789</v>
      </c>
      <c r="C340" t="s">
        <v>3161</v>
      </c>
      <c r="D340" t="s">
        <v>453</v>
      </c>
      <c r="E340">
        <v>20784.959215999999</v>
      </c>
      <c r="F340">
        <v>2005</v>
      </c>
      <c r="G340">
        <v>-15.313336109247</v>
      </c>
      <c r="H340">
        <v>4.6326679028295796</v>
      </c>
      <c r="I340">
        <v>15.7653485089245</v>
      </c>
      <c r="J340">
        <v>0.96432467604152095</v>
      </c>
      <c r="K340">
        <v>1984.0872330365501</v>
      </c>
      <c r="L340">
        <v>1873.3010603282501</v>
      </c>
      <c r="M340">
        <v>53.5405581622122</v>
      </c>
      <c r="N340">
        <v>0.75638040915983495</v>
      </c>
      <c r="O340">
        <v>16.209476309226901</v>
      </c>
      <c r="P340">
        <v>37.122144713445401</v>
      </c>
      <c r="Q340">
        <v>-3.8842668172771003E-2</v>
      </c>
    </row>
    <row r="341" spans="1:17" x14ac:dyDescent="0.3">
      <c r="A341" t="s">
        <v>790</v>
      </c>
      <c r="B341" t="s">
        <v>791</v>
      </c>
      <c r="C341" t="s">
        <v>3153</v>
      </c>
      <c r="D341" t="s">
        <v>188</v>
      </c>
      <c r="E341">
        <v>20660.138903039999</v>
      </c>
      <c r="F341">
        <v>1747.2</v>
      </c>
      <c r="G341">
        <v>13.817269536186201</v>
      </c>
      <c r="H341">
        <v>-11.8831864329638</v>
      </c>
      <c r="I341">
        <v>-12.5816796655592</v>
      </c>
      <c r="J341">
        <v>0.78372908142740305</v>
      </c>
      <c r="K341">
        <v>1873.3348709714301</v>
      </c>
      <c r="L341">
        <v>1822.08038572394</v>
      </c>
      <c r="M341">
        <v>35.675110792757998</v>
      </c>
      <c r="N341">
        <v>0.54843204635658005</v>
      </c>
      <c r="O341">
        <v>38.985233516483497</v>
      </c>
      <c r="P341">
        <v>56.931782458346397</v>
      </c>
      <c r="Q341">
        <v>0.19329445848478199</v>
      </c>
    </row>
    <row r="342" spans="1:17" x14ac:dyDescent="0.3">
      <c r="A342" t="s">
        <v>792</v>
      </c>
      <c r="B342" t="s">
        <v>793</v>
      </c>
      <c r="C342" t="s">
        <v>3153</v>
      </c>
      <c r="D342" t="s">
        <v>188</v>
      </c>
      <c r="E342">
        <v>20608.861130525001</v>
      </c>
      <c r="F342">
        <v>543.25</v>
      </c>
      <c r="G342">
        <v>-12.4976371820508</v>
      </c>
      <c r="H342">
        <v>-2.97549681658302</v>
      </c>
      <c r="I342">
        <v>0.85515946917591401</v>
      </c>
      <c r="J342">
        <v>-1.39786834893765</v>
      </c>
      <c r="K342">
        <v>558.64087658758797</v>
      </c>
      <c r="L342">
        <v>530.46478284934904</v>
      </c>
      <c r="M342">
        <v>45.839428898724002</v>
      </c>
      <c r="N342">
        <v>1.02391808205557</v>
      </c>
      <c r="O342">
        <v>14.569719282098401</v>
      </c>
      <c r="P342">
        <v>33.542281219272297</v>
      </c>
      <c r="Q342">
        <v>7.5598501264118004E-2</v>
      </c>
    </row>
    <row r="343" spans="1:17" x14ac:dyDescent="0.3">
      <c r="A343" t="s">
        <v>794</v>
      </c>
      <c r="B343" t="s">
        <v>795</v>
      </c>
      <c r="C343" t="s">
        <v>3155</v>
      </c>
      <c r="D343" t="s">
        <v>77</v>
      </c>
      <c r="E343">
        <v>20575.158988499999</v>
      </c>
      <c r="F343">
        <v>870.75</v>
      </c>
      <c r="G343">
        <v>-39.513720314197897</v>
      </c>
      <c r="H343">
        <v>3.6295477549740398</v>
      </c>
      <c r="I343">
        <v>-4.8884036976047396</v>
      </c>
      <c r="J343">
        <v>1.83252315190754</v>
      </c>
      <c r="K343">
        <v>844.27234177105697</v>
      </c>
      <c r="L343">
        <v>844.73186957684504</v>
      </c>
      <c r="M343">
        <v>64.746942966603498</v>
      </c>
      <c r="N343">
        <v>0.60013803648401598</v>
      </c>
      <c r="O343">
        <v>21.527418891759901</v>
      </c>
      <c r="P343">
        <v>24.3928571428571</v>
      </c>
      <c r="Q343">
        <v>-5.8353187175547001E-2</v>
      </c>
    </row>
    <row r="344" spans="1:17" x14ac:dyDescent="0.3">
      <c r="A344" t="s">
        <v>796</v>
      </c>
      <c r="B344" t="s">
        <v>797</v>
      </c>
      <c r="C344" t="s">
        <v>3160</v>
      </c>
      <c r="D344" t="s">
        <v>130</v>
      </c>
      <c r="E344">
        <v>20562.883565960001</v>
      </c>
      <c r="F344">
        <v>1819.1</v>
      </c>
      <c r="G344">
        <v>112.777047706931</v>
      </c>
      <c r="H344">
        <v>3.8515904825081799</v>
      </c>
      <c r="I344">
        <v>3.4793906342034</v>
      </c>
      <c r="J344">
        <v>2.6134048397751299</v>
      </c>
      <c r="K344">
        <v>1806.43828285885</v>
      </c>
      <c r="L344">
        <v>1604.5887795434601</v>
      </c>
      <c r="M344">
        <v>55.8512158665377</v>
      </c>
      <c r="N344">
        <v>0.89991249849397703</v>
      </c>
      <c r="O344">
        <v>18.784201719091602</v>
      </c>
      <c r="P344">
        <v>176.34709504043801</v>
      </c>
      <c r="Q344">
        <v>9.3521389788629006E-2</v>
      </c>
    </row>
    <row r="345" spans="1:17" x14ac:dyDescent="0.3">
      <c r="A345" t="s">
        <v>798</v>
      </c>
      <c r="B345" t="s">
        <v>799</v>
      </c>
      <c r="C345" t="s">
        <v>3156</v>
      </c>
      <c r="D345" t="s">
        <v>154</v>
      </c>
      <c r="E345">
        <v>20537.841086324999</v>
      </c>
      <c r="F345">
        <v>858.95</v>
      </c>
      <c r="G345">
        <v>124.821571322732</v>
      </c>
      <c r="H345">
        <v>8.7875116226864805</v>
      </c>
      <c r="I345">
        <v>-4.6767225864356501</v>
      </c>
      <c r="J345">
        <v>9.8010361285680201</v>
      </c>
      <c r="K345">
        <v>815.59109294224402</v>
      </c>
      <c r="L345">
        <v>712.20191848353602</v>
      </c>
      <c r="M345">
        <v>61.416618974576402</v>
      </c>
      <c r="N345">
        <v>0.90499149674898705</v>
      </c>
      <c r="O345">
        <v>14.092787705919999</v>
      </c>
      <c r="P345">
        <v>186.31666666666601</v>
      </c>
      <c r="Q345">
        <v>0.200446728362733</v>
      </c>
    </row>
    <row r="346" spans="1:17" x14ac:dyDescent="0.3">
      <c r="A346" t="s">
        <v>800</v>
      </c>
      <c r="B346" t="s">
        <v>801</v>
      </c>
      <c r="C346" t="s">
        <v>3156</v>
      </c>
      <c r="D346" t="s">
        <v>545</v>
      </c>
      <c r="E346">
        <v>20532.107066249999</v>
      </c>
      <c r="F346">
        <v>1342.5</v>
      </c>
      <c r="G346">
        <v>12.594105709621299</v>
      </c>
      <c r="H346">
        <v>-4.17163427867583</v>
      </c>
      <c r="I346">
        <v>23.684991359088201</v>
      </c>
      <c r="J346">
        <v>-0.27959144279946602</v>
      </c>
      <c r="K346">
        <v>1407.69026462019</v>
      </c>
      <c r="L346">
        <v>1286.1267402257799</v>
      </c>
      <c r="M346">
        <v>47.055957646739998</v>
      </c>
      <c r="N346">
        <v>1.0213812545599501</v>
      </c>
      <c r="O346">
        <v>26.629422718808101</v>
      </c>
      <c r="P346">
        <v>61.5037593984962</v>
      </c>
      <c r="Q346">
        <v>0.128629640942688</v>
      </c>
    </row>
    <row r="347" spans="1:17" x14ac:dyDescent="0.3">
      <c r="A347" t="s">
        <v>802</v>
      </c>
      <c r="B347" t="s">
        <v>803</v>
      </c>
      <c r="C347" t="s">
        <v>3150</v>
      </c>
      <c r="D347" t="s">
        <v>48</v>
      </c>
      <c r="E347">
        <v>20451.280087899999</v>
      </c>
      <c r="F347">
        <v>1758.5</v>
      </c>
      <c r="G347">
        <v>212.46672425368499</v>
      </c>
      <c r="H347">
        <v>11.193612498151801</v>
      </c>
      <c r="I347">
        <v>91.740697589881606</v>
      </c>
      <c r="J347">
        <v>9.0428469822827999</v>
      </c>
      <c r="K347">
        <v>1610.9276501644699</v>
      </c>
      <c r="L347">
        <v>1266.0852693162501</v>
      </c>
      <c r="M347">
        <v>71.553400283353099</v>
      </c>
      <c r="N347">
        <v>1.04151428426833</v>
      </c>
      <c r="O347">
        <v>3.61103212965596</v>
      </c>
      <c r="P347">
        <v>266.354166666666</v>
      </c>
      <c r="Q347">
        <v>0.20632466768775001</v>
      </c>
    </row>
    <row r="348" spans="1:17" x14ac:dyDescent="0.3">
      <c r="A348" t="s">
        <v>804</v>
      </c>
      <c r="B348" t="s">
        <v>805</v>
      </c>
      <c r="C348" t="s">
        <v>3156</v>
      </c>
      <c r="D348" t="s">
        <v>322</v>
      </c>
      <c r="E348">
        <v>20375.937000000002</v>
      </c>
      <c r="F348">
        <v>1778.75</v>
      </c>
      <c r="G348">
        <v>92.679472230685803</v>
      </c>
      <c r="H348">
        <v>1.3690104699874299</v>
      </c>
      <c r="I348">
        <v>88.343014730486999</v>
      </c>
      <c r="J348">
        <v>5.94412331673617</v>
      </c>
      <c r="K348">
        <v>1797.04056846003</v>
      </c>
      <c r="L348">
        <v>1500.5187317514701</v>
      </c>
      <c r="M348">
        <v>59.523872863296702</v>
      </c>
      <c r="N348">
        <v>1.064143690506</v>
      </c>
      <c r="O348">
        <v>59.314125087842598</v>
      </c>
      <c r="P348">
        <v>174.371432978559</v>
      </c>
      <c r="Q348">
        <v>0.18274317780744101</v>
      </c>
    </row>
    <row r="349" spans="1:17" x14ac:dyDescent="0.3">
      <c r="A349" t="s">
        <v>806</v>
      </c>
      <c r="B349" t="s">
        <v>807</v>
      </c>
      <c r="C349" t="s">
        <v>3146</v>
      </c>
      <c r="D349" t="s">
        <v>279</v>
      </c>
      <c r="E349">
        <v>20300.006718274999</v>
      </c>
      <c r="F349">
        <v>1845.05</v>
      </c>
      <c r="G349">
        <v>-19.077350387304101</v>
      </c>
      <c r="H349">
        <v>-9.7067465732609399</v>
      </c>
      <c r="I349">
        <v>-22.279917131902501</v>
      </c>
      <c r="J349">
        <v>1.89438236315764</v>
      </c>
      <c r="K349">
        <v>1917.43791350775</v>
      </c>
      <c r="L349">
        <v>1869.1643238617601</v>
      </c>
      <c r="M349">
        <v>36.377281569309702</v>
      </c>
      <c r="N349">
        <v>0.38613614436098997</v>
      </c>
      <c r="O349">
        <v>33.272811034931202</v>
      </c>
      <c r="P349">
        <v>19.6452888917709</v>
      </c>
      <c r="Q349">
        <v>5.0007455632498997E-2</v>
      </c>
    </row>
    <row r="350" spans="1:17" x14ac:dyDescent="0.3">
      <c r="A350" t="s">
        <v>808</v>
      </c>
      <c r="B350" t="s">
        <v>809</v>
      </c>
      <c r="C350" t="s">
        <v>3156</v>
      </c>
      <c r="D350" t="s">
        <v>545</v>
      </c>
      <c r="E350">
        <v>20190.777658229999</v>
      </c>
      <c r="F350">
        <v>1785.9</v>
      </c>
      <c r="G350">
        <v>0.69679938258681395</v>
      </c>
      <c r="H350">
        <v>9.6998251181293291</v>
      </c>
      <c r="I350">
        <v>-1.3276528485996799</v>
      </c>
      <c r="J350">
        <v>1.4488807794227401</v>
      </c>
      <c r="K350">
        <v>1698.60347680067</v>
      </c>
      <c r="L350">
        <v>1624.86321273919</v>
      </c>
      <c r="M350">
        <v>71.224895652938699</v>
      </c>
      <c r="N350">
        <v>0.60174763475136595</v>
      </c>
      <c r="O350">
        <v>6.4981241950837099</v>
      </c>
      <c r="P350">
        <v>36.5366972477064</v>
      </c>
    </row>
    <row r="351" spans="1:17" hidden="1" x14ac:dyDescent="0.3">
      <c r="A351" t="s">
        <v>810</v>
      </c>
      <c r="B351" t="s">
        <v>811</v>
      </c>
      <c r="C351" t="s">
        <v>3162</v>
      </c>
      <c r="D351" t="s">
        <v>130</v>
      </c>
      <c r="E351">
        <v>20173.740000000002</v>
      </c>
      <c r="F351">
        <v>144.36000000000001</v>
      </c>
      <c r="G351">
        <v>-14.298849808279</v>
      </c>
      <c r="H351">
        <v>3.0298461295613901</v>
      </c>
      <c r="I351">
        <v>-4.7021305154610404</v>
      </c>
      <c r="J351">
        <v>1.7333669541321499</v>
      </c>
      <c r="K351">
        <v>141.754215671807</v>
      </c>
      <c r="L351">
        <v>135.513605827757</v>
      </c>
      <c r="M351">
        <v>53.328059728626101</v>
      </c>
      <c r="N351">
        <v>0.19951454713373901</v>
      </c>
      <c r="O351">
        <v>7.2665558326405897</v>
      </c>
      <c r="P351">
        <v>20.049896049895999</v>
      </c>
    </row>
    <row r="352" spans="1:17" hidden="1" x14ac:dyDescent="0.3">
      <c r="A352" t="s">
        <v>812</v>
      </c>
      <c r="B352" t="s">
        <v>813</v>
      </c>
      <c r="C352" t="s">
        <v>3162</v>
      </c>
      <c r="D352" t="s">
        <v>130</v>
      </c>
      <c r="E352">
        <v>20155.501969815999</v>
      </c>
      <c r="F352">
        <v>373.63</v>
      </c>
      <c r="G352">
        <v>-5.7904665083154301</v>
      </c>
      <c r="H352">
        <v>6.0141714003030602</v>
      </c>
      <c r="I352">
        <v>-4.4022779379196102</v>
      </c>
      <c r="J352">
        <v>-1.9522883274097</v>
      </c>
      <c r="K352">
        <v>352.59886287816897</v>
      </c>
      <c r="L352">
        <v>341.371093185208</v>
      </c>
      <c r="M352">
        <v>42.778347382377802</v>
      </c>
      <c r="N352">
        <v>0.92344191573880896</v>
      </c>
      <c r="O352">
        <v>0.366672911704091</v>
      </c>
      <c r="P352">
        <v>22.702791461412101</v>
      </c>
      <c r="Q352">
        <v>-0.10379904096142301</v>
      </c>
    </row>
    <row r="353" spans="1:17" x14ac:dyDescent="0.3">
      <c r="A353" t="s">
        <v>814</v>
      </c>
      <c r="B353" t="s">
        <v>815</v>
      </c>
      <c r="C353" t="s">
        <v>3158</v>
      </c>
      <c r="D353" t="s">
        <v>429</v>
      </c>
      <c r="E353">
        <v>20151.897066860001</v>
      </c>
      <c r="F353">
        <v>8492.9</v>
      </c>
      <c r="G353">
        <v>0.436085068343324</v>
      </c>
      <c r="H353">
        <v>5.1703278983478098</v>
      </c>
      <c r="I353">
        <v>26.7039708711552</v>
      </c>
      <c r="J353">
        <v>-0.86773010532696804</v>
      </c>
      <c r="K353">
        <v>8270.2869583247193</v>
      </c>
      <c r="L353">
        <v>7570.8681018874304</v>
      </c>
      <c r="M353">
        <v>51.937760640564697</v>
      </c>
      <c r="N353">
        <v>1.27350094708006</v>
      </c>
      <c r="O353">
        <v>11.725088014694601</v>
      </c>
      <c r="P353">
        <v>54.793496883315697</v>
      </c>
      <c r="Q353">
        <v>1.6441401217036002E-2</v>
      </c>
    </row>
    <row r="354" spans="1:17" x14ac:dyDescent="0.3">
      <c r="A354" t="s">
        <v>816</v>
      </c>
      <c r="B354" t="s">
        <v>817</v>
      </c>
      <c r="C354" t="s">
        <v>3161</v>
      </c>
      <c r="D354" t="s">
        <v>400</v>
      </c>
      <c r="E354">
        <v>20096.71921752</v>
      </c>
      <c r="F354">
        <v>501.6</v>
      </c>
      <c r="G354">
        <v>43.278497994009399</v>
      </c>
      <c r="H354">
        <v>0.52617292192857001</v>
      </c>
      <c r="I354">
        <v>21.549253284839999</v>
      </c>
      <c r="J354">
        <v>0.832393850501434</v>
      </c>
      <c r="K354">
        <v>503.45794039971202</v>
      </c>
      <c r="L354">
        <v>442.60576970270301</v>
      </c>
      <c r="M354">
        <v>47.8525165203162</v>
      </c>
      <c r="N354">
        <v>0.83294175088895195</v>
      </c>
      <c r="O354">
        <v>14.503588516746399</v>
      </c>
      <c r="P354">
        <v>90.396659707724396</v>
      </c>
      <c r="Q354">
        <v>3.8811840358653003E-2</v>
      </c>
    </row>
    <row r="355" spans="1:17" x14ac:dyDescent="0.3">
      <c r="A355" t="s">
        <v>818</v>
      </c>
      <c r="B355" t="s">
        <v>819</v>
      </c>
      <c r="C355" t="s">
        <v>3156</v>
      </c>
      <c r="D355" t="s">
        <v>119</v>
      </c>
      <c r="E355">
        <v>20059.370809619999</v>
      </c>
      <c r="F355">
        <v>13398.65</v>
      </c>
      <c r="G355">
        <v>125.50177934118101</v>
      </c>
      <c r="H355">
        <v>-4.4251121246068896</v>
      </c>
      <c r="I355">
        <v>68.501049974330499</v>
      </c>
      <c r="J355">
        <v>-0.65299239072141801</v>
      </c>
      <c r="K355">
        <v>13667.1837496551</v>
      </c>
      <c r="L355">
        <v>10976.6424646742</v>
      </c>
      <c r="M355">
        <v>39.8808142023695</v>
      </c>
      <c r="N355">
        <v>0.80737974757168596</v>
      </c>
      <c r="O355">
        <v>17.191657368466199</v>
      </c>
      <c r="P355">
        <v>199.78967858860901</v>
      </c>
    </row>
    <row r="356" spans="1:17" x14ac:dyDescent="0.3">
      <c r="A356" t="s">
        <v>820</v>
      </c>
      <c r="B356" t="s">
        <v>821</v>
      </c>
      <c r="C356" t="s">
        <v>3157</v>
      </c>
      <c r="D356" t="s">
        <v>822</v>
      </c>
      <c r="E356">
        <v>20017.786399000001</v>
      </c>
      <c r="F356">
        <v>901</v>
      </c>
      <c r="G356">
        <v>14.7351031296093</v>
      </c>
      <c r="H356">
        <v>10.494637292982601</v>
      </c>
      <c r="I356">
        <v>29.489020879965999</v>
      </c>
      <c r="J356">
        <v>2.2925442442894801</v>
      </c>
      <c r="K356">
        <v>829.01337781118798</v>
      </c>
      <c r="L356">
        <v>738.23228928033495</v>
      </c>
      <c r="M356">
        <v>58.7940925369628</v>
      </c>
      <c r="N356">
        <v>0.65173628693159402</v>
      </c>
      <c r="O356">
        <v>3.7735849056603699</v>
      </c>
      <c r="P356">
        <v>51.683501683501603</v>
      </c>
      <c r="Q356">
        <v>5.8104840926519997E-2</v>
      </c>
    </row>
    <row r="357" spans="1:17" x14ac:dyDescent="0.3">
      <c r="A357" t="s">
        <v>823</v>
      </c>
      <c r="B357" t="s">
        <v>824</v>
      </c>
      <c r="C357" t="s">
        <v>3156</v>
      </c>
      <c r="D357" t="s">
        <v>458</v>
      </c>
      <c r="E357">
        <v>19949.898144825002</v>
      </c>
      <c r="F357">
        <v>322.64999999999998</v>
      </c>
      <c r="G357">
        <v>17.069509959238999</v>
      </c>
      <c r="H357">
        <v>3.7304625696242901</v>
      </c>
      <c r="I357">
        <v>16.493001842057101</v>
      </c>
      <c r="J357">
        <v>8.7322859518365394</v>
      </c>
      <c r="K357">
        <v>299.17095771969002</v>
      </c>
      <c r="L357">
        <v>278.18152374453803</v>
      </c>
      <c r="M357">
        <v>77.549229202651205</v>
      </c>
      <c r="N357">
        <v>2.5517164416973701</v>
      </c>
      <c r="O357">
        <v>10.3052843638617</v>
      </c>
      <c r="P357">
        <v>73.654467168998906</v>
      </c>
      <c r="Q357">
        <v>3.6262983129123003E-2</v>
      </c>
    </row>
    <row r="358" spans="1:17" x14ac:dyDescent="0.3">
      <c r="A358" t="s">
        <v>825</v>
      </c>
      <c r="B358" t="s">
        <v>826</v>
      </c>
      <c r="C358" t="s">
        <v>3148</v>
      </c>
      <c r="D358" t="s">
        <v>738</v>
      </c>
      <c r="E358">
        <v>19928.737275334999</v>
      </c>
      <c r="F358">
        <v>1163.6500000000001</v>
      </c>
      <c r="G358">
        <v>7.2681876459806203</v>
      </c>
      <c r="H358">
        <v>-5.2283705396141702</v>
      </c>
      <c r="I358">
        <v>33.7705737214593</v>
      </c>
      <c r="J358">
        <v>-0.254813711570125</v>
      </c>
      <c r="K358">
        <v>1232.9463716113401</v>
      </c>
      <c r="L358">
        <v>1112.53464493966</v>
      </c>
      <c r="M358">
        <v>40.403813399793599</v>
      </c>
      <c r="N358">
        <v>0.84488808305181495</v>
      </c>
      <c r="O358">
        <v>28.475056932926499</v>
      </c>
      <c r="P358">
        <v>78.679462571976899</v>
      </c>
      <c r="Q358">
        <v>9.8866846832683E-2</v>
      </c>
    </row>
    <row r="359" spans="1:17" x14ac:dyDescent="0.3">
      <c r="A359" t="s">
        <v>827</v>
      </c>
      <c r="B359" t="s">
        <v>828</v>
      </c>
      <c r="C359" t="s">
        <v>3147</v>
      </c>
      <c r="D359" t="s">
        <v>533</v>
      </c>
      <c r="E359">
        <v>19904.8322314</v>
      </c>
      <c r="F359">
        <v>468.95</v>
      </c>
      <c r="G359">
        <v>-54.929518301509503</v>
      </c>
      <c r="H359">
        <v>-6.5770646537192397</v>
      </c>
      <c r="I359">
        <v>1.6412732331081199</v>
      </c>
      <c r="J359">
        <v>3.7467367972372201</v>
      </c>
      <c r="K359">
        <v>469.88562194285203</v>
      </c>
      <c r="L359">
        <v>475.47794312475997</v>
      </c>
      <c r="M359">
        <v>49.468548563550598</v>
      </c>
      <c r="N359">
        <v>0.73717103321547295</v>
      </c>
      <c r="O359">
        <v>46.075822751971501</v>
      </c>
      <c r="P359">
        <v>54.117917707374701</v>
      </c>
      <c r="Q359">
        <v>5.2537817537594997E-2</v>
      </c>
    </row>
    <row r="360" spans="1:17" x14ac:dyDescent="0.3">
      <c r="A360" t="s">
        <v>829</v>
      </c>
      <c r="B360" t="s">
        <v>830</v>
      </c>
      <c r="C360" t="s">
        <v>3148</v>
      </c>
      <c r="D360" t="s">
        <v>738</v>
      </c>
      <c r="E360">
        <v>19875.013282920001</v>
      </c>
      <c r="F360">
        <v>137.85</v>
      </c>
      <c r="G360">
        <v>55.306254070718197</v>
      </c>
      <c r="H360">
        <v>-9.3557407585303594</v>
      </c>
      <c r="I360">
        <v>33.667359272252199</v>
      </c>
      <c r="J360">
        <v>-4.8904206652565998</v>
      </c>
      <c r="K360">
        <v>141.70061473778699</v>
      </c>
      <c r="L360">
        <v>117.415411392089</v>
      </c>
      <c r="M360">
        <v>41.559415265870001</v>
      </c>
      <c r="N360">
        <v>0.49420778013774402</v>
      </c>
      <c r="O360">
        <v>24.047878128400399</v>
      </c>
      <c r="P360">
        <v>124.146341463414</v>
      </c>
      <c r="Q360">
        <v>6.9568239783100005E-2</v>
      </c>
    </row>
    <row r="361" spans="1:17" x14ac:dyDescent="0.3">
      <c r="A361" t="s">
        <v>831</v>
      </c>
      <c r="B361" t="s">
        <v>832</v>
      </c>
      <c r="C361" t="s">
        <v>3154</v>
      </c>
      <c r="D361" t="s">
        <v>119</v>
      </c>
      <c r="E361">
        <v>19797.680533859999</v>
      </c>
      <c r="F361">
        <v>1085.0999999999999</v>
      </c>
      <c r="G361">
        <v>57.205621584944097</v>
      </c>
      <c r="H361">
        <v>6.92184745225026</v>
      </c>
      <c r="I361">
        <v>-4.5301235623312097</v>
      </c>
      <c r="J361">
        <v>-0.92555103875907696</v>
      </c>
      <c r="K361">
        <v>1044.50168684611</v>
      </c>
      <c r="L361">
        <v>904.36150339895403</v>
      </c>
      <c r="M361">
        <v>46.332624307269498</v>
      </c>
      <c r="N361">
        <v>1.0748995999790401</v>
      </c>
      <c r="O361">
        <v>21.094829969588002</v>
      </c>
      <c r="P361">
        <v>104.909829100179</v>
      </c>
      <c r="Q361">
        <v>0.24698518061251601</v>
      </c>
    </row>
    <row r="362" spans="1:17" x14ac:dyDescent="0.3">
      <c r="A362" t="s">
        <v>833</v>
      </c>
      <c r="B362" t="s">
        <v>834</v>
      </c>
      <c r="C362" t="s">
        <v>3157</v>
      </c>
      <c r="D362" t="s">
        <v>37</v>
      </c>
      <c r="E362">
        <v>19585.87596478</v>
      </c>
      <c r="F362">
        <v>886.7</v>
      </c>
      <c r="G362">
        <v>-14.5544094825119</v>
      </c>
      <c r="H362">
        <v>-1.60566105731565</v>
      </c>
      <c r="I362">
        <v>-7.99896913822489</v>
      </c>
      <c r="J362">
        <v>2.0214172757731101</v>
      </c>
      <c r="K362">
        <v>896.65631076237401</v>
      </c>
      <c r="L362">
        <v>868.52001614963501</v>
      </c>
      <c r="M362">
        <v>48.7079423120922</v>
      </c>
      <c r="N362">
        <v>0.47540118055349501</v>
      </c>
      <c r="O362">
        <v>15.5971580015788</v>
      </c>
      <c r="P362">
        <v>24.676602924634398</v>
      </c>
    </row>
    <row r="363" spans="1:17" hidden="1" x14ac:dyDescent="0.3">
      <c r="A363" t="s">
        <v>835</v>
      </c>
      <c r="B363" t="s">
        <v>836</v>
      </c>
      <c r="C363" t="s">
        <v>3162</v>
      </c>
      <c r="D363" t="s">
        <v>594</v>
      </c>
      <c r="E363">
        <v>19536.700229279999</v>
      </c>
      <c r="F363">
        <v>784.8</v>
      </c>
      <c r="G363">
        <v>-40.816208277334603</v>
      </c>
      <c r="H363">
        <v>-1.71966327423085</v>
      </c>
      <c r="I363">
        <v>-17.063955952989001</v>
      </c>
      <c r="J363">
        <v>1.4385060309317901</v>
      </c>
      <c r="K363">
        <v>812.65313523979205</v>
      </c>
      <c r="L363">
        <v>835.88084378786004</v>
      </c>
      <c r="M363">
        <v>35.486153831290203</v>
      </c>
      <c r="N363">
        <v>0.57056939086615999</v>
      </c>
      <c r="O363">
        <v>22.1967380224261</v>
      </c>
      <c r="P363">
        <v>3.5014836795252</v>
      </c>
      <c r="Q363">
        <v>-0.184610700908141</v>
      </c>
    </row>
    <row r="364" spans="1:17" x14ac:dyDescent="0.3">
      <c r="A364" t="s">
        <v>837</v>
      </c>
      <c r="B364" t="s">
        <v>838</v>
      </c>
      <c r="C364" t="s">
        <v>3151</v>
      </c>
      <c r="D364" t="s">
        <v>51</v>
      </c>
      <c r="E364">
        <v>19449.429272025001</v>
      </c>
      <c r="F364">
        <v>1228.25</v>
      </c>
      <c r="G364">
        <v>176.08253779460699</v>
      </c>
      <c r="H364">
        <v>4.8386765743081703</v>
      </c>
      <c r="I364">
        <v>70.081775753398404</v>
      </c>
      <c r="J364">
        <v>6.2942610724407499</v>
      </c>
      <c r="K364">
        <v>1050.21544255412</v>
      </c>
      <c r="L364">
        <v>790.80753967809403</v>
      </c>
      <c r="M364">
        <v>67.8423961217526</v>
      </c>
      <c r="N364">
        <v>0.30371248059625</v>
      </c>
      <c r="O364">
        <v>1.5387746794219299</v>
      </c>
      <c r="P364">
        <v>285.33333333333297</v>
      </c>
      <c r="Q364">
        <v>7.6583197348400994E-2</v>
      </c>
    </row>
    <row r="365" spans="1:17" x14ac:dyDescent="0.3">
      <c r="A365" t="s">
        <v>839</v>
      </c>
      <c r="B365" t="s">
        <v>840</v>
      </c>
      <c r="C365" t="s">
        <v>3150</v>
      </c>
      <c r="D365" t="s">
        <v>48</v>
      </c>
      <c r="E365">
        <v>19431.851898600002</v>
      </c>
      <c r="F365">
        <v>309.5</v>
      </c>
      <c r="G365">
        <v>63.498291031095</v>
      </c>
      <c r="H365">
        <v>-3.6109088059398502</v>
      </c>
      <c r="I365">
        <v>12.252064529819901</v>
      </c>
      <c r="J365">
        <v>-0.470614253689837</v>
      </c>
      <c r="K365">
        <v>310.19706986129802</v>
      </c>
      <c r="L365">
        <v>274.34462817735499</v>
      </c>
      <c r="M365">
        <v>62.807591852786203</v>
      </c>
      <c r="N365">
        <v>0.583097895399738</v>
      </c>
      <c r="O365">
        <v>17.770597738287499</v>
      </c>
      <c r="P365">
        <v>126.65690223361401</v>
      </c>
      <c r="Q365">
        <v>0.16930973906400601</v>
      </c>
    </row>
    <row r="366" spans="1:17" x14ac:dyDescent="0.3">
      <c r="A366" t="s">
        <v>841</v>
      </c>
      <c r="B366" t="s">
        <v>842</v>
      </c>
      <c r="C366" t="s">
        <v>3159</v>
      </c>
      <c r="D366" t="s">
        <v>282</v>
      </c>
      <c r="E366">
        <v>19397.698525039999</v>
      </c>
      <c r="F366">
        <v>888.8</v>
      </c>
      <c r="G366">
        <v>23.505187435887802</v>
      </c>
      <c r="H366">
        <v>1.7695440102934099</v>
      </c>
      <c r="I366">
        <v>-8.2139748703564202</v>
      </c>
      <c r="J366">
        <v>2.0549883555238702</v>
      </c>
      <c r="K366">
        <v>861.29264938115898</v>
      </c>
      <c r="L366">
        <v>789.15176585511097</v>
      </c>
      <c r="M366">
        <v>53.809360868088497</v>
      </c>
      <c r="N366">
        <v>0.72013140124782404</v>
      </c>
      <c r="O366">
        <v>7.7857785778577799</v>
      </c>
      <c r="P366">
        <v>66.099794430947398</v>
      </c>
      <c r="Q366">
        <v>0.17456808326977599</v>
      </c>
    </row>
    <row r="367" spans="1:17" x14ac:dyDescent="0.3">
      <c r="A367" t="s">
        <v>843</v>
      </c>
      <c r="B367" t="s">
        <v>844</v>
      </c>
      <c r="C367" t="s">
        <v>3161</v>
      </c>
      <c r="D367" t="s">
        <v>453</v>
      </c>
      <c r="E367">
        <v>19363.965738750001</v>
      </c>
      <c r="F367">
        <v>534.15</v>
      </c>
      <c r="G367">
        <v>-17.677018794235199</v>
      </c>
      <c r="H367">
        <v>-3.9379974681671701</v>
      </c>
      <c r="I367">
        <v>-41.418563766901599</v>
      </c>
      <c r="J367">
        <v>-0.51087475563260099</v>
      </c>
      <c r="K367">
        <v>592.88403580991803</v>
      </c>
      <c r="L367">
        <v>627.57090427842195</v>
      </c>
      <c r="M367">
        <v>34.688246867893199</v>
      </c>
      <c r="N367">
        <v>0.64627470010517496</v>
      </c>
      <c r="O367">
        <v>44.013853786389603</v>
      </c>
      <c r="P367">
        <v>21.9520547945205</v>
      </c>
      <c r="Q367">
        <v>-0.112082320260882</v>
      </c>
    </row>
    <row r="368" spans="1:17" hidden="1" x14ac:dyDescent="0.3">
      <c r="A368" t="s">
        <v>845</v>
      </c>
      <c r="B368" t="s">
        <v>846</v>
      </c>
      <c r="C368" t="s">
        <v>3147</v>
      </c>
      <c r="D368" t="s">
        <v>54</v>
      </c>
      <c r="E368">
        <v>19203.303707625</v>
      </c>
      <c r="F368">
        <v>446.75</v>
      </c>
      <c r="G368">
        <v>9.0508916312803205</v>
      </c>
      <c r="H368">
        <v>-1.23531106832159</v>
      </c>
      <c r="I368">
        <v>22.856860401727701</v>
      </c>
      <c r="J368">
        <v>1.5031308900667</v>
      </c>
      <c r="K368">
        <v>439.22008932815203</v>
      </c>
      <c r="M368">
        <v>47.068634140205297</v>
      </c>
      <c r="N368">
        <v>0.91990120472859205</v>
      </c>
      <c r="O368">
        <v>15.6799104644655</v>
      </c>
      <c r="P368">
        <v>52.996575342465697</v>
      </c>
    </row>
    <row r="369" spans="1:17" x14ac:dyDescent="0.3">
      <c r="A369" t="s">
        <v>847</v>
      </c>
      <c r="B369" t="s">
        <v>848</v>
      </c>
      <c r="C369" t="s">
        <v>3158</v>
      </c>
      <c r="D369" t="s">
        <v>438</v>
      </c>
      <c r="E369">
        <v>19140.79327527</v>
      </c>
      <c r="F369">
        <v>1340.7</v>
      </c>
      <c r="G369">
        <v>25.876315758235599</v>
      </c>
      <c r="H369">
        <v>1.8480028015314001</v>
      </c>
      <c r="I369">
        <v>21.711998337863299</v>
      </c>
      <c r="J369">
        <v>0.24223938999026001</v>
      </c>
      <c r="K369">
        <v>1268.1814685315201</v>
      </c>
      <c r="L369">
        <v>1138.66434016837</v>
      </c>
      <c r="M369">
        <v>76.464321823221695</v>
      </c>
      <c r="N369">
        <v>0.65428765628510699</v>
      </c>
      <c r="O369">
        <v>15.1413440739911</v>
      </c>
      <c r="P369">
        <v>84.288659793814404</v>
      </c>
      <c r="Q369">
        <v>0.18659554651681201</v>
      </c>
    </row>
    <row r="370" spans="1:17" x14ac:dyDescent="0.3">
      <c r="A370" t="s">
        <v>849</v>
      </c>
      <c r="B370" t="s">
        <v>850</v>
      </c>
      <c r="C370" t="s">
        <v>3157</v>
      </c>
      <c r="D370" t="s">
        <v>218</v>
      </c>
      <c r="E370">
        <v>19128.949008110001</v>
      </c>
      <c r="F370">
        <v>439.7</v>
      </c>
      <c r="G370">
        <v>19.5258299786416</v>
      </c>
      <c r="H370">
        <v>-3.6000587688038599</v>
      </c>
      <c r="I370">
        <v>17.998421948791101</v>
      </c>
      <c r="J370">
        <v>0.11032031010867201</v>
      </c>
      <c r="K370">
        <v>450.57916120662998</v>
      </c>
      <c r="L370">
        <v>399.03907519415202</v>
      </c>
      <c r="M370">
        <v>42.213323630584497</v>
      </c>
      <c r="N370">
        <v>0.66466764182751203</v>
      </c>
      <c r="O370">
        <v>31.328178303388601</v>
      </c>
      <c r="P370">
        <v>55.316142705757599</v>
      </c>
      <c r="Q370">
        <v>6.6440540033157997E-2</v>
      </c>
    </row>
    <row r="371" spans="1:17" x14ac:dyDescent="0.3">
      <c r="A371" t="s">
        <v>851</v>
      </c>
      <c r="B371" t="s">
        <v>852</v>
      </c>
      <c r="C371" t="s">
        <v>3151</v>
      </c>
      <c r="D371" t="s">
        <v>51</v>
      </c>
      <c r="E371">
        <v>19124.375</v>
      </c>
      <c r="F371">
        <v>7649.75</v>
      </c>
      <c r="G371">
        <v>36.413043278039801</v>
      </c>
      <c r="H371">
        <v>13.7073608698737</v>
      </c>
      <c r="I371">
        <v>31.9938858766251</v>
      </c>
      <c r="J371">
        <v>-3.0610982756542802</v>
      </c>
      <c r="K371">
        <v>7162.9599285157501</v>
      </c>
      <c r="L371">
        <v>6215.5027730226002</v>
      </c>
      <c r="M371">
        <v>52.616404640351</v>
      </c>
      <c r="N371">
        <v>1.7206908184772101</v>
      </c>
      <c r="O371">
        <v>6.3956338442432799</v>
      </c>
      <c r="P371">
        <v>70.944134078212301</v>
      </c>
      <c r="Q371">
        <v>0.11755104881591601</v>
      </c>
    </row>
    <row r="372" spans="1:17" x14ac:dyDescent="0.3">
      <c r="A372" t="s">
        <v>853</v>
      </c>
      <c r="B372" t="s">
        <v>854</v>
      </c>
      <c r="C372" t="s">
        <v>3147</v>
      </c>
      <c r="D372" t="s">
        <v>481</v>
      </c>
      <c r="E372">
        <v>19023.305909775001</v>
      </c>
      <c r="F372">
        <v>1109.45</v>
      </c>
      <c r="G372">
        <v>115.92232786515299</v>
      </c>
      <c r="H372">
        <v>7.1969738078192096</v>
      </c>
      <c r="I372">
        <v>66.615090962606303</v>
      </c>
      <c r="J372">
        <v>7.2800190687229396</v>
      </c>
      <c r="K372">
        <v>1001.46031435981</v>
      </c>
      <c r="L372">
        <v>790.590892523344</v>
      </c>
      <c r="M372">
        <v>65.169986575101305</v>
      </c>
      <c r="N372">
        <v>1.1796615352096</v>
      </c>
      <c r="O372">
        <v>7.1702194781197699</v>
      </c>
      <c r="P372">
        <v>160.70966983903099</v>
      </c>
    </row>
    <row r="373" spans="1:17" x14ac:dyDescent="0.3">
      <c r="A373" t="s">
        <v>855</v>
      </c>
      <c r="B373" t="s">
        <v>856</v>
      </c>
      <c r="C373" t="s">
        <v>3147</v>
      </c>
      <c r="D373" t="s">
        <v>589</v>
      </c>
      <c r="E373">
        <v>18992.264493400002</v>
      </c>
      <c r="F373">
        <v>380.05</v>
      </c>
      <c r="G373">
        <v>4.2947788373550297</v>
      </c>
      <c r="H373">
        <v>14.5304631429678</v>
      </c>
      <c r="I373">
        <v>8.2485624604153394</v>
      </c>
      <c r="J373">
        <v>0.766314989949064</v>
      </c>
      <c r="K373">
        <v>345.98185831759298</v>
      </c>
      <c r="L373">
        <v>326.974089595706</v>
      </c>
      <c r="M373">
        <v>59.546777611281101</v>
      </c>
      <c r="N373">
        <v>2.7070592525938699</v>
      </c>
      <c r="O373">
        <v>5.6834627022759898</v>
      </c>
      <c r="P373">
        <v>36.659475008989503</v>
      </c>
      <c r="Q373">
        <v>5.7585770615569999E-3</v>
      </c>
    </row>
    <row r="374" spans="1:17" x14ac:dyDescent="0.3">
      <c r="A374" t="s">
        <v>857</v>
      </c>
      <c r="B374" t="s">
        <v>858</v>
      </c>
      <c r="C374" t="s">
        <v>3156</v>
      </c>
      <c r="D374" t="s">
        <v>119</v>
      </c>
      <c r="E374">
        <v>18926.186157870001</v>
      </c>
      <c r="F374">
        <v>721.65</v>
      </c>
      <c r="G374">
        <v>35.323619312535399</v>
      </c>
      <c r="H374">
        <v>5.7657506435662498</v>
      </c>
      <c r="I374">
        <v>18.928006505917001</v>
      </c>
      <c r="J374">
        <v>3.7382829533357902</v>
      </c>
      <c r="K374">
        <v>691.43307988695301</v>
      </c>
      <c r="L374">
        <v>598.70869198093305</v>
      </c>
      <c r="M374">
        <v>57.877828219731498</v>
      </c>
      <c r="N374">
        <v>0.75977627494198996</v>
      </c>
      <c r="O374">
        <v>10.129564193168401</v>
      </c>
      <c r="P374">
        <v>87.052877138413606</v>
      </c>
      <c r="Q374">
        <v>0.16777394463783299</v>
      </c>
    </row>
    <row r="375" spans="1:17" x14ac:dyDescent="0.3">
      <c r="A375" t="s">
        <v>859</v>
      </c>
      <c r="B375" t="s">
        <v>860</v>
      </c>
      <c r="C375" t="s">
        <v>3161</v>
      </c>
      <c r="D375" t="s">
        <v>257</v>
      </c>
      <c r="E375">
        <v>18893.890643219998</v>
      </c>
      <c r="F375">
        <v>500.55</v>
      </c>
      <c r="G375">
        <v>118.934080065404</v>
      </c>
      <c r="H375">
        <v>5.5123687623270499</v>
      </c>
      <c r="I375">
        <v>75.747639751058898</v>
      </c>
      <c r="J375">
        <v>-0.43280503674207499</v>
      </c>
      <c r="K375">
        <v>474.284451623888</v>
      </c>
      <c r="L375">
        <v>347.10683501125101</v>
      </c>
      <c r="M375">
        <v>39.107169853148598</v>
      </c>
      <c r="N375">
        <v>0.32278669293666601</v>
      </c>
      <c r="O375">
        <v>16.7515732694036</v>
      </c>
      <c r="P375">
        <v>175.02747252747201</v>
      </c>
      <c r="Q375">
        <v>0.15653650555808399</v>
      </c>
    </row>
    <row r="376" spans="1:17" x14ac:dyDescent="0.3">
      <c r="A376" t="s">
        <v>861</v>
      </c>
      <c r="B376" t="s">
        <v>862</v>
      </c>
      <c r="C376" t="s">
        <v>3149</v>
      </c>
      <c r="D376" t="s">
        <v>37</v>
      </c>
      <c r="E376">
        <v>18876.360344820001</v>
      </c>
      <c r="F376">
        <v>514.04999999999995</v>
      </c>
      <c r="G376">
        <v>10.6541566161722</v>
      </c>
      <c r="H376">
        <v>-3.7113399830993399</v>
      </c>
      <c r="I376">
        <v>11.583906348661399</v>
      </c>
      <c r="J376">
        <v>-1.7682904687198899</v>
      </c>
      <c r="K376">
        <v>533.32527377810595</v>
      </c>
      <c r="L376">
        <v>476.83476156726999</v>
      </c>
      <c r="M376">
        <v>32.619049832146302</v>
      </c>
      <c r="N376">
        <v>0.49152136949166603</v>
      </c>
      <c r="O376">
        <v>15.912848944655201</v>
      </c>
      <c r="P376">
        <v>54.369369369369302</v>
      </c>
      <c r="Q376">
        <v>0.146663817933256</v>
      </c>
    </row>
    <row r="377" spans="1:17" x14ac:dyDescent="0.3">
      <c r="A377" t="s">
        <v>863</v>
      </c>
      <c r="B377" t="s">
        <v>864</v>
      </c>
      <c r="C377" t="s">
        <v>3153</v>
      </c>
      <c r="D377" t="s">
        <v>773</v>
      </c>
      <c r="E377">
        <v>18775.8153198</v>
      </c>
      <c r="F377">
        <v>1039.5</v>
      </c>
      <c r="G377">
        <v>31.4848642884489</v>
      </c>
      <c r="H377">
        <v>3.7593613471804401</v>
      </c>
      <c r="I377">
        <v>30.631374874647499</v>
      </c>
      <c r="J377">
        <v>14.367308937834199</v>
      </c>
      <c r="K377">
        <v>963.32620473674604</v>
      </c>
      <c r="L377">
        <v>828.37930874292601</v>
      </c>
      <c r="M377">
        <v>66.620323341553302</v>
      </c>
      <c r="N377">
        <v>0.93917010939563395</v>
      </c>
      <c r="O377">
        <v>2.3617123617123599</v>
      </c>
      <c r="P377">
        <v>78.149100257069406</v>
      </c>
      <c r="Q377">
        <v>0.17453885426406901</v>
      </c>
    </row>
    <row r="378" spans="1:17" hidden="1" x14ac:dyDescent="0.3">
      <c r="A378" t="s">
        <v>865</v>
      </c>
      <c r="B378" t="s">
        <v>866</v>
      </c>
      <c r="C378" t="s">
        <v>3159</v>
      </c>
      <c r="D378" t="s">
        <v>867</v>
      </c>
      <c r="E378">
        <v>18742.794975134999</v>
      </c>
      <c r="F378">
        <v>1726.05</v>
      </c>
      <c r="G378">
        <v>-3.8169348884265899</v>
      </c>
      <c r="H378">
        <v>-2.2848787234319801</v>
      </c>
      <c r="I378">
        <v>9.9890338820208004</v>
      </c>
      <c r="J378">
        <v>2.7067461753603399</v>
      </c>
      <c r="K378">
        <v>1735.9702158652899</v>
      </c>
      <c r="M378">
        <v>45.350534274485298</v>
      </c>
      <c r="N378">
        <v>0.477511782523455</v>
      </c>
      <c r="O378">
        <v>15.9294342574085</v>
      </c>
      <c r="P378">
        <v>40.141273900864597</v>
      </c>
    </row>
    <row r="379" spans="1:17" x14ac:dyDescent="0.3">
      <c r="A379" t="s">
        <v>868</v>
      </c>
      <c r="B379" t="s">
        <v>869</v>
      </c>
      <c r="C379" t="s">
        <v>3149</v>
      </c>
      <c r="D379" t="s">
        <v>239</v>
      </c>
      <c r="E379">
        <v>18704.799811500001</v>
      </c>
      <c r="F379">
        <v>2680.85</v>
      </c>
      <c r="G379">
        <v>99.783214253188206</v>
      </c>
      <c r="H379">
        <v>-0.624061069873592</v>
      </c>
      <c r="I379">
        <v>61.463326186251699</v>
      </c>
      <c r="J379">
        <v>0.48674067780438901</v>
      </c>
      <c r="K379">
        <v>2557.81679456757</v>
      </c>
      <c r="L379">
        <v>2025.7797035639401</v>
      </c>
      <c r="M379">
        <v>49.890315222746104</v>
      </c>
      <c r="N379">
        <v>0.71692698388615494</v>
      </c>
      <c r="O379">
        <v>10.9722662588358</v>
      </c>
      <c r="P379">
        <v>129.79042557750799</v>
      </c>
      <c r="Q379">
        <v>9.7189546083414E-2</v>
      </c>
    </row>
    <row r="380" spans="1:17" hidden="1" x14ac:dyDescent="0.3">
      <c r="A380" t="s">
        <v>870</v>
      </c>
      <c r="B380" t="s">
        <v>871</v>
      </c>
      <c r="C380" t="s">
        <v>3162</v>
      </c>
      <c r="D380" t="s">
        <v>453</v>
      </c>
      <c r="E380">
        <v>18702.72385509</v>
      </c>
      <c r="F380">
        <v>4106.8500000000004</v>
      </c>
      <c r="G380">
        <v>40.642692266313901</v>
      </c>
      <c r="H380">
        <v>14.773181203750701</v>
      </c>
      <c r="I380">
        <v>54.190400369826499</v>
      </c>
      <c r="J380">
        <v>7.3328470460451296</v>
      </c>
      <c r="K380">
        <v>3649.9439972690002</v>
      </c>
      <c r="L380">
        <v>3045.5261239996398</v>
      </c>
      <c r="M380">
        <v>58.001604177924001</v>
      </c>
      <c r="N380">
        <v>1.51570833337646</v>
      </c>
      <c r="O380">
        <v>13.201115209954001</v>
      </c>
      <c r="P380">
        <v>81.157917953242105</v>
      </c>
      <c r="Q380">
        <v>7.5873783612994003E-2</v>
      </c>
    </row>
    <row r="381" spans="1:17" x14ac:dyDescent="0.3">
      <c r="A381" t="s">
        <v>872</v>
      </c>
      <c r="B381" t="s">
        <v>873</v>
      </c>
      <c r="C381" t="s">
        <v>3151</v>
      </c>
      <c r="D381" t="s">
        <v>51</v>
      </c>
      <c r="E381">
        <v>18646.493503999998</v>
      </c>
      <c r="F381">
        <v>1370</v>
      </c>
      <c r="G381">
        <v>31.198413106370101</v>
      </c>
      <c r="H381">
        <v>0.22446962631419601</v>
      </c>
      <c r="I381">
        <v>45.240878460512498</v>
      </c>
      <c r="J381">
        <v>-0.71467047429129105</v>
      </c>
      <c r="K381">
        <v>1305.7569043650101</v>
      </c>
      <c r="L381">
        <v>1081.4627097071</v>
      </c>
      <c r="M381">
        <v>52.370626585330001</v>
      </c>
      <c r="N381">
        <v>1.33228424624743</v>
      </c>
      <c r="O381">
        <v>11.0985401459853</v>
      </c>
      <c r="P381">
        <v>70.398009950248706</v>
      </c>
      <c r="Q381">
        <v>5.3788652550274998E-2</v>
      </c>
    </row>
    <row r="382" spans="1:17" x14ac:dyDescent="0.3">
      <c r="A382" t="s">
        <v>874</v>
      </c>
      <c r="B382" t="s">
        <v>875</v>
      </c>
      <c r="C382" t="s">
        <v>3157</v>
      </c>
      <c r="D382" t="s">
        <v>305</v>
      </c>
      <c r="E382">
        <v>18541.186607489999</v>
      </c>
      <c r="F382">
        <v>5491.65</v>
      </c>
      <c r="G382">
        <v>60.424526497698402</v>
      </c>
      <c r="H382">
        <v>12.848864967311901</v>
      </c>
      <c r="I382">
        <v>39.202757648438698</v>
      </c>
      <c r="J382">
        <v>1.3534279441008401</v>
      </c>
      <c r="K382">
        <v>4679.9699695301297</v>
      </c>
      <c r="L382">
        <v>4058.6592588457502</v>
      </c>
      <c r="M382">
        <v>75.687479913965305</v>
      </c>
      <c r="N382">
        <v>1.74605730069336</v>
      </c>
      <c r="O382">
        <v>3.1739094807571502</v>
      </c>
      <c r="P382">
        <v>101.82098822145799</v>
      </c>
      <c r="Q382">
        <v>4.5909133768597003E-2</v>
      </c>
    </row>
    <row r="383" spans="1:17" hidden="1" x14ac:dyDescent="0.3">
      <c r="A383" t="s">
        <v>876</v>
      </c>
      <c r="B383" t="s">
        <v>877</v>
      </c>
      <c r="C383" t="s">
        <v>3162</v>
      </c>
      <c r="D383" t="s">
        <v>48</v>
      </c>
      <c r="E383">
        <v>18491.256409220001</v>
      </c>
      <c r="F383">
        <v>1773.8</v>
      </c>
      <c r="G383">
        <v>548.30532570915102</v>
      </c>
      <c r="H383">
        <v>17.689745916662702</v>
      </c>
      <c r="I383">
        <v>-30.790720666317299</v>
      </c>
      <c r="J383">
        <v>3.6269857122890699</v>
      </c>
      <c r="K383">
        <v>1709.0261222490999</v>
      </c>
      <c r="L383">
        <v>1515.42394573094</v>
      </c>
      <c r="M383">
        <v>53.599521291200197</v>
      </c>
      <c r="N383">
        <v>0.49895352726066999</v>
      </c>
      <c r="O383">
        <v>71.256624196639905</v>
      </c>
      <c r="P383">
        <v>639.08333333333303</v>
      </c>
      <c r="Q383">
        <v>0.293840293298747</v>
      </c>
    </row>
    <row r="384" spans="1:17" x14ac:dyDescent="0.3">
      <c r="A384" t="s">
        <v>878</v>
      </c>
      <c r="B384" t="s">
        <v>879</v>
      </c>
      <c r="C384" t="s">
        <v>3157</v>
      </c>
      <c r="D384" t="s">
        <v>594</v>
      </c>
      <c r="E384">
        <v>18311.318623800002</v>
      </c>
      <c r="F384">
        <v>1424.7</v>
      </c>
      <c r="G384">
        <v>-39.376299834936702</v>
      </c>
      <c r="H384">
        <v>2.3714380467887901</v>
      </c>
      <c r="I384">
        <v>-6.3476367397841802</v>
      </c>
      <c r="J384">
        <v>4.2260550827838497</v>
      </c>
      <c r="K384">
        <v>1433.7103507644699</v>
      </c>
      <c r="L384">
        <v>1466.4060420379101</v>
      </c>
      <c r="M384">
        <v>54.7399806777943</v>
      </c>
      <c r="N384">
        <v>0.80025726519054197</v>
      </c>
      <c r="O384">
        <v>21.0254790482206</v>
      </c>
      <c r="P384">
        <v>12.269503546099299</v>
      </c>
      <c r="Q384">
        <v>-0.135429447299451</v>
      </c>
    </row>
    <row r="385" spans="1:17" x14ac:dyDescent="0.3">
      <c r="A385" t="s">
        <v>880</v>
      </c>
      <c r="B385" t="s">
        <v>881</v>
      </c>
      <c r="C385" t="s">
        <v>3159</v>
      </c>
      <c r="D385" t="s">
        <v>122</v>
      </c>
      <c r="E385">
        <v>18246.78606618</v>
      </c>
      <c r="F385">
        <v>3045.15</v>
      </c>
      <c r="G385">
        <v>-18.6100535467368</v>
      </c>
      <c r="H385">
        <v>-1.55929721832393</v>
      </c>
      <c r="I385">
        <v>5.46211480058337</v>
      </c>
      <c r="J385">
        <v>1.88313185123411</v>
      </c>
      <c r="K385">
        <v>2945.4006264305799</v>
      </c>
      <c r="L385">
        <v>2797.4571045569401</v>
      </c>
      <c r="M385">
        <v>61.892546821133003</v>
      </c>
      <c r="N385">
        <v>0.91382102377041097</v>
      </c>
      <c r="O385">
        <v>5.0325928115199501</v>
      </c>
      <c r="P385">
        <v>36.553811659192803</v>
      </c>
      <c r="Q385">
        <v>-7.0738207820179005E-2</v>
      </c>
    </row>
    <row r="386" spans="1:17" x14ac:dyDescent="0.3">
      <c r="A386" t="s">
        <v>882</v>
      </c>
      <c r="B386" t="s">
        <v>883</v>
      </c>
      <c r="C386" t="s">
        <v>603</v>
      </c>
      <c r="D386" t="s">
        <v>603</v>
      </c>
      <c r="E386">
        <v>18125.87212566</v>
      </c>
      <c r="F386">
        <v>36.020000000000003</v>
      </c>
      <c r="G386">
        <v>-29.595626986253201</v>
      </c>
      <c r="H386">
        <v>-4.1360111420135599</v>
      </c>
      <c r="I386">
        <v>-20.3889611112056</v>
      </c>
      <c r="J386">
        <v>-1.5743904971729901</v>
      </c>
      <c r="K386">
        <v>36.411040410004603</v>
      </c>
      <c r="L386">
        <v>37.694453149941197</v>
      </c>
      <c r="M386">
        <v>57.446023191741602</v>
      </c>
      <c r="N386">
        <v>0.596351625286202</v>
      </c>
      <c r="O386">
        <v>46.862853970016602</v>
      </c>
      <c r="P386">
        <v>11.172839506172799</v>
      </c>
      <c r="Q386">
        <v>-1.8007011272683001E-2</v>
      </c>
    </row>
    <row r="387" spans="1:17" hidden="1" x14ac:dyDescent="0.3">
      <c r="A387" t="s">
        <v>884</v>
      </c>
      <c r="B387" t="s">
        <v>885</v>
      </c>
      <c r="C387" t="s">
        <v>3162</v>
      </c>
      <c r="D387" t="s">
        <v>252</v>
      </c>
      <c r="E387">
        <v>18015.704369999999</v>
      </c>
      <c r="F387">
        <v>16863.900000000001</v>
      </c>
      <c r="G387">
        <v>-4.7401220967383502</v>
      </c>
      <c r="H387">
        <v>5.9921888415084101</v>
      </c>
      <c r="I387">
        <v>-13.9032018672258</v>
      </c>
      <c r="J387">
        <v>-1.1355579223921299</v>
      </c>
      <c r="K387">
        <v>16447.5415875416</v>
      </c>
      <c r="L387">
        <v>15529.377522795099</v>
      </c>
      <c r="M387">
        <v>44.840738819360297</v>
      </c>
      <c r="N387">
        <v>1.01449053869223</v>
      </c>
      <c r="O387">
        <v>13.8523710410996</v>
      </c>
      <c r="P387">
        <v>32.553862116126801</v>
      </c>
      <c r="Q387">
        <v>8.3339569598152002E-2</v>
      </c>
    </row>
    <row r="388" spans="1:17" x14ac:dyDescent="0.3">
      <c r="A388" t="s">
        <v>886</v>
      </c>
      <c r="B388" t="s">
        <v>887</v>
      </c>
      <c r="C388" t="s">
        <v>3153</v>
      </c>
      <c r="D388" t="s">
        <v>188</v>
      </c>
      <c r="E388">
        <v>17966.776800209998</v>
      </c>
      <c r="F388">
        <v>739.1</v>
      </c>
      <c r="G388">
        <v>-0.80315987652702603</v>
      </c>
      <c r="H388">
        <v>7.1050028275359596</v>
      </c>
      <c r="I388">
        <v>13.572351660224999</v>
      </c>
      <c r="J388">
        <v>-3.6871880014668599</v>
      </c>
      <c r="K388">
        <v>710.50944400115702</v>
      </c>
      <c r="L388">
        <v>637.49708716695704</v>
      </c>
      <c r="M388">
        <v>48.172181508292603</v>
      </c>
      <c r="N388">
        <v>0.62697988506159996</v>
      </c>
      <c r="O388">
        <v>12.8331754836963</v>
      </c>
      <c r="P388">
        <v>47.363174160103597</v>
      </c>
      <c r="Q388">
        <v>8.1279430305372005E-2</v>
      </c>
    </row>
    <row r="389" spans="1:17" x14ac:dyDescent="0.3">
      <c r="A389" t="s">
        <v>888</v>
      </c>
      <c r="B389" t="s">
        <v>889</v>
      </c>
      <c r="C389" t="s">
        <v>3154</v>
      </c>
      <c r="D389" t="s">
        <v>119</v>
      </c>
      <c r="E389">
        <v>17874.539920750001</v>
      </c>
      <c r="F389">
        <v>507.25</v>
      </c>
      <c r="G389">
        <v>108.665200790673</v>
      </c>
      <c r="H389">
        <v>34.279771568135097</v>
      </c>
      <c r="I389">
        <v>109.535149542966</v>
      </c>
      <c r="J389">
        <v>5.3637505818105504</v>
      </c>
      <c r="K389">
        <v>404.26223701403097</v>
      </c>
      <c r="L389">
        <v>296.73004837633403</v>
      </c>
      <c r="M389">
        <v>72.080546212842506</v>
      </c>
      <c r="N389">
        <v>1.01329200836269</v>
      </c>
      <c r="O389">
        <v>3.4992607195662901</v>
      </c>
      <c r="P389">
        <v>181.414701803051</v>
      </c>
      <c r="Q389">
        <v>0.19489729324754199</v>
      </c>
    </row>
    <row r="390" spans="1:17" x14ac:dyDescent="0.3">
      <c r="A390" t="s">
        <v>890</v>
      </c>
      <c r="B390" t="s">
        <v>891</v>
      </c>
      <c r="C390" t="s">
        <v>3146</v>
      </c>
      <c r="D390" t="s">
        <v>279</v>
      </c>
      <c r="E390">
        <v>17764.076810999999</v>
      </c>
      <c r="F390">
        <v>1269.55</v>
      </c>
      <c r="G390">
        <v>144.99307185690699</v>
      </c>
      <c r="H390">
        <v>7.2483303058444104</v>
      </c>
      <c r="I390">
        <v>52.558054113153297</v>
      </c>
      <c r="J390">
        <v>4.1850230008860398</v>
      </c>
      <c r="K390">
        <v>1194.23683334314</v>
      </c>
      <c r="L390">
        <v>955.59192959661198</v>
      </c>
      <c r="M390">
        <v>44.1141524092616</v>
      </c>
      <c r="N390">
        <v>1.6066744461279601</v>
      </c>
      <c r="O390">
        <v>21.932968374620899</v>
      </c>
      <c r="P390">
        <v>176.726063974715</v>
      </c>
      <c r="Q390">
        <v>0.161974956302083</v>
      </c>
    </row>
    <row r="391" spans="1:17" hidden="1" x14ac:dyDescent="0.3">
      <c r="A391" t="s">
        <v>892</v>
      </c>
      <c r="B391" t="s">
        <v>893</v>
      </c>
      <c r="C391" t="s">
        <v>3162</v>
      </c>
      <c r="D391" t="s">
        <v>57</v>
      </c>
      <c r="E391">
        <v>17650.570424604</v>
      </c>
      <c r="F391">
        <v>43.94</v>
      </c>
      <c r="G391">
        <v>112.250443585459</v>
      </c>
      <c r="H391">
        <v>48.642751067338999</v>
      </c>
      <c r="I391">
        <v>47.910199813183702</v>
      </c>
      <c r="J391">
        <v>-2.5479290449460699</v>
      </c>
      <c r="K391">
        <v>38.391463544811003</v>
      </c>
      <c r="L391">
        <v>30.1813816372559</v>
      </c>
      <c r="M391">
        <v>46.559724357995499</v>
      </c>
      <c r="N391">
        <v>0.74161605643833695</v>
      </c>
      <c r="O391">
        <v>22.075557578516101</v>
      </c>
      <c r="P391">
        <v>182.572347266881</v>
      </c>
      <c r="Q391">
        <v>9.8800261705968007E-2</v>
      </c>
    </row>
    <row r="392" spans="1:17" x14ac:dyDescent="0.3">
      <c r="A392" t="s">
        <v>894</v>
      </c>
      <c r="B392" t="s">
        <v>895</v>
      </c>
      <c r="C392" t="s">
        <v>3145</v>
      </c>
      <c r="D392" t="s">
        <v>179</v>
      </c>
      <c r="E392">
        <v>17649.11948415</v>
      </c>
      <c r="F392">
        <v>1786.75</v>
      </c>
      <c r="G392">
        <v>30.841268416173101</v>
      </c>
      <c r="H392">
        <v>3.6561345097974001</v>
      </c>
      <c r="I392">
        <v>9.2603270174433305</v>
      </c>
      <c r="J392">
        <v>-0.42425304250992701</v>
      </c>
      <c r="K392">
        <v>1826.0195931227299</v>
      </c>
      <c r="L392">
        <v>1571.2971403133099</v>
      </c>
      <c r="M392">
        <v>36.108454295624597</v>
      </c>
      <c r="N392">
        <v>0.85721791473379805</v>
      </c>
      <c r="O392">
        <v>11.263467189030299</v>
      </c>
      <c r="P392">
        <v>82.554278416347302</v>
      </c>
      <c r="Q392">
        <v>6.9309291692548E-2</v>
      </c>
    </row>
    <row r="393" spans="1:17" x14ac:dyDescent="0.3">
      <c r="A393" t="s">
        <v>896</v>
      </c>
      <c r="B393" t="s">
        <v>897</v>
      </c>
      <c r="C393" t="s">
        <v>3156</v>
      </c>
      <c r="D393" t="s">
        <v>252</v>
      </c>
      <c r="E393">
        <v>17473.78999764</v>
      </c>
      <c r="F393">
        <v>1204.2</v>
      </c>
      <c r="G393">
        <v>96.776956293497193</v>
      </c>
      <c r="H393">
        <v>-3.7949241687320199</v>
      </c>
      <c r="I393">
        <v>21.822104201273302</v>
      </c>
      <c r="J393">
        <v>7.1867355829161896</v>
      </c>
      <c r="K393">
        <v>1232.9016572984001</v>
      </c>
      <c r="L393">
        <v>1075.70812339292</v>
      </c>
      <c r="M393">
        <v>53.756248787738997</v>
      </c>
      <c r="N393">
        <v>0.97390919021625699</v>
      </c>
      <c r="O393">
        <v>20.4118917123401</v>
      </c>
      <c r="P393">
        <v>142.97820823244501</v>
      </c>
      <c r="Q393">
        <v>0.179065272052367</v>
      </c>
    </row>
    <row r="394" spans="1:17" x14ac:dyDescent="0.3">
      <c r="A394" t="s">
        <v>898</v>
      </c>
      <c r="B394" t="s">
        <v>899</v>
      </c>
      <c r="C394" t="s">
        <v>3146</v>
      </c>
      <c r="D394" t="s">
        <v>21</v>
      </c>
      <c r="E394">
        <v>17416.018681860001</v>
      </c>
      <c r="F394">
        <v>627.35</v>
      </c>
      <c r="G394">
        <v>-11.2004060334011</v>
      </c>
      <c r="H394">
        <v>-8.7840635098816904</v>
      </c>
      <c r="I394">
        <v>-23.126506898751401</v>
      </c>
      <c r="J394">
        <v>5.5085652225323898</v>
      </c>
      <c r="K394">
        <v>631.83185769434203</v>
      </c>
      <c r="L394">
        <v>635.62228110708099</v>
      </c>
      <c r="M394">
        <v>59.163322087176297</v>
      </c>
      <c r="N394">
        <v>0.78928477281530496</v>
      </c>
      <c r="O394">
        <v>38.678568582131099</v>
      </c>
      <c r="P394">
        <v>33.592419080068098</v>
      </c>
      <c r="Q394">
        <v>8.7296596689106998E-2</v>
      </c>
    </row>
    <row r="395" spans="1:17" x14ac:dyDescent="0.3">
      <c r="A395" t="s">
        <v>900</v>
      </c>
      <c r="B395" t="s">
        <v>901</v>
      </c>
      <c r="C395" t="s">
        <v>3163</v>
      </c>
      <c r="D395" t="s">
        <v>603</v>
      </c>
      <c r="E395">
        <v>17390.588035279899</v>
      </c>
      <c r="F395">
        <v>554.79999999999995</v>
      </c>
      <c r="G395">
        <v>46.5506199403398</v>
      </c>
      <c r="H395">
        <v>-7.62766682932142</v>
      </c>
      <c r="I395">
        <v>-25.0810317805221</v>
      </c>
      <c r="J395">
        <v>2.3194978103881398</v>
      </c>
      <c r="K395">
        <v>606.87370594452602</v>
      </c>
      <c r="L395">
        <v>590.07968924902605</v>
      </c>
      <c r="M395">
        <v>42.363019812467499</v>
      </c>
      <c r="N395">
        <v>0.73619713103337903</v>
      </c>
      <c r="O395">
        <v>40.996755587599097</v>
      </c>
      <c r="P395">
        <v>87.8767355231967</v>
      </c>
      <c r="Q395">
        <v>0.134400903422323</v>
      </c>
    </row>
    <row r="396" spans="1:17" x14ac:dyDescent="0.3">
      <c r="A396" t="s">
        <v>902</v>
      </c>
      <c r="B396" t="s">
        <v>903</v>
      </c>
      <c r="C396" t="s">
        <v>3163</v>
      </c>
      <c r="D396" t="s">
        <v>172</v>
      </c>
      <c r="E396">
        <v>17367.131376699999</v>
      </c>
      <c r="F396">
        <v>1121.75</v>
      </c>
      <c r="G396">
        <v>-14.602806436236101</v>
      </c>
      <c r="H396">
        <v>-1.1715416135304899</v>
      </c>
      <c r="I396">
        <v>9.4470536365738003</v>
      </c>
      <c r="J396">
        <v>6.6015757104607102</v>
      </c>
      <c r="K396">
        <v>1063.8249922965299</v>
      </c>
      <c r="L396">
        <v>1020.49964163001</v>
      </c>
      <c r="M396">
        <v>74.886907382930303</v>
      </c>
      <c r="N396">
        <v>0.63417264403899898</v>
      </c>
      <c r="O396">
        <v>7.8671718297303297</v>
      </c>
      <c r="P396">
        <v>34.760932244113398</v>
      </c>
      <c r="Q396">
        <v>8.3916572223999996E-5</v>
      </c>
    </row>
    <row r="397" spans="1:17" x14ac:dyDescent="0.3">
      <c r="A397" t="s">
        <v>904</v>
      </c>
      <c r="B397" t="s">
        <v>905</v>
      </c>
      <c r="C397" t="s">
        <v>3147</v>
      </c>
      <c r="D397" t="s">
        <v>906</v>
      </c>
      <c r="E397">
        <v>17308.811827624999</v>
      </c>
      <c r="F397">
        <v>194.65</v>
      </c>
      <c r="G397">
        <v>17.5245561590765</v>
      </c>
      <c r="H397">
        <v>-11.014207781428601</v>
      </c>
      <c r="I397">
        <v>18.5948445568105</v>
      </c>
      <c r="J397">
        <v>-6.5121877925631999</v>
      </c>
      <c r="K397">
        <v>201.96157256012501</v>
      </c>
      <c r="L397">
        <v>176.22733799726501</v>
      </c>
      <c r="M397">
        <v>35.777704406048798</v>
      </c>
      <c r="N397">
        <v>0.70011800214182096</v>
      </c>
      <c r="O397">
        <v>25.558695093758001</v>
      </c>
      <c r="P397">
        <v>60.4037906880923</v>
      </c>
      <c r="Q397">
        <v>-5.2522962506148997E-2</v>
      </c>
    </row>
    <row r="398" spans="1:17" x14ac:dyDescent="0.3">
      <c r="A398" t="s">
        <v>907</v>
      </c>
      <c r="B398" t="s">
        <v>908</v>
      </c>
      <c r="C398" t="s">
        <v>3156</v>
      </c>
      <c r="D398" t="s">
        <v>138</v>
      </c>
      <c r="E398">
        <v>17291.0325298799</v>
      </c>
      <c r="F398">
        <v>1924.05</v>
      </c>
      <c r="G398">
        <v>138.485010285166</v>
      </c>
      <c r="H398">
        <v>18.823366504430499</v>
      </c>
      <c r="I398">
        <v>76.125138054900901</v>
      </c>
      <c r="J398">
        <v>18.869726430552699</v>
      </c>
      <c r="K398">
        <v>1683.2723887028101</v>
      </c>
      <c r="L398">
        <v>1274.60246106144</v>
      </c>
      <c r="M398">
        <v>67.510124376517894</v>
      </c>
      <c r="N398">
        <v>1.0636671890440801</v>
      </c>
      <c r="O398">
        <v>3.82786310127076</v>
      </c>
      <c r="P398">
        <v>196.007692307692</v>
      </c>
      <c r="Q398">
        <v>0.21308964193244201</v>
      </c>
    </row>
    <row r="399" spans="1:17" x14ac:dyDescent="0.3">
      <c r="A399" t="s">
        <v>909</v>
      </c>
      <c r="B399" t="s">
        <v>910</v>
      </c>
      <c r="C399" t="s">
        <v>3161</v>
      </c>
      <c r="D399" t="s">
        <v>453</v>
      </c>
      <c r="E399">
        <v>17164.172610000001</v>
      </c>
      <c r="F399">
        <v>3461.25</v>
      </c>
      <c r="G399">
        <v>-32.883823188437297</v>
      </c>
      <c r="H399">
        <v>4.0362967501351203</v>
      </c>
      <c r="I399">
        <v>-5.5719020284707597</v>
      </c>
      <c r="J399">
        <v>0.117106470557162</v>
      </c>
      <c r="K399">
        <v>3387.6959946422598</v>
      </c>
      <c r="L399">
        <v>3480.6485924020299</v>
      </c>
      <c r="M399">
        <v>62.578326875915003</v>
      </c>
      <c r="N399">
        <v>1.06096045659546</v>
      </c>
      <c r="O399">
        <v>14.971469844709199</v>
      </c>
      <c r="P399">
        <v>20.3515360141866</v>
      </c>
      <c r="Q399">
        <v>-3.2511812828048998E-2</v>
      </c>
    </row>
    <row r="400" spans="1:17" x14ac:dyDescent="0.3">
      <c r="A400" t="s">
        <v>911</v>
      </c>
      <c r="B400" t="s">
        <v>912</v>
      </c>
      <c r="C400" t="s">
        <v>3161</v>
      </c>
      <c r="D400" t="s">
        <v>453</v>
      </c>
      <c r="E400">
        <v>17157.426289380001</v>
      </c>
      <c r="F400">
        <v>1614.6</v>
      </c>
      <c r="G400">
        <v>-9.3500714880141693</v>
      </c>
      <c r="H400">
        <v>3.6072442308366299</v>
      </c>
      <c r="I400">
        <v>8.17776854419985</v>
      </c>
      <c r="J400">
        <v>4.8470166874224798</v>
      </c>
      <c r="K400">
        <v>1547.1037995413001</v>
      </c>
      <c r="L400">
        <v>1471.1766053742001</v>
      </c>
      <c r="M400">
        <v>65.042833053712897</v>
      </c>
      <c r="N400">
        <v>1.0318307462073599</v>
      </c>
      <c r="O400">
        <v>4.6698872785829204</v>
      </c>
      <c r="P400">
        <v>29.895414320193002</v>
      </c>
      <c r="Q400">
        <v>-6.8377061326528002E-2</v>
      </c>
    </row>
    <row r="401" spans="1:17" x14ac:dyDescent="0.3">
      <c r="A401" t="s">
        <v>913</v>
      </c>
      <c r="B401" t="s">
        <v>914</v>
      </c>
      <c r="C401" t="s">
        <v>3147</v>
      </c>
      <c r="D401" t="s">
        <v>229</v>
      </c>
      <c r="E401">
        <v>17147.704401114999</v>
      </c>
      <c r="F401">
        <v>4130.95</v>
      </c>
      <c r="G401">
        <v>100.97143173646</v>
      </c>
      <c r="H401">
        <v>7.4450454777976596</v>
      </c>
      <c r="I401">
        <v>-11.681229658345901</v>
      </c>
      <c r="J401">
        <v>3.5842374595263999</v>
      </c>
      <c r="K401">
        <v>3904.0663819737802</v>
      </c>
      <c r="L401">
        <v>3512.3978619600198</v>
      </c>
      <c r="M401">
        <v>70.183034492648105</v>
      </c>
      <c r="N401">
        <v>1.9315140656027501</v>
      </c>
      <c r="O401">
        <v>4.0910686403853704</v>
      </c>
      <c r="P401">
        <v>137.424564630151</v>
      </c>
      <c r="Q401">
        <v>0.27114745000791302</v>
      </c>
    </row>
    <row r="402" spans="1:17" x14ac:dyDescent="0.3">
      <c r="A402" t="s">
        <v>915</v>
      </c>
      <c r="B402" t="s">
        <v>916</v>
      </c>
      <c r="C402" t="s">
        <v>3149</v>
      </c>
      <c r="D402" t="s">
        <v>917</v>
      </c>
      <c r="E402">
        <v>17054.630496900001</v>
      </c>
      <c r="F402">
        <v>2810.25</v>
      </c>
      <c r="G402">
        <v>85.372493708167895</v>
      </c>
      <c r="H402">
        <v>-1.4839679860841899</v>
      </c>
      <c r="I402">
        <v>48.035312520208201</v>
      </c>
      <c r="J402">
        <v>5.24044382521208</v>
      </c>
      <c r="K402">
        <v>2587.3083979814</v>
      </c>
      <c r="L402">
        <v>1965.67198140297</v>
      </c>
      <c r="M402">
        <v>63.950282484366802</v>
      </c>
      <c r="N402">
        <v>0.67067130464041802</v>
      </c>
      <c r="O402">
        <v>5.8624677519793602</v>
      </c>
      <c r="P402">
        <v>129.295855091383</v>
      </c>
    </row>
    <row r="403" spans="1:17" x14ac:dyDescent="0.3">
      <c r="A403" t="s">
        <v>918</v>
      </c>
      <c r="B403" t="s">
        <v>919</v>
      </c>
      <c r="C403" t="s">
        <v>3147</v>
      </c>
      <c r="D403" t="s">
        <v>229</v>
      </c>
      <c r="E403">
        <v>16946.200071899999</v>
      </c>
      <c r="F403">
        <v>1329</v>
      </c>
      <c r="G403">
        <v>38.211778873679499</v>
      </c>
      <c r="H403">
        <v>-4.08789777135107</v>
      </c>
      <c r="I403">
        <v>31.293683778722599</v>
      </c>
      <c r="J403">
        <v>3.6389672217385298</v>
      </c>
      <c r="K403">
        <v>1192.2129147109399</v>
      </c>
      <c r="L403">
        <v>1024.1634243630299</v>
      </c>
      <c r="M403">
        <v>74.313536946176598</v>
      </c>
      <c r="N403">
        <v>1.38295689663872</v>
      </c>
      <c r="O403">
        <v>0.985703536493587</v>
      </c>
      <c r="P403">
        <v>79.352226720647707</v>
      </c>
      <c r="Q403">
        <v>1.3287682667429E-2</v>
      </c>
    </row>
    <row r="404" spans="1:17" x14ac:dyDescent="0.3">
      <c r="A404" t="s">
        <v>920</v>
      </c>
      <c r="B404" t="s">
        <v>921</v>
      </c>
      <c r="C404" t="s">
        <v>3156</v>
      </c>
      <c r="D404" t="s">
        <v>922</v>
      </c>
      <c r="E404">
        <v>16880.284785600001</v>
      </c>
      <c r="F404">
        <v>1418.4</v>
      </c>
      <c r="G404">
        <v>74.866146881212899</v>
      </c>
      <c r="H404">
        <v>8.6443570304461606</v>
      </c>
      <c r="I404">
        <v>-13.853042669064401</v>
      </c>
      <c r="J404">
        <v>3.1637964235945302</v>
      </c>
      <c r="K404">
        <v>1347.8534263198301</v>
      </c>
      <c r="L404">
        <v>1253.4314273672601</v>
      </c>
      <c r="M404">
        <v>68.203902166705305</v>
      </c>
      <c r="N404">
        <v>1.0823223634189201</v>
      </c>
      <c r="O404">
        <v>19.500846023688599</v>
      </c>
      <c r="P404">
        <v>115.791875855773</v>
      </c>
      <c r="Q404">
        <v>0.197241091486141</v>
      </c>
    </row>
    <row r="405" spans="1:17" x14ac:dyDescent="0.3">
      <c r="A405" t="s">
        <v>923</v>
      </c>
      <c r="B405" t="s">
        <v>924</v>
      </c>
      <c r="C405" t="s">
        <v>3151</v>
      </c>
      <c r="D405" t="s">
        <v>51</v>
      </c>
      <c r="E405">
        <v>16848.09688899</v>
      </c>
      <c r="F405">
        <v>1098.1500000000001</v>
      </c>
      <c r="G405">
        <v>314.82471312271599</v>
      </c>
      <c r="H405">
        <v>7.4052901201349499</v>
      </c>
      <c r="I405">
        <v>87.919035749554993</v>
      </c>
      <c r="J405">
        <v>11.4446926350928</v>
      </c>
      <c r="K405">
        <v>968.73923327433101</v>
      </c>
      <c r="L405">
        <v>727.34738168533704</v>
      </c>
      <c r="M405">
        <v>78.981268406135896</v>
      </c>
      <c r="N405">
        <v>1.2875603531770701</v>
      </c>
      <c r="O405">
        <v>2.5816145335336702</v>
      </c>
      <c r="P405">
        <v>414.95896834701</v>
      </c>
      <c r="Q405">
        <v>9.8401634702822996E-2</v>
      </c>
    </row>
    <row r="406" spans="1:17" x14ac:dyDescent="0.3">
      <c r="A406" t="s">
        <v>925</v>
      </c>
      <c r="B406" t="s">
        <v>926</v>
      </c>
      <c r="C406" t="s">
        <v>3154</v>
      </c>
      <c r="D406" t="s">
        <v>927</v>
      </c>
      <c r="E406">
        <v>16736.646464860001</v>
      </c>
      <c r="F406">
        <v>2459.9</v>
      </c>
      <c r="G406">
        <v>124.07268771046699</v>
      </c>
      <c r="H406">
        <v>-1.91172694264983</v>
      </c>
      <c r="I406">
        <v>141.979205463857</v>
      </c>
      <c r="J406">
        <v>4.3699765902505296</v>
      </c>
      <c r="K406">
        <v>2240.9339443662702</v>
      </c>
      <c r="L406">
        <v>1572.95071377821</v>
      </c>
      <c r="M406">
        <v>51.807992803497903</v>
      </c>
      <c r="N406">
        <v>0.41586019416901499</v>
      </c>
      <c r="O406">
        <v>9.7605593723321995</v>
      </c>
      <c r="P406">
        <v>236.972602739726</v>
      </c>
      <c r="Q406">
        <v>0.25570085942602799</v>
      </c>
    </row>
    <row r="407" spans="1:17" x14ac:dyDescent="0.3">
      <c r="A407" t="s">
        <v>928</v>
      </c>
      <c r="B407" t="s">
        <v>929</v>
      </c>
      <c r="C407" t="s">
        <v>3153</v>
      </c>
      <c r="D407" t="s">
        <v>500</v>
      </c>
      <c r="E407">
        <v>16717.627193259999</v>
      </c>
      <c r="F407">
        <v>603.1</v>
      </c>
      <c r="G407">
        <v>85.730502658351796</v>
      </c>
      <c r="H407">
        <v>-3.5900816754571898</v>
      </c>
      <c r="I407">
        <v>18.7323348590111</v>
      </c>
      <c r="J407">
        <v>-0.37691512383489401</v>
      </c>
      <c r="K407">
        <v>609.09105030170497</v>
      </c>
      <c r="L407">
        <v>523.81397145799099</v>
      </c>
      <c r="M407">
        <v>44.357116522378803</v>
      </c>
      <c r="N407">
        <v>0.73586166512248796</v>
      </c>
      <c r="O407">
        <v>20.046426794893001</v>
      </c>
      <c r="P407">
        <v>137.06761006289301</v>
      </c>
      <c r="Q407">
        <v>0.23142751267015499</v>
      </c>
    </row>
    <row r="408" spans="1:17" x14ac:dyDescent="0.3">
      <c r="A408" t="s">
        <v>930</v>
      </c>
      <c r="B408" t="s">
        <v>931</v>
      </c>
      <c r="C408" t="s">
        <v>3146</v>
      </c>
      <c r="D408" t="s">
        <v>21</v>
      </c>
      <c r="E408">
        <v>16582.214482899999</v>
      </c>
      <c r="F408">
        <v>599.5</v>
      </c>
      <c r="G408">
        <v>-16.371952393540401</v>
      </c>
      <c r="H408">
        <v>-8.4554811250756892</v>
      </c>
      <c r="I408">
        <v>-28.084752303960499</v>
      </c>
      <c r="J408">
        <v>2.9662015263647099</v>
      </c>
      <c r="K408">
        <v>621.78627237621004</v>
      </c>
      <c r="L408">
        <v>638.80194866319505</v>
      </c>
      <c r="M408">
        <v>51.993114518105997</v>
      </c>
      <c r="N408">
        <v>0.59893555826396405</v>
      </c>
      <c r="O408">
        <v>43.761467889908197</v>
      </c>
      <c r="P408">
        <v>17.652830929251198</v>
      </c>
      <c r="Q408">
        <v>3.4792308685870001E-2</v>
      </c>
    </row>
    <row r="409" spans="1:17" hidden="1" x14ac:dyDescent="0.3">
      <c r="A409" t="s">
        <v>932</v>
      </c>
      <c r="B409" t="s">
        <v>933</v>
      </c>
      <c r="C409" t="s">
        <v>3151</v>
      </c>
      <c r="D409" t="s">
        <v>481</v>
      </c>
      <c r="E409">
        <v>16482.643387994998</v>
      </c>
      <c r="F409">
        <v>689.95</v>
      </c>
      <c r="G409">
        <v>-5.7008651794958496</v>
      </c>
      <c r="H409">
        <v>3.8428372716174501</v>
      </c>
      <c r="I409">
        <v>8.1051035909515505</v>
      </c>
      <c r="J409">
        <v>2.9255403004162401</v>
      </c>
      <c r="K409">
        <v>645.83679511979199</v>
      </c>
      <c r="M409">
        <v>54.104675135039599</v>
      </c>
      <c r="N409">
        <v>0.73620856170203397</v>
      </c>
      <c r="O409">
        <v>6.7178781071091898</v>
      </c>
      <c r="P409">
        <v>46.7666453945968</v>
      </c>
    </row>
    <row r="410" spans="1:17" x14ac:dyDescent="0.3">
      <c r="A410" t="s">
        <v>934</v>
      </c>
      <c r="B410" t="s">
        <v>935</v>
      </c>
      <c r="C410" t="s">
        <v>3147</v>
      </c>
      <c r="D410" t="s">
        <v>24</v>
      </c>
      <c r="E410">
        <v>16440.668240303999</v>
      </c>
      <c r="F410">
        <v>204.28</v>
      </c>
      <c r="G410">
        <v>21.905398084953902</v>
      </c>
      <c r="H410">
        <v>-5.2890609907155799</v>
      </c>
      <c r="I410">
        <v>-4.7775337788480696</v>
      </c>
      <c r="J410">
        <v>1.19194169041334</v>
      </c>
      <c r="K410">
        <v>211.40231715038601</v>
      </c>
      <c r="L410">
        <v>194.67977056698601</v>
      </c>
      <c r="M410">
        <v>45.533003179616401</v>
      </c>
      <c r="N410">
        <v>0.88718232821128795</v>
      </c>
      <c r="O410">
        <v>13.9367534756216</v>
      </c>
      <c r="P410">
        <v>53.651748777735897</v>
      </c>
      <c r="Q410">
        <v>0.176606790139653</v>
      </c>
    </row>
    <row r="411" spans="1:17" x14ac:dyDescent="0.3">
      <c r="A411" t="s">
        <v>936</v>
      </c>
      <c r="B411" t="s">
        <v>937</v>
      </c>
      <c r="C411" t="s">
        <v>3156</v>
      </c>
      <c r="D411" t="s">
        <v>154</v>
      </c>
      <c r="E411">
        <v>16409.244881250001</v>
      </c>
      <c r="F411">
        <v>731.25</v>
      </c>
      <c r="G411">
        <v>53.357523979325798</v>
      </c>
      <c r="H411">
        <v>12.423825478528901</v>
      </c>
      <c r="I411">
        <v>31.425960428873601</v>
      </c>
      <c r="J411">
        <v>10.6598182794227</v>
      </c>
      <c r="K411">
        <v>650.104064466963</v>
      </c>
      <c r="L411">
        <v>569.86596369163703</v>
      </c>
      <c r="M411">
        <v>71.064794450701896</v>
      </c>
      <c r="N411">
        <v>1.0789109762361699</v>
      </c>
      <c r="O411">
        <v>1.0598290598290601</v>
      </c>
      <c r="P411">
        <v>105.047318611987</v>
      </c>
      <c r="Q411">
        <v>0.23107494690053501</v>
      </c>
    </row>
    <row r="412" spans="1:17" x14ac:dyDescent="0.3">
      <c r="A412" t="s">
        <v>938</v>
      </c>
      <c r="B412" t="s">
        <v>939</v>
      </c>
      <c r="C412" t="s">
        <v>3147</v>
      </c>
      <c r="D412" t="s">
        <v>54</v>
      </c>
      <c r="E412">
        <v>16330.951054110001</v>
      </c>
      <c r="F412">
        <v>1024.0999999999999</v>
      </c>
      <c r="G412">
        <v>-52.435065129387603</v>
      </c>
      <c r="H412">
        <v>-14.9462311555978</v>
      </c>
      <c r="I412">
        <v>-42.025239430678603</v>
      </c>
      <c r="J412">
        <v>-8.1241882532706402</v>
      </c>
      <c r="K412">
        <v>1201.04091743552</v>
      </c>
      <c r="L412">
        <v>1324.6190443770699</v>
      </c>
      <c r="M412">
        <v>8.3135701693741506</v>
      </c>
      <c r="N412">
        <v>1.2278274634961199</v>
      </c>
      <c r="O412">
        <v>75.373498681769306</v>
      </c>
      <c r="P412">
        <v>0.58439326228942801</v>
      </c>
      <c r="Q412">
        <v>4.2817812813314003E-2</v>
      </c>
    </row>
    <row r="413" spans="1:17" x14ac:dyDescent="0.3">
      <c r="A413" t="s">
        <v>940</v>
      </c>
      <c r="B413" t="s">
        <v>941</v>
      </c>
      <c r="C413" t="s">
        <v>3147</v>
      </c>
      <c r="D413" t="s">
        <v>54</v>
      </c>
      <c r="E413">
        <v>16229.869009128</v>
      </c>
      <c r="F413">
        <v>196.74</v>
      </c>
      <c r="G413">
        <v>-22.561832882847401</v>
      </c>
      <c r="H413">
        <v>-7.19098020212303</v>
      </c>
      <c r="I413">
        <v>-30.515960548549899</v>
      </c>
      <c r="J413">
        <v>-3.5085125998433102</v>
      </c>
      <c r="K413">
        <v>206.986531643978</v>
      </c>
      <c r="L413">
        <v>210.48231611064901</v>
      </c>
      <c r="M413">
        <v>33.121590293370097</v>
      </c>
      <c r="N413">
        <v>0.37138896032095498</v>
      </c>
      <c r="O413">
        <v>47.021449628951899</v>
      </c>
      <c r="P413">
        <v>7.49351181532578</v>
      </c>
      <c r="Q413">
        <v>4.3513503669465999E-2</v>
      </c>
    </row>
    <row r="414" spans="1:17" x14ac:dyDescent="0.3">
      <c r="A414" t="s">
        <v>942</v>
      </c>
      <c r="B414" t="s">
        <v>943</v>
      </c>
      <c r="C414" t="s">
        <v>3151</v>
      </c>
      <c r="D414" t="s">
        <v>51</v>
      </c>
      <c r="E414">
        <v>16171.41184974</v>
      </c>
      <c r="F414">
        <v>7021.7</v>
      </c>
      <c r="G414">
        <v>22.889045829813</v>
      </c>
      <c r="H414">
        <v>-3.00086814434178</v>
      </c>
      <c r="I414">
        <v>20.911550283677901</v>
      </c>
      <c r="J414">
        <v>0.894457065607008</v>
      </c>
      <c r="K414">
        <v>6885.5062303733102</v>
      </c>
      <c r="L414">
        <v>6092.7687685482097</v>
      </c>
      <c r="M414">
        <v>58.555664751921903</v>
      </c>
      <c r="N414">
        <v>0.77041269245036803</v>
      </c>
      <c r="O414">
        <v>8.2358972898300902</v>
      </c>
      <c r="P414">
        <v>54.847594384406499</v>
      </c>
      <c r="Q414">
        <v>2.9509514913106001E-2</v>
      </c>
    </row>
    <row r="415" spans="1:17" x14ac:dyDescent="0.3">
      <c r="A415" t="s">
        <v>944</v>
      </c>
      <c r="B415" t="s">
        <v>945</v>
      </c>
      <c r="C415" t="s">
        <v>3147</v>
      </c>
      <c r="D415" t="s">
        <v>144</v>
      </c>
      <c r="E415">
        <v>16151.992695179901</v>
      </c>
      <c r="F415">
        <v>61.8</v>
      </c>
      <c r="G415">
        <v>121.638866843709</v>
      </c>
      <c r="H415">
        <v>-16.878916456686301</v>
      </c>
      <c r="I415">
        <v>32.492957596799997</v>
      </c>
      <c r="J415">
        <v>-7.1917442205772497</v>
      </c>
      <c r="K415">
        <v>67.197957357564903</v>
      </c>
      <c r="L415">
        <v>56.649742702194899</v>
      </c>
      <c r="M415">
        <v>43.059663015779002</v>
      </c>
      <c r="N415">
        <v>0.25626934816704799</v>
      </c>
      <c r="O415">
        <v>47.8964401294498</v>
      </c>
      <c r="P415">
        <v>202.941176470588</v>
      </c>
      <c r="Q415">
        <v>0.14064984445880099</v>
      </c>
    </row>
    <row r="416" spans="1:17" x14ac:dyDescent="0.3">
      <c r="A416" t="s">
        <v>946</v>
      </c>
      <c r="B416" t="s">
        <v>947</v>
      </c>
      <c r="C416" t="s">
        <v>3156</v>
      </c>
      <c r="D416" t="s">
        <v>773</v>
      </c>
      <c r="E416">
        <v>16124.333955</v>
      </c>
      <c r="F416">
        <v>3871.9</v>
      </c>
      <c r="G416">
        <v>33.700224313654203</v>
      </c>
      <c r="H416">
        <v>-3.55985495259235</v>
      </c>
      <c r="I416">
        <v>-1.23329015466489</v>
      </c>
      <c r="J416">
        <v>2.69054141243888</v>
      </c>
      <c r="K416">
        <v>3868.74727748446</v>
      </c>
      <c r="L416">
        <v>3638.5198364524199</v>
      </c>
      <c r="M416">
        <v>65.225234269380294</v>
      </c>
      <c r="N416">
        <v>0.93478741082050898</v>
      </c>
      <c r="O416">
        <v>41.739197809860798</v>
      </c>
      <c r="P416">
        <v>103.244009343586</v>
      </c>
      <c r="Q416">
        <v>0.11620315266030801</v>
      </c>
    </row>
    <row r="417" spans="1:17" x14ac:dyDescent="0.3">
      <c r="A417" t="s">
        <v>948</v>
      </c>
      <c r="B417" t="s">
        <v>949</v>
      </c>
      <c r="C417" t="s">
        <v>3161</v>
      </c>
      <c r="D417" t="s">
        <v>453</v>
      </c>
      <c r="E417">
        <v>15981.972389639999</v>
      </c>
      <c r="F417">
        <v>5212.6499999999996</v>
      </c>
      <c r="G417">
        <v>-19.573986127934798</v>
      </c>
      <c r="H417">
        <v>1.7517834528196601</v>
      </c>
      <c r="I417">
        <v>10.584609188521</v>
      </c>
      <c r="J417">
        <v>5.3871616121131201</v>
      </c>
      <c r="K417">
        <v>5225.7424880189101</v>
      </c>
      <c r="L417">
        <v>4928.4689515706395</v>
      </c>
      <c r="M417">
        <v>52.362984396423698</v>
      </c>
      <c r="N417">
        <v>0.58998679737588899</v>
      </c>
      <c r="O417">
        <v>14.315175582477201</v>
      </c>
      <c r="P417">
        <v>29.635662770455099</v>
      </c>
      <c r="Q417">
        <v>4.1758864868165997E-2</v>
      </c>
    </row>
    <row r="418" spans="1:17" x14ac:dyDescent="0.3">
      <c r="A418" t="s">
        <v>950</v>
      </c>
      <c r="B418" t="s">
        <v>951</v>
      </c>
      <c r="C418" t="s">
        <v>3164</v>
      </c>
      <c r="D418" t="s">
        <v>952</v>
      </c>
      <c r="E418">
        <v>15965.205703760001</v>
      </c>
      <c r="F418">
        <v>1626.85</v>
      </c>
      <c r="G418">
        <v>-33.257846892957097</v>
      </c>
      <c r="H418">
        <v>-1.32133757068821</v>
      </c>
      <c r="I418">
        <v>4.7099180369136002</v>
      </c>
      <c r="J418">
        <v>0.16618290297487201</v>
      </c>
      <c r="K418">
        <v>1582.4495631167999</v>
      </c>
      <c r="L418">
        <v>1510.7456049427601</v>
      </c>
      <c r="M418">
        <v>52.006054350649599</v>
      </c>
      <c r="N418">
        <v>1.1238228663376</v>
      </c>
      <c r="O418">
        <v>12.5119095183944</v>
      </c>
      <c r="P418">
        <v>35.097990367048602</v>
      </c>
      <c r="Q418">
        <v>-3.0174551123889001E-2</v>
      </c>
    </row>
    <row r="419" spans="1:17" x14ac:dyDescent="0.3">
      <c r="A419" t="s">
        <v>953</v>
      </c>
      <c r="B419" t="s">
        <v>954</v>
      </c>
      <c r="C419" t="s">
        <v>3146</v>
      </c>
      <c r="D419" t="s">
        <v>21</v>
      </c>
      <c r="E419">
        <v>15920.6236153799</v>
      </c>
      <c r="F419">
        <v>701.8</v>
      </c>
      <c r="G419">
        <v>1.87504625804582</v>
      </c>
      <c r="H419">
        <v>-9.2745126459785592</v>
      </c>
      <c r="I419">
        <v>5.9798601650762802</v>
      </c>
      <c r="J419">
        <v>2.8286715542903398</v>
      </c>
      <c r="K419">
        <v>724.39751821333903</v>
      </c>
      <c r="L419">
        <v>660.17540219089403</v>
      </c>
      <c r="M419">
        <v>51.584170092077997</v>
      </c>
      <c r="N419">
        <v>0.72111003929392603</v>
      </c>
      <c r="O419">
        <v>19.620974636648601</v>
      </c>
      <c r="P419">
        <v>53.8023230330922</v>
      </c>
      <c r="Q419">
        <v>3.1639007825586998E-2</v>
      </c>
    </row>
    <row r="420" spans="1:17" x14ac:dyDescent="0.3">
      <c r="A420" t="s">
        <v>955</v>
      </c>
      <c r="B420" t="s">
        <v>956</v>
      </c>
      <c r="C420" t="s">
        <v>3148</v>
      </c>
      <c r="D420" t="s">
        <v>27</v>
      </c>
      <c r="E420">
        <v>15829.049805519</v>
      </c>
      <c r="F420">
        <v>80.97</v>
      </c>
      <c r="G420">
        <v>-42.472907355892197</v>
      </c>
      <c r="H420">
        <v>-11.7773154898396</v>
      </c>
      <c r="I420">
        <v>-6.9739315511728099</v>
      </c>
      <c r="J420">
        <v>-0.98842512119836601</v>
      </c>
      <c r="K420">
        <v>86.428688554702603</v>
      </c>
      <c r="L420">
        <v>85.927521198629094</v>
      </c>
      <c r="M420">
        <v>44.0680314957674</v>
      </c>
      <c r="N420">
        <v>0.267341548624009</v>
      </c>
      <c r="O420">
        <v>37.581820427318704</v>
      </c>
      <c r="P420">
        <v>24.473481936971499</v>
      </c>
      <c r="Q420">
        <v>6.1833018169996E-2</v>
      </c>
    </row>
    <row r="421" spans="1:17" x14ac:dyDescent="0.3">
      <c r="A421" t="s">
        <v>957</v>
      </c>
      <c r="B421" t="s">
        <v>958</v>
      </c>
      <c r="C421" t="s">
        <v>603</v>
      </c>
      <c r="D421" t="s">
        <v>603</v>
      </c>
      <c r="E421">
        <v>15828.129181056</v>
      </c>
      <c r="F421">
        <v>166.72</v>
      </c>
      <c r="G421">
        <v>1.8403968760456699</v>
      </c>
      <c r="H421">
        <v>-10.933030645185999</v>
      </c>
      <c r="I421">
        <v>1.13184595058501</v>
      </c>
      <c r="J421">
        <v>-1.54524800845604</v>
      </c>
      <c r="K421">
        <v>172.80473579787801</v>
      </c>
      <c r="L421">
        <v>158.67325464930701</v>
      </c>
      <c r="M421">
        <v>48.946939149399498</v>
      </c>
      <c r="N421">
        <v>0.794497439434104</v>
      </c>
      <c r="O421">
        <v>27.7291266794625</v>
      </c>
      <c r="P421">
        <v>38.644490644490602</v>
      </c>
      <c r="Q421">
        <v>3.6908690407089998E-3</v>
      </c>
    </row>
    <row r="422" spans="1:17" x14ac:dyDescent="0.3">
      <c r="A422" t="s">
        <v>959</v>
      </c>
      <c r="B422" t="s">
        <v>960</v>
      </c>
      <c r="C422" t="s">
        <v>3150</v>
      </c>
      <c r="D422" t="s">
        <v>48</v>
      </c>
      <c r="E422">
        <v>15821.6936459399</v>
      </c>
      <c r="F422">
        <v>1635.8</v>
      </c>
      <c r="G422">
        <v>9.7570828015791609</v>
      </c>
      <c r="H422">
        <v>2.7017382808683901</v>
      </c>
      <c r="I422">
        <v>10.4483290274853</v>
      </c>
      <c r="J422">
        <v>-0.62303381151563098</v>
      </c>
      <c r="K422">
        <v>1637.0175153104401</v>
      </c>
      <c r="L422">
        <v>1508.7966756020601</v>
      </c>
      <c r="M422">
        <v>49.034579188917</v>
      </c>
      <c r="N422">
        <v>0.96332073968756005</v>
      </c>
      <c r="O422">
        <v>13.705832008803</v>
      </c>
      <c r="P422">
        <v>59.598029172154703</v>
      </c>
      <c r="Q422">
        <v>-6.8008651500633996E-2</v>
      </c>
    </row>
    <row r="423" spans="1:17" x14ac:dyDescent="0.3">
      <c r="A423" t="s">
        <v>961</v>
      </c>
      <c r="B423" t="s">
        <v>962</v>
      </c>
      <c r="C423" t="s">
        <v>3159</v>
      </c>
      <c r="D423" t="s">
        <v>745</v>
      </c>
      <c r="E423">
        <v>15685.873212500001</v>
      </c>
      <c r="F423">
        <v>381.25</v>
      </c>
      <c r="G423">
        <v>19.211723746373099</v>
      </c>
      <c r="H423">
        <v>-12.1134165710766</v>
      </c>
      <c r="I423">
        <v>1.0410512482202201</v>
      </c>
      <c r="J423">
        <v>5.3050540066701002</v>
      </c>
      <c r="K423">
        <v>384.51463570937398</v>
      </c>
      <c r="L423">
        <v>352.15239370620202</v>
      </c>
      <c r="M423">
        <v>60.1395991578962</v>
      </c>
      <c r="N423">
        <v>0.66939632321824405</v>
      </c>
      <c r="O423">
        <v>24.4327868852459</v>
      </c>
      <c r="P423">
        <v>65.760869565217305</v>
      </c>
      <c r="Q423">
        <v>0.198579088427145</v>
      </c>
    </row>
    <row r="424" spans="1:17" hidden="1" x14ac:dyDescent="0.3">
      <c r="A424" t="s">
        <v>963</v>
      </c>
      <c r="B424" t="s">
        <v>964</v>
      </c>
      <c r="C424" t="s">
        <v>3162</v>
      </c>
      <c r="D424" t="s">
        <v>750</v>
      </c>
      <c r="E424">
        <v>15502.9956089399</v>
      </c>
      <c r="F424">
        <v>887</v>
      </c>
      <c r="G424">
        <v>-2.2754757252432301</v>
      </c>
      <c r="H424">
        <v>0.26575341655783502</v>
      </c>
      <c r="I424">
        <v>-0.21732892133005199</v>
      </c>
      <c r="J424">
        <v>-0.56675102171342795</v>
      </c>
      <c r="K424">
        <v>890.43196088159198</v>
      </c>
      <c r="L424">
        <v>831.78697083563702</v>
      </c>
      <c r="M424">
        <v>63.673105172010501</v>
      </c>
      <c r="N424">
        <v>3.3522836696816101</v>
      </c>
      <c r="O424">
        <v>5.8511837655016796</v>
      </c>
      <c r="P424">
        <v>31.7940031499806</v>
      </c>
      <c r="Q424">
        <v>-2.790653939747E-3</v>
      </c>
    </row>
    <row r="425" spans="1:17" x14ac:dyDescent="0.3">
      <c r="A425" t="s">
        <v>965</v>
      </c>
      <c r="B425" t="s">
        <v>966</v>
      </c>
      <c r="C425" t="s">
        <v>3156</v>
      </c>
      <c r="D425" t="s">
        <v>252</v>
      </c>
      <c r="E425">
        <v>15486.8799917</v>
      </c>
      <c r="F425">
        <v>889.85</v>
      </c>
      <c r="G425">
        <v>14.9706838374945</v>
      </c>
      <c r="H425">
        <v>2.5476772151501299</v>
      </c>
      <c r="I425">
        <v>-9.3647607231629308</v>
      </c>
      <c r="J425">
        <v>1.36780344492894</v>
      </c>
      <c r="K425">
        <v>905.090465986053</v>
      </c>
      <c r="L425">
        <v>844.96632580218397</v>
      </c>
      <c r="M425">
        <v>46.301308472076499</v>
      </c>
      <c r="N425">
        <v>1.41399617990702</v>
      </c>
      <c r="O425">
        <v>19.121200202281202</v>
      </c>
      <c r="P425">
        <v>59.203134504597998</v>
      </c>
      <c r="Q425">
        <v>0.15785999745512799</v>
      </c>
    </row>
    <row r="426" spans="1:17" x14ac:dyDescent="0.3">
      <c r="A426" t="s">
        <v>967</v>
      </c>
      <c r="B426" t="s">
        <v>968</v>
      </c>
      <c r="C426" t="s">
        <v>3147</v>
      </c>
      <c r="D426" t="s">
        <v>533</v>
      </c>
      <c r="E426">
        <v>15479.3875244519</v>
      </c>
      <c r="F426">
        <v>161.96</v>
      </c>
      <c r="G426">
        <v>56.970175079485898</v>
      </c>
      <c r="H426">
        <v>22.441652316333599</v>
      </c>
      <c r="I426">
        <v>85.005422283177694</v>
      </c>
      <c r="J426">
        <v>13.538507437723201</v>
      </c>
      <c r="K426">
        <v>127.597033504755</v>
      </c>
      <c r="L426">
        <v>102.221180410922</v>
      </c>
      <c r="M426">
        <v>77.933118731251795</v>
      </c>
      <c r="N426">
        <v>1.3603054483533401</v>
      </c>
      <c r="O426">
        <v>1.8770066683131601</v>
      </c>
      <c r="P426">
        <v>134.72463768115901</v>
      </c>
      <c r="Q426">
        <v>6.2398276203328003E-2</v>
      </c>
    </row>
    <row r="427" spans="1:17" x14ac:dyDescent="0.3">
      <c r="A427" t="s">
        <v>969</v>
      </c>
      <c r="B427" t="s">
        <v>970</v>
      </c>
      <c r="C427" t="s">
        <v>3157</v>
      </c>
      <c r="D427" t="s">
        <v>138</v>
      </c>
      <c r="E427">
        <v>15470.207325900001</v>
      </c>
      <c r="F427">
        <v>591.29999999999995</v>
      </c>
      <c r="G427">
        <v>177.94169285500001</v>
      </c>
      <c r="H427">
        <v>0.84978979733591598</v>
      </c>
      <c r="I427">
        <v>212.10647613294</v>
      </c>
      <c r="J427">
        <v>0.475743470441785</v>
      </c>
      <c r="K427">
        <v>561.50381089367102</v>
      </c>
      <c r="L427">
        <v>380.13638923602298</v>
      </c>
      <c r="M427">
        <v>41.0744953544555</v>
      </c>
      <c r="N427">
        <v>0.78500941722696504</v>
      </c>
      <c r="O427">
        <v>17.368510062574</v>
      </c>
      <c r="P427">
        <v>303.05374731604201</v>
      </c>
      <c r="Q427">
        <v>0.26738523419924798</v>
      </c>
    </row>
    <row r="428" spans="1:17" x14ac:dyDescent="0.3">
      <c r="A428" t="s">
        <v>971</v>
      </c>
      <c r="B428" t="s">
        <v>972</v>
      </c>
      <c r="C428" t="s">
        <v>3156</v>
      </c>
      <c r="D428" t="s">
        <v>773</v>
      </c>
      <c r="E428">
        <v>15258.5379144</v>
      </c>
      <c r="F428">
        <v>1133</v>
      </c>
      <c r="G428">
        <v>19.160197746383002</v>
      </c>
      <c r="H428">
        <v>-13.9980718880773</v>
      </c>
      <c r="I428">
        <v>3.03562183399454</v>
      </c>
      <c r="J428">
        <v>2.1032476293047901</v>
      </c>
      <c r="K428">
        <v>1290.73388498398</v>
      </c>
      <c r="L428">
        <v>1213.8189680146199</v>
      </c>
      <c r="M428">
        <v>43.131973036700998</v>
      </c>
      <c r="N428">
        <v>1.6895316396819899</v>
      </c>
      <c r="O428">
        <v>67.427184466019398</v>
      </c>
      <c r="P428">
        <v>61.327068204470997</v>
      </c>
      <c r="Q428">
        <v>0.22289982489990601</v>
      </c>
    </row>
    <row r="429" spans="1:17" x14ac:dyDescent="0.3">
      <c r="A429" t="s">
        <v>973</v>
      </c>
      <c r="B429" t="s">
        <v>974</v>
      </c>
      <c r="C429" t="s">
        <v>3147</v>
      </c>
      <c r="D429" t="s">
        <v>54</v>
      </c>
      <c r="E429">
        <v>15245.135904019</v>
      </c>
      <c r="F429">
        <v>180.11</v>
      </c>
      <c r="G429">
        <v>-1.3905963879519301</v>
      </c>
      <c r="H429">
        <v>-12.450466373944501</v>
      </c>
      <c r="I429">
        <v>-17.3759471196372</v>
      </c>
      <c r="J429">
        <v>-0.86606675411251999</v>
      </c>
      <c r="K429">
        <v>199.30381614967101</v>
      </c>
      <c r="L429">
        <v>188.31648093950901</v>
      </c>
      <c r="M429">
        <v>24.549497593698099</v>
      </c>
      <c r="N429">
        <v>0.87731838475167301</v>
      </c>
      <c r="O429">
        <v>27.921825551052098</v>
      </c>
      <c r="P429">
        <v>43.685680095731897</v>
      </c>
      <c r="Q429">
        <v>-3.1199372652883001E-2</v>
      </c>
    </row>
    <row r="430" spans="1:17" hidden="1" x14ac:dyDescent="0.3">
      <c r="A430" t="s">
        <v>975</v>
      </c>
      <c r="B430" t="s">
        <v>976</v>
      </c>
      <c r="C430" t="s">
        <v>3162</v>
      </c>
      <c r="D430" t="s">
        <v>154</v>
      </c>
      <c r="E430">
        <v>15135.305722035</v>
      </c>
      <c r="F430">
        <v>12562.95</v>
      </c>
      <c r="G430">
        <v>357.96891813629298</v>
      </c>
      <c r="H430">
        <v>0.49932068366530502</v>
      </c>
      <c r="I430">
        <v>98.298312450931405</v>
      </c>
      <c r="J430">
        <v>5.05259921271732</v>
      </c>
      <c r="K430">
        <v>11618.9734906267</v>
      </c>
      <c r="L430">
        <v>8316.9765214504005</v>
      </c>
      <c r="M430">
        <v>52.719127276569701</v>
      </c>
      <c r="N430">
        <v>0.44573172712401798</v>
      </c>
      <c r="O430">
        <v>10.6428028448732</v>
      </c>
      <c r="P430">
        <v>434.36622713738802</v>
      </c>
      <c r="Q430">
        <v>0.246645970130842</v>
      </c>
    </row>
    <row r="431" spans="1:17" x14ac:dyDescent="0.3">
      <c r="A431" t="s">
        <v>977</v>
      </c>
      <c r="B431" t="s">
        <v>978</v>
      </c>
      <c r="C431" t="s">
        <v>3149</v>
      </c>
      <c r="D431" t="s">
        <v>979</v>
      </c>
      <c r="E431">
        <v>15018.499651575001</v>
      </c>
      <c r="F431">
        <v>781.15</v>
      </c>
      <c r="G431">
        <v>34.209627350234904</v>
      </c>
      <c r="H431">
        <v>-2.6664850074081698</v>
      </c>
      <c r="I431">
        <v>34.931429309099599</v>
      </c>
      <c r="J431">
        <v>4.6452820141983402</v>
      </c>
      <c r="K431">
        <v>771.35888655042299</v>
      </c>
      <c r="L431">
        <v>670.66954993378101</v>
      </c>
      <c r="M431">
        <v>62.247552630478197</v>
      </c>
      <c r="N431">
        <v>0.88005529882123001</v>
      </c>
      <c r="O431">
        <v>12.231965691608499</v>
      </c>
      <c r="P431">
        <v>75.008401478660204</v>
      </c>
      <c r="Q431">
        <v>2.2533546927799999E-4</v>
      </c>
    </row>
    <row r="432" spans="1:17" x14ac:dyDescent="0.3">
      <c r="A432" t="s">
        <v>980</v>
      </c>
      <c r="B432" t="s">
        <v>981</v>
      </c>
      <c r="C432" t="s">
        <v>3151</v>
      </c>
      <c r="D432" t="s">
        <v>51</v>
      </c>
      <c r="E432">
        <v>14997.92491233</v>
      </c>
      <c r="F432">
        <v>1630.95</v>
      </c>
      <c r="G432">
        <v>192.83315147267899</v>
      </c>
      <c r="H432">
        <v>15.873572536945399</v>
      </c>
      <c r="I432">
        <v>81.528419503018299</v>
      </c>
      <c r="J432">
        <v>7.1490908868062197</v>
      </c>
      <c r="K432">
        <v>1344.6811047552101</v>
      </c>
      <c r="L432">
        <v>1011.0219391616801</v>
      </c>
      <c r="M432">
        <v>84.507960893054701</v>
      </c>
      <c r="N432">
        <v>0.95236197652273202</v>
      </c>
      <c r="O432">
        <v>1.3795640577577399</v>
      </c>
      <c r="P432">
        <v>249.23982869379</v>
      </c>
      <c r="Q432">
        <v>0.13235314195352499</v>
      </c>
    </row>
    <row r="433" spans="1:17" x14ac:dyDescent="0.3">
      <c r="A433" t="s">
        <v>982</v>
      </c>
      <c r="B433" t="s">
        <v>983</v>
      </c>
      <c r="C433" t="s">
        <v>3161</v>
      </c>
      <c r="D433" t="s">
        <v>453</v>
      </c>
      <c r="E433">
        <v>14994.4166110799</v>
      </c>
      <c r="F433">
        <v>797.4</v>
      </c>
      <c r="G433">
        <v>17.212434892158999</v>
      </c>
      <c r="H433">
        <v>-7.6890950651682699</v>
      </c>
      <c r="I433">
        <v>11.806891146502201</v>
      </c>
      <c r="J433">
        <v>2.2040140647253401</v>
      </c>
      <c r="K433">
        <v>834.31053711836796</v>
      </c>
      <c r="L433">
        <v>740.54249796732699</v>
      </c>
      <c r="M433">
        <v>42.997604367434199</v>
      </c>
      <c r="N433">
        <v>0.55975637101699305</v>
      </c>
      <c r="O433">
        <v>16.202658640581902</v>
      </c>
      <c r="P433">
        <v>52.978417266187002</v>
      </c>
      <c r="Q433">
        <v>0.130935307754388</v>
      </c>
    </row>
    <row r="434" spans="1:17" x14ac:dyDescent="0.3">
      <c r="A434" t="s">
        <v>984</v>
      </c>
      <c r="B434" t="s">
        <v>985</v>
      </c>
      <c r="C434" t="s">
        <v>3152</v>
      </c>
      <c r="D434" t="s">
        <v>119</v>
      </c>
      <c r="E434">
        <v>14884.42344604</v>
      </c>
      <c r="F434">
        <v>1025.8</v>
      </c>
      <c r="G434">
        <v>98.946205673639398</v>
      </c>
      <c r="H434">
        <v>-5.7940604957150796</v>
      </c>
      <c r="I434">
        <v>95.009026555136401</v>
      </c>
      <c r="J434">
        <v>-1.33452852959835</v>
      </c>
      <c r="K434">
        <v>1014.65554584992</v>
      </c>
      <c r="L434">
        <v>745.86693800176704</v>
      </c>
      <c r="M434">
        <v>36.955631298940297</v>
      </c>
      <c r="N434">
        <v>0.35400576216704999</v>
      </c>
      <c r="O434">
        <v>31.3901345291479</v>
      </c>
      <c r="P434">
        <v>174.20475808607301</v>
      </c>
      <c r="Q434">
        <v>0.20215788869291201</v>
      </c>
    </row>
    <row r="435" spans="1:17" x14ac:dyDescent="0.3">
      <c r="A435" t="s">
        <v>986</v>
      </c>
      <c r="B435" t="s">
        <v>987</v>
      </c>
      <c r="C435" t="s">
        <v>3151</v>
      </c>
      <c r="D435" t="s">
        <v>51</v>
      </c>
      <c r="E435">
        <v>14761.4666479799</v>
      </c>
      <c r="F435">
        <v>609.04999999999995</v>
      </c>
      <c r="G435">
        <v>46.226237603344202</v>
      </c>
      <c r="H435">
        <v>9.3593176398764708</v>
      </c>
      <c r="I435">
        <v>33.746351962171097</v>
      </c>
      <c r="J435">
        <v>7.0561045012037704</v>
      </c>
      <c r="K435">
        <v>591.79232033251105</v>
      </c>
      <c r="L435">
        <v>509.90724959003398</v>
      </c>
      <c r="M435">
        <v>63.666728119088503</v>
      </c>
      <c r="N435">
        <v>1.02072482066524</v>
      </c>
      <c r="O435">
        <v>18.381085296773598</v>
      </c>
      <c r="P435">
        <v>90.954695093274793</v>
      </c>
      <c r="Q435">
        <v>7.2473242047573994E-2</v>
      </c>
    </row>
    <row r="436" spans="1:17" x14ac:dyDescent="0.3">
      <c r="A436" t="s">
        <v>988</v>
      </c>
      <c r="B436" t="s">
        <v>989</v>
      </c>
      <c r="C436" t="s">
        <v>3156</v>
      </c>
      <c r="D436" t="s">
        <v>48</v>
      </c>
      <c r="E436">
        <v>14759.27190096</v>
      </c>
      <c r="F436">
        <v>802.95</v>
      </c>
      <c r="G436">
        <v>9.1941938151629596</v>
      </c>
      <c r="H436">
        <v>12.6148427524264</v>
      </c>
      <c r="I436">
        <v>45.1731973845746</v>
      </c>
      <c r="J436">
        <v>7.9305703780716597</v>
      </c>
      <c r="K436">
        <v>745.48641459415501</v>
      </c>
      <c r="L436">
        <v>641.76931587566003</v>
      </c>
      <c r="M436">
        <v>62.9523489003438</v>
      </c>
      <c r="N436">
        <v>0.76109769622444601</v>
      </c>
      <c r="O436">
        <v>2.9578429541067202</v>
      </c>
      <c r="P436">
        <v>79.229910714285694</v>
      </c>
      <c r="Q436">
        <v>0.108731328653504</v>
      </c>
    </row>
    <row r="437" spans="1:17" x14ac:dyDescent="0.3">
      <c r="A437" t="s">
        <v>990</v>
      </c>
      <c r="B437" t="s">
        <v>991</v>
      </c>
      <c r="C437" t="s">
        <v>3151</v>
      </c>
      <c r="D437" t="s">
        <v>276</v>
      </c>
      <c r="E437">
        <v>14738.702060854999</v>
      </c>
      <c r="F437">
        <v>1451.35</v>
      </c>
      <c r="G437">
        <v>10.391745882037201</v>
      </c>
      <c r="H437">
        <v>12.980655716915599</v>
      </c>
      <c r="I437">
        <v>-2.1351772962603301</v>
      </c>
      <c r="J437">
        <v>4.1570258464012699</v>
      </c>
      <c r="K437">
        <v>1336.6482740870199</v>
      </c>
      <c r="L437">
        <v>1249.1303032585299</v>
      </c>
      <c r="M437">
        <v>65.234720119047694</v>
      </c>
      <c r="N437">
        <v>0.45292836398703801</v>
      </c>
      <c r="O437">
        <v>13.6183553243532</v>
      </c>
      <c r="P437">
        <v>46.165466539100599</v>
      </c>
      <c r="Q437">
        <v>0.13904638717642401</v>
      </c>
    </row>
    <row r="438" spans="1:17" x14ac:dyDescent="0.3">
      <c r="A438" t="s">
        <v>992</v>
      </c>
      <c r="B438" t="s">
        <v>993</v>
      </c>
      <c r="C438" t="s">
        <v>3154</v>
      </c>
      <c r="D438" t="s">
        <v>119</v>
      </c>
      <c r="E438">
        <v>14720.43318455</v>
      </c>
      <c r="F438">
        <v>50.23</v>
      </c>
      <c r="G438">
        <v>-30.235591680704101</v>
      </c>
      <c r="H438">
        <v>-5.2875839731095304</v>
      </c>
      <c r="I438">
        <v>-32.057172417971103</v>
      </c>
      <c r="J438">
        <v>-1.2281414590914199</v>
      </c>
      <c r="K438">
        <v>53.215683833562998</v>
      </c>
      <c r="L438">
        <v>54.8273997497351</v>
      </c>
      <c r="M438">
        <v>33.704148823190799</v>
      </c>
      <c r="N438">
        <v>0.74724139145218105</v>
      </c>
      <c r="O438">
        <v>46.725064702369103</v>
      </c>
      <c r="P438">
        <v>28.301404853128901</v>
      </c>
    </row>
    <row r="439" spans="1:17" hidden="1" x14ac:dyDescent="0.3">
      <c r="A439" t="s">
        <v>994</v>
      </c>
      <c r="B439" t="s">
        <v>995</v>
      </c>
      <c r="C439" t="s">
        <v>3162</v>
      </c>
      <c r="D439" t="s">
        <v>448</v>
      </c>
      <c r="E439">
        <v>14695.693169235001</v>
      </c>
      <c r="F439">
        <v>2412.15</v>
      </c>
      <c r="G439">
        <v>-42.477571023478497</v>
      </c>
      <c r="H439">
        <v>-9.7876057014374194</v>
      </c>
      <c r="I439">
        <v>-28.6716022530311</v>
      </c>
      <c r="J439">
        <v>-1.6432226127599701</v>
      </c>
      <c r="M439">
        <v>67.419736802074098</v>
      </c>
      <c r="O439">
        <v>28.516054142569899</v>
      </c>
      <c r="P439">
        <v>17.316764748796199</v>
      </c>
    </row>
    <row r="440" spans="1:17" x14ac:dyDescent="0.3">
      <c r="A440" t="s">
        <v>996</v>
      </c>
      <c r="B440" t="s">
        <v>997</v>
      </c>
      <c r="C440" t="s">
        <v>3150</v>
      </c>
      <c r="D440" t="s">
        <v>481</v>
      </c>
      <c r="E440">
        <v>14634.3849183</v>
      </c>
      <c r="F440">
        <v>304.5</v>
      </c>
      <c r="G440">
        <v>-5.2874765225867799</v>
      </c>
      <c r="H440">
        <v>-54.475141576796098</v>
      </c>
      <c r="I440">
        <v>-20.781762108657801</v>
      </c>
      <c r="J440">
        <v>0.46746738072994198</v>
      </c>
      <c r="K440">
        <v>333.913948282219</v>
      </c>
      <c r="L440">
        <v>324.08411960748998</v>
      </c>
      <c r="M440">
        <v>34.939245968412799</v>
      </c>
      <c r="N440">
        <v>1.04029047404984</v>
      </c>
      <c r="O440">
        <v>35.623973727421998</v>
      </c>
      <c r="P440">
        <v>40.874392782789698</v>
      </c>
      <c r="Q440">
        <v>7.2582444300395996E-2</v>
      </c>
    </row>
    <row r="441" spans="1:17" x14ac:dyDescent="0.3">
      <c r="A441" t="s">
        <v>998</v>
      </c>
      <c r="B441" t="s">
        <v>999</v>
      </c>
      <c r="C441" t="s">
        <v>3153</v>
      </c>
      <c r="D441" t="s">
        <v>252</v>
      </c>
      <c r="E441">
        <v>14631.106165560001</v>
      </c>
      <c r="F441">
        <v>6133.2</v>
      </c>
      <c r="G441">
        <v>10.241010446558899</v>
      </c>
      <c r="H441">
        <v>-0.39101459266919097</v>
      </c>
      <c r="I441">
        <v>30.567872451306101</v>
      </c>
      <c r="J441">
        <v>-1.53895144053196</v>
      </c>
      <c r="K441">
        <v>6032.0290546617798</v>
      </c>
      <c r="L441">
        <v>5213.6187703028099</v>
      </c>
      <c r="M441">
        <v>39.160925048035097</v>
      </c>
      <c r="N441">
        <v>0.39114486483498001</v>
      </c>
      <c r="O441">
        <v>16.1098610839366</v>
      </c>
      <c r="P441">
        <v>62.166021073227398</v>
      </c>
      <c r="Q441">
        <v>0.120548292483269</v>
      </c>
    </row>
    <row r="442" spans="1:17" x14ac:dyDescent="0.3">
      <c r="A442" t="s">
        <v>1000</v>
      </c>
      <c r="B442" t="s">
        <v>1001</v>
      </c>
      <c r="C442" t="s">
        <v>3146</v>
      </c>
      <c r="D442" t="s">
        <v>21</v>
      </c>
      <c r="E442">
        <v>14619.857953479999</v>
      </c>
      <c r="F442">
        <v>2593.6999999999998</v>
      </c>
      <c r="G442">
        <v>161.907420343702</v>
      </c>
      <c r="H442">
        <v>0.127593280199362</v>
      </c>
      <c r="I442">
        <v>47.74337076087</v>
      </c>
      <c r="J442">
        <v>7.4011213454604903</v>
      </c>
      <c r="K442">
        <v>2542.5171394629101</v>
      </c>
      <c r="L442">
        <v>2052.2649555824501</v>
      </c>
      <c r="M442">
        <v>54.304860448715203</v>
      </c>
      <c r="N442">
        <v>1.3121900692350099</v>
      </c>
      <c r="O442">
        <v>12.7732582796776</v>
      </c>
      <c r="P442">
        <v>251.16436501489301</v>
      </c>
    </row>
    <row r="443" spans="1:17" x14ac:dyDescent="0.3">
      <c r="A443" t="s">
        <v>1002</v>
      </c>
      <c r="B443" t="s">
        <v>1003</v>
      </c>
      <c r="C443" t="s">
        <v>3149</v>
      </c>
      <c r="D443" t="s">
        <v>384</v>
      </c>
      <c r="E443">
        <v>14612.403883520001</v>
      </c>
      <c r="F443">
        <v>420.8</v>
      </c>
      <c r="G443">
        <v>113.62874416119899</v>
      </c>
      <c r="H443">
        <v>-0.28754861256527497</v>
      </c>
      <c r="I443">
        <v>94.491660688401595</v>
      </c>
      <c r="J443">
        <v>4.0351213926893204</v>
      </c>
      <c r="K443">
        <v>379.02050665815699</v>
      </c>
      <c r="L443">
        <v>283.77774662025502</v>
      </c>
      <c r="M443">
        <v>68.170978461996199</v>
      </c>
      <c r="N443">
        <v>0.50183338740281802</v>
      </c>
      <c r="O443">
        <v>6.4519961977186302</v>
      </c>
      <c r="P443">
        <v>179.880279348187</v>
      </c>
      <c r="Q443">
        <v>0.20271224524242801</v>
      </c>
    </row>
    <row r="444" spans="1:17" x14ac:dyDescent="0.3">
      <c r="A444" t="s">
        <v>1004</v>
      </c>
      <c r="B444" t="s">
        <v>1005</v>
      </c>
      <c r="C444" t="s">
        <v>3156</v>
      </c>
      <c r="D444" t="s">
        <v>252</v>
      </c>
      <c r="E444">
        <v>14519.385920000001</v>
      </c>
      <c r="F444">
        <v>4599.3999999999996</v>
      </c>
      <c r="G444">
        <v>31.414223249412402</v>
      </c>
      <c r="H444">
        <v>9.3541505430732492</v>
      </c>
      <c r="I444">
        <v>5.7535975213434298</v>
      </c>
      <c r="J444">
        <v>11.3081793298475</v>
      </c>
      <c r="K444">
        <v>4250.2979124322801</v>
      </c>
      <c r="L444">
        <v>3965.0733221615401</v>
      </c>
      <c r="M444">
        <v>85.885007320857994</v>
      </c>
      <c r="N444">
        <v>1.2823169689087399</v>
      </c>
      <c r="O444">
        <v>8.70983171718051</v>
      </c>
      <c r="P444">
        <v>66.644927536231805</v>
      </c>
      <c r="Q444">
        <v>0.19061739454715301</v>
      </c>
    </row>
    <row r="445" spans="1:17" x14ac:dyDescent="0.3">
      <c r="A445" t="s">
        <v>1006</v>
      </c>
      <c r="B445" t="s">
        <v>1007</v>
      </c>
      <c r="C445" t="s">
        <v>3151</v>
      </c>
      <c r="D445" t="s">
        <v>51</v>
      </c>
      <c r="E445">
        <v>14515.95358512</v>
      </c>
      <c r="F445">
        <v>1909.7</v>
      </c>
      <c r="G445">
        <v>48.1510632829294</v>
      </c>
      <c r="H445">
        <v>0.84312467707378802</v>
      </c>
      <c r="I445">
        <v>32.343995847248898</v>
      </c>
      <c r="J445">
        <v>-1.7550761228524701</v>
      </c>
      <c r="K445">
        <v>1848.0058337135699</v>
      </c>
      <c r="L445">
        <v>1538.4605270747099</v>
      </c>
      <c r="M445">
        <v>45.429910588390101</v>
      </c>
      <c r="N445">
        <v>0.78264677786486403</v>
      </c>
      <c r="O445">
        <v>13.0439336021364</v>
      </c>
      <c r="P445">
        <v>100.17819706498901</v>
      </c>
      <c r="Q445">
        <v>9.5996414916241002E-2</v>
      </c>
    </row>
    <row r="446" spans="1:17" x14ac:dyDescent="0.3">
      <c r="A446" t="s">
        <v>1008</v>
      </c>
      <c r="B446" t="s">
        <v>1009</v>
      </c>
      <c r="C446" t="s">
        <v>3152</v>
      </c>
      <c r="D446" t="s">
        <v>111</v>
      </c>
      <c r="E446">
        <v>14495.0654191049</v>
      </c>
      <c r="F446">
        <v>21.15</v>
      </c>
      <c r="G446">
        <v>97.255619568896407</v>
      </c>
      <c r="H446">
        <v>23.993279475835401</v>
      </c>
      <c r="I446">
        <v>10.217180808889699</v>
      </c>
      <c r="J446">
        <v>4.9984698373226504</v>
      </c>
      <c r="K446">
        <v>18.986917353914901</v>
      </c>
      <c r="L446">
        <v>17.3390463232992</v>
      </c>
      <c r="M446">
        <v>58.840323300167299</v>
      </c>
      <c r="N446">
        <v>2.8152881599124799</v>
      </c>
      <c r="O446">
        <v>13.4751773049645</v>
      </c>
      <c r="P446">
        <v>153.293413173652</v>
      </c>
      <c r="Q446">
        <v>0.133243150875692</v>
      </c>
    </row>
    <row r="447" spans="1:17" hidden="1" x14ac:dyDescent="0.3">
      <c r="A447" t="s">
        <v>1010</v>
      </c>
      <c r="B447" t="s">
        <v>1011</v>
      </c>
      <c r="C447" t="s">
        <v>3162</v>
      </c>
      <c r="D447" t="s">
        <v>51</v>
      </c>
      <c r="E447">
        <v>14490.47750522</v>
      </c>
      <c r="F447">
        <v>920.65</v>
      </c>
      <c r="G447">
        <v>-10.930670331679201</v>
      </c>
      <c r="H447">
        <v>-1.5686775521713101</v>
      </c>
      <c r="I447">
        <v>2.8752984387681799</v>
      </c>
      <c r="J447">
        <v>3.7707655341197199</v>
      </c>
      <c r="K447">
        <v>881.62699999999995</v>
      </c>
      <c r="M447">
        <v>75.548245236555601</v>
      </c>
      <c r="O447">
        <v>27.724976918481499</v>
      </c>
      <c r="P447">
        <v>26.9862068965517</v>
      </c>
    </row>
    <row r="448" spans="1:17" x14ac:dyDescent="0.3">
      <c r="A448" t="s">
        <v>1012</v>
      </c>
      <c r="B448" t="s">
        <v>1013</v>
      </c>
      <c r="C448" t="s">
        <v>3161</v>
      </c>
      <c r="D448" t="s">
        <v>1014</v>
      </c>
      <c r="E448">
        <v>14398.033249685001</v>
      </c>
      <c r="F448">
        <v>810.85</v>
      </c>
      <c r="G448">
        <v>31.429534629319001</v>
      </c>
      <c r="H448">
        <v>2.79245754750447</v>
      </c>
      <c r="I448">
        <v>20.265515973389501</v>
      </c>
      <c r="J448">
        <v>0.86687320366516696</v>
      </c>
      <c r="K448">
        <v>812.19274535152897</v>
      </c>
      <c r="L448">
        <v>711.11258681768197</v>
      </c>
      <c r="M448">
        <v>42.466595754534701</v>
      </c>
      <c r="N448">
        <v>0.740335092583149</v>
      </c>
      <c r="O448">
        <v>7.9731146327927496</v>
      </c>
      <c r="P448">
        <v>79.114203666887505</v>
      </c>
      <c r="Q448">
        <v>5.9219175343711003E-2</v>
      </c>
    </row>
    <row r="449" spans="1:17" x14ac:dyDescent="0.3">
      <c r="A449" t="s">
        <v>1015</v>
      </c>
      <c r="B449" t="s">
        <v>1016</v>
      </c>
      <c r="C449" t="s">
        <v>3151</v>
      </c>
      <c r="D449" t="s">
        <v>51</v>
      </c>
      <c r="E449">
        <v>14375.063799039999</v>
      </c>
      <c r="F449">
        <v>1173.2</v>
      </c>
      <c r="G449">
        <v>49.101133938740702</v>
      </c>
      <c r="H449">
        <v>-3.0022380440258498</v>
      </c>
      <c r="I449">
        <v>33.902064529820002</v>
      </c>
      <c r="J449">
        <v>8.4221196990541397E-2</v>
      </c>
      <c r="K449">
        <v>1099.3130970018999</v>
      </c>
      <c r="L449">
        <v>910.54498150163101</v>
      </c>
      <c r="M449">
        <v>52.980521451082403</v>
      </c>
      <c r="N449">
        <v>0.66178018511379699</v>
      </c>
      <c r="O449">
        <v>13.799863620866001</v>
      </c>
      <c r="P449">
        <v>91.950261780104697</v>
      </c>
      <c r="Q449">
        <v>6.7809521103593007E-2</v>
      </c>
    </row>
    <row r="450" spans="1:17" x14ac:dyDescent="0.3">
      <c r="A450" t="s">
        <v>1017</v>
      </c>
      <c r="B450" t="s">
        <v>1018</v>
      </c>
      <c r="C450" t="s">
        <v>3150</v>
      </c>
      <c r="D450" t="s">
        <v>273</v>
      </c>
      <c r="E450">
        <v>14278.54390859</v>
      </c>
      <c r="F450">
        <v>611.65</v>
      </c>
      <c r="G450">
        <v>80.749942564998705</v>
      </c>
      <c r="H450">
        <v>-20.384646898437499</v>
      </c>
      <c r="I450">
        <v>2.9196136977473799</v>
      </c>
      <c r="J450">
        <v>8.1424637725568996</v>
      </c>
      <c r="K450">
        <v>641.76409018058496</v>
      </c>
      <c r="L450">
        <v>607.59398245724606</v>
      </c>
      <c r="M450">
        <v>58.423549507439603</v>
      </c>
      <c r="N450">
        <v>1.78498089694568</v>
      </c>
      <c r="O450">
        <v>35.371536009155498</v>
      </c>
      <c r="P450">
        <v>141.75889328063201</v>
      </c>
      <c r="Q450">
        <v>4.0560644453838002E-2</v>
      </c>
    </row>
    <row r="451" spans="1:17" x14ac:dyDescent="0.3">
      <c r="A451" t="s">
        <v>1019</v>
      </c>
      <c r="B451" t="s">
        <v>1020</v>
      </c>
      <c r="C451" t="s">
        <v>3156</v>
      </c>
      <c r="D451" t="s">
        <v>154</v>
      </c>
      <c r="E451">
        <v>14259.119513600001</v>
      </c>
      <c r="F451">
        <v>14094.05</v>
      </c>
      <c r="G451">
        <v>188.03489300946401</v>
      </c>
      <c r="H451">
        <v>0.95549222602073003</v>
      </c>
      <c r="I451">
        <v>28.868072889696599</v>
      </c>
      <c r="J451">
        <v>10.2392744769805</v>
      </c>
      <c r="K451">
        <v>13285.3373123688</v>
      </c>
      <c r="L451">
        <v>10875.9729385675</v>
      </c>
      <c r="M451">
        <v>66.831478082320302</v>
      </c>
      <c r="N451">
        <v>1.13004684887268</v>
      </c>
      <c r="O451">
        <v>5.00885125283365</v>
      </c>
      <c r="P451">
        <v>230.40028131043701</v>
      </c>
      <c r="Q451">
        <v>0.23900126939272401</v>
      </c>
    </row>
    <row r="452" spans="1:17" x14ac:dyDescent="0.3">
      <c r="A452" t="s">
        <v>1021</v>
      </c>
      <c r="B452" t="s">
        <v>1022</v>
      </c>
      <c r="C452" t="s">
        <v>3156</v>
      </c>
      <c r="D452" t="s">
        <v>83</v>
      </c>
      <c r="E452">
        <v>14169.822473745</v>
      </c>
      <c r="F452">
        <v>2531.0500000000002</v>
      </c>
      <c r="G452">
        <v>0.33803168798161898</v>
      </c>
      <c r="H452">
        <v>-5.1906265960782898</v>
      </c>
      <c r="I452">
        <v>-22.535328765851201</v>
      </c>
      <c r="J452">
        <v>5.25730975532763</v>
      </c>
      <c r="K452">
        <v>2635.96725646391</v>
      </c>
      <c r="L452">
        <v>2604.6318594989898</v>
      </c>
      <c r="M452">
        <v>61.156110242491998</v>
      </c>
      <c r="N452">
        <v>0.96161557554260702</v>
      </c>
      <c r="O452">
        <v>44.406471622449097</v>
      </c>
      <c r="P452">
        <v>45.8818443804034</v>
      </c>
      <c r="Q452">
        <v>0.125426761488422</v>
      </c>
    </row>
    <row r="453" spans="1:17" x14ac:dyDescent="0.3">
      <c r="A453" t="s">
        <v>1023</v>
      </c>
      <c r="B453" t="s">
        <v>1024</v>
      </c>
      <c r="C453" t="s">
        <v>3148</v>
      </c>
      <c r="D453" t="s">
        <v>1025</v>
      </c>
      <c r="E453">
        <v>14077.963223055</v>
      </c>
      <c r="F453">
        <v>438.65</v>
      </c>
      <c r="G453">
        <v>69.7539946181777</v>
      </c>
      <c r="H453">
        <v>-12.639847459149101</v>
      </c>
      <c r="I453">
        <v>6.7752252927627596</v>
      </c>
      <c r="J453">
        <v>-4.3724061101427596</v>
      </c>
      <c r="K453">
        <v>454.686909355144</v>
      </c>
      <c r="L453">
        <v>412.054866391551</v>
      </c>
      <c r="M453">
        <v>56.678919383212801</v>
      </c>
      <c r="N453">
        <v>0.98537878327753803</v>
      </c>
      <c r="O453">
        <v>40.841217371480603</v>
      </c>
      <c r="P453">
        <v>116.61728395061699</v>
      </c>
      <c r="Q453">
        <v>0.111457568868345</v>
      </c>
    </row>
    <row r="454" spans="1:17" x14ac:dyDescent="0.3">
      <c r="A454" t="s">
        <v>1026</v>
      </c>
      <c r="B454" t="s">
        <v>1027</v>
      </c>
      <c r="C454" t="s">
        <v>3158</v>
      </c>
      <c r="D454" t="s">
        <v>745</v>
      </c>
      <c r="E454">
        <v>14067.2979035399</v>
      </c>
      <c r="F454">
        <v>2994.6</v>
      </c>
      <c r="G454">
        <v>21.4473494964735</v>
      </c>
      <c r="H454">
        <v>11.2194023520749</v>
      </c>
      <c r="I454">
        <v>9.8434062553342603</v>
      </c>
      <c r="J454">
        <v>-2.2105539339530398</v>
      </c>
      <c r="K454">
        <v>2832.3346636005399</v>
      </c>
      <c r="L454">
        <v>2515.5314639909602</v>
      </c>
      <c r="M454">
        <v>46.190171907115797</v>
      </c>
      <c r="N454">
        <v>1.03620022316197</v>
      </c>
      <c r="O454">
        <v>7.4267013958458596</v>
      </c>
      <c r="P454">
        <v>60.5253283302063</v>
      </c>
      <c r="Q454">
        <v>9.1105205602708003E-2</v>
      </c>
    </row>
    <row r="455" spans="1:17" x14ac:dyDescent="0.3">
      <c r="A455" t="s">
        <v>1028</v>
      </c>
      <c r="B455" t="s">
        <v>1029</v>
      </c>
      <c r="C455" t="s">
        <v>3153</v>
      </c>
      <c r="D455" t="s">
        <v>218</v>
      </c>
      <c r="E455">
        <v>14032.9332012049</v>
      </c>
      <c r="F455">
        <v>1709.65</v>
      </c>
      <c r="G455">
        <v>20.512762426039199</v>
      </c>
      <c r="H455">
        <v>7.4531356800525002</v>
      </c>
      <c r="I455">
        <v>-16.042805089502298</v>
      </c>
      <c r="J455">
        <v>3.4438283842131598</v>
      </c>
      <c r="K455">
        <v>1664.77692178642</v>
      </c>
      <c r="L455">
        <v>1616.8099336364</v>
      </c>
      <c r="M455">
        <v>54.268157534083699</v>
      </c>
      <c r="N455">
        <v>1.36591498644742</v>
      </c>
      <c r="O455">
        <v>29.965197555055099</v>
      </c>
      <c r="P455">
        <v>67.942043222003903</v>
      </c>
      <c r="Q455">
        <v>0.111750188445259</v>
      </c>
    </row>
    <row r="456" spans="1:17" x14ac:dyDescent="0.3">
      <c r="A456" t="s">
        <v>1030</v>
      </c>
      <c r="B456" t="s">
        <v>1031</v>
      </c>
      <c r="C456" t="s">
        <v>603</v>
      </c>
      <c r="D456" t="s">
        <v>603</v>
      </c>
      <c r="E456">
        <v>14009.073186</v>
      </c>
      <c r="F456">
        <v>484.45</v>
      </c>
      <c r="G456">
        <v>4.5025004665280104</v>
      </c>
      <c r="H456">
        <v>-5.0519092535638501</v>
      </c>
      <c r="I456">
        <v>-8.84445021548831</v>
      </c>
      <c r="J456">
        <v>-1.1762294793177499</v>
      </c>
      <c r="K456">
        <v>482.71591079648101</v>
      </c>
      <c r="L456">
        <v>461.03361813893798</v>
      </c>
      <c r="M456">
        <v>63.450858572167803</v>
      </c>
      <c r="N456">
        <v>0.33771485131017998</v>
      </c>
      <c r="O456">
        <v>22.2004334812674</v>
      </c>
      <c r="P456">
        <v>43.116691285081203</v>
      </c>
      <c r="Q456">
        <v>2.5538911563673002E-2</v>
      </c>
    </row>
    <row r="457" spans="1:17" x14ac:dyDescent="0.3">
      <c r="A457" t="s">
        <v>1032</v>
      </c>
      <c r="B457" t="s">
        <v>1033</v>
      </c>
      <c r="C457" t="s">
        <v>3158</v>
      </c>
      <c r="D457" t="s">
        <v>1034</v>
      </c>
      <c r="E457">
        <v>13995.325863762</v>
      </c>
      <c r="F457">
        <v>179.02</v>
      </c>
      <c r="G457">
        <v>-8.6612470131002297</v>
      </c>
      <c r="H457">
        <v>-4.3241795383146302</v>
      </c>
      <c r="I457">
        <v>-32.071955298931698</v>
      </c>
      <c r="J457">
        <v>-2.6894333272783202</v>
      </c>
      <c r="K457">
        <v>192.21265275618799</v>
      </c>
      <c r="L457">
        <v>195.66073958638799</v>
      </c>
      <c r="M457">
        <v>26.412454035272201</v>
      </c>
      <c r="N457">
        <v>1.0455160901484599</v>
      </c>
      <c r="O457">
        <v>32.694670986481903</v>
      </c>
      <c r="P457">
        <v>31.439060205579999</v>
      </c>
      <c r="Q457">
        <v>9.372408668173E-3</v>
      </c>
    </row>
    <row r="458" spans="1:17" x14ac:dyDescent="0.3">
      <c r="A458" t="s">
        <v>1035</v>
      </c>
      <c r="B458" t="s">
        <v>1036</v>
      </c>
      <c r="C458" t="s">
        <v>3145</v>
      </c>
      <c r="D458" t="s">
        <v>18</v>
      </c>
      <c r="E458">
        <v>13833.124502999999</v>
      </c>
      <c r="F458">
        <v>928.95</v>
      </c>
      <c r="G458">
        <v>49.117427075560201</v>
      </c>
      <c r="H458">
        <v>2.2846080566762299</v>
      </c>
      <c r="I458">
        <v>-10.8390988731748</v>
      </c>
      <c r="J458">
        <v>-4.4770525753055299</v>
      </c>
      <c r="K458">
        <v>932.41350989297803</v>
      </c>
      <c r="L458">
        <v>876.24673912158505</v>
      </c>
      <c r="M458">
        <v>57.5817899312854</v>
      </c>
      <c r="N458">
        <v>0.46069304243072901</v>
      </c>
      <c r="O458">
        <v>37.251735830776603</v>
      </c>
      <c r="P458">
        <v>82.846176557425395</v>
      </c>
      <c r="Q458">
        <v>0.180605192626481</v>
      </c>
    </row>
    <row r="459" spans="1:17" x14ac:dyDescent="0.3">
      <c r="A459" t="s">
        <v>1037</v>
      </c>
      <c r="B459" t="s">
        <v>1038</v>
      </c>
      <c r="C459" t="s">
        <v>3147</v>
      </c>
      <c r="D459" t="s">
        <v>589</v>
      </c>
      <c r="E459">
        <v>13822.8683628</v>
      </c>
      <c r="F459">
        <v>1746.6</v>
      </c>
      <c r="G459">
        <v>-19.577729805642399</v>
      </c>
      <c r="H459">
        <v>-3.31707982263553</v>
      </c>
      <c r="I459">
        <v>0.52421991747846797</v>
      </c>
      <c r="J459">
        <v>1.5483450651370201</v>
      </c>
      <c r="K459">
        <v>1769.2729413935499</v>
      </c>
      <c r="L459">
        <v>1682.8909824106399</v>
      </c>
      <c r="M459">
        <v>43.742439388261801</v>
      </c>
      <c r="N459">
        <v>0.68238477462199698</v>
      </c>
      <c r="O459">
        <v>13.302988663689399</v>
      </c>
      <c r="P459">
        <v>33.634276970160599</v>
      </c>
      <c r="Q459">
        <v>-8.7999432382619994E-2</v>
      </c>
    </row>
    <row r="460" spans="1:17" x14ac:dyDescent="0.3">
      <c r="A460" t="s">
        <v>1039</v>
      </c>
      <c r="B460" t="s">
        <v>1040</v>
      </c>
      <c r="C460" t="s">
        <v>3156</v>
      </c>
      <c r="D460" t="s">
        <v>252</v>
      </c>
      <c r="E460">
        <v>13597.190398979999</v>
      </c>
      <c r="F460">
        <v>1712.3</v>
      </c>
      <c r="G460">
        <v>57.346858298305001</v>
      </c>
      <c r="H460">
        <v>7.9485259685784797</v>
      </c>
      <c r="I460">
        <v>29.051575937215102</v>
      </c>
      <c r="J460">
        <v>1.2715714671679501</v>
      </c>
      <c r="K460">
        <v>1789.9470203506801</v>
      </c>
      <c r="L460">
        <v>1575.27174043933</v>
      </c>
      <c r="M460">
        <v>44.969957502513402</v>
      </c>
      <c r="N460">
        <v>0.92821718550704901</v>
      </c>
      <c r="O460">
        <v>56.748233370320598</v>
      </c>
      <c r="P460">
        <v>113.171490818549</v>
      </c>
      <c r="Q460">
        <v>0.14338020819337199</v>
      </c>
    </row>
    <row r="461" spans="1:17" x14ac:dyDescent="0.3">
      <c r="A461" t="s">
        <v>1041</v>
      </c>
      <c r="B461" t="s">
        <v>1042</v>
      </c>
      <c r="C461" t="s">
        <v>3159</v>
      </c>
      <c r="D461" t="s">
        <v>538</v>
      </c>
      <c r="E461">
        <v>13552.261948199999</v>
      </c>
      <c r="F461">
        <v>871.95</v>
      </c>
      <c r="G461">
        <v>-33.6103451082924</v>
      </c>
      <c r="H461">
        <v>3.1097175369650798</v>
      </c>
      <c r="I461">
        <v>-8.29151139111441</v>
      </c>
      <c r="J461">
        <v>-3.52363963497565</v>
      </c>
      <c r="K461">
        <v>860.35138896383398</v>
      </c>
      <c r="L461">
        <v>837.021687518975</v>
      </c>
      <c r="M461">
        <v>43.590896392833201</v>
      </c>
      <c r="N461">
        <v>0.65897590904070902</v>
      </c>
      <c r="O461">
        <v>9.7539996559435593</v>
      </c>
      <c r="P461">
        <v>22.991748360251002</v>
      </c>
      <c r="Q461">
        <v>3.8428315594400998E-2</v>
      </c>
    </row>
    <row r="462" spans="1:17" x14ac:dyDescent="0.3">
      <c r="A462" t="s">
        <v>1043</v>
      </c>
      <c r="B462" t="s">
        <v>1044</v>
      </c>
      <c r="C462" t="s">
        <v>3161</v>
      </c>
      <c r="D462" t="s">
        <v>400</v>
      </c>
      <c r="E462">
        <v>13395.726799874999</v>
      </c>
      <c r="F462">
        <v>1061.1500000000001</v>
      </c>
      <c r="G462">
        <v>29.2798574158818</v>
      </c>
      <c r="H462">
        <v>6.9656416709638096</v>
      </c>
      <c r="I462">
        <v>81.815687558789506</v>
      </c>
      <c r="J462">
        <v>-2.50463568234498</v>
      </c>
      <c r="K462">
        <v>1006.80812923194</v>
      </c>
      <c r="L462">
        <v>796.83508192055604</v>
      </c>
      <c r="M462">
        <v>50.862927305757196</v>
      </c>
      <c r="N462">
        <v>0.70587639144467096</v>
      </c>
      <c r="O462">
        <v>9.6781793337416797</v>
      </c>
      <c r="P462">
        <v>135.81111111111099</v>
      </c>
      <c r="Q462">
        <v>9.8928752352027E-2</v>
      </c>
    </row>
    <row r="463" spans="1:17" x14ac:dyDescent="0.3">
      <c r="A463" t="s">
        <v>1045</v>
      </c>
      <c r="B463" t="s">
        <v>1046</v>
      </c>
      <c r="C463" t="s">
        <v>3151</v>
      </c>
      <c r="D463" t="s">
        <v>51</v>
      </c>
      <c r="E463">
        <v>13368.330507000001</v>
      </c>
      <c r="F463">
        <v>295</v>
      </c>
      <c r="G463">
        <v>141.38433372485801</v>
      </c>
      <c r="H463">
        <v>6.4282741855236898</v>
      </c>
      <c r="I463">
        <v>54.201696674698297</v>
      </c>
      <c r="J463">
        <v>2.9062592061732202</v>
      </c>
      <c r="K463">
        <v>264.38976950659202</v>
      </c>
      <c r="L463">
        <v>198.300994227422</v>
      </c>
      <c r="M463">
        <v>52.9184836199031</v>
      </c>
      <c r="N463">
        <v>0.62075797110955</v>
      </c>
      <c r="O463">
        <v>11.457627118644</v>
      </c>
      <c r="P463">
        <v>202.71934325295001</v>
      </c>
      <c r="Q463">
        <v>0.17911240285578101</v>
      </c>
    </row>
    <row r="464" spans="1:17" x14ac:dyDescent="0.3">
      <c r="A464" t="s">
        <v>1047</v>
      </c>
      <c r="B464" t="s">
        <v>1048</v>
      </c>
      <c r="C464" t="s">
        <v>3147</v>
      </c>
      <c r="D464" t="s">
        <v>405</v>
      </c>
      <c r="E464">
        <v>13325.665925625</v>
      </c>
      <c r="F464">
        <v>431.25</v>
      </c>
      <c r="G464">
        <v>337.40521356464399</v>
      </c>
      <c r="H464">
        <v>35.792052850056201</v>
      </c>
      <c r="I464">
        <v>203.64971676753001</v>
      </c>
      <c r="J464">
        <v>14.556144292936199</v>
      </c>
      <c r="K464">
        <v>320.27086028634102</v>
      </c>
      <c r="L464">
        <v>218.555936549172</v>
      </c>
      <c r="M464">
        <v>71.462944462237203</v>
      </c>
      <c r="N464">
        <v>1.2832641155596001</v>
      </c>
      <c r="O464">
        <v>1.3333333333333399</v>
      </c>
      <c r="P464">
        <v>381.84357541899402</v>
      </c>
      <c r="Q464">
        <v>0.151457417401449</v>
      </c>
    </row>
    <row r="465" spans="1:17" x14ac:dyDescent="0.3">
      <c r="A465" t="s">
        <v>1049</v>
      </c>
      <c r="B465" t="s">
        <v>1050</v>
      </c>
      <c r="C465" t="s">
        <v>3149</v>
      </c>
      <c r="D465" t="s">
        <v>195</v>
      </c>
      <c r="E465">
        <v>13324.28072612</v>
      </c>
      <c r="F465">
        <v>410.2</v>
      </c>
      <c r="G465">
        <v>-4.8689442880910798</v>
      </c>
      <c r="H465">
        <v>-10.752592557188301</v>
      </c>
      <c r="I465">
        <v>-4.8431610390344</v>
      </c>
      <c r="J465">
        <v>-3.1831756721901501</v>
      </c>
      <c r="K465">
        <v>462.21244609730797</v>
      </c>
      <c r="L465">
        <v>442.04152041407701</v>
      </c>
      <c r="M465">
        <v>26.658334227702401</v>
      </c>
      <c r="N465">
        <v>0.50189382867783305</v>
      </c>
      <c r="O465">
        <v>33.349585568015598</v>
      </c>
      <c r="P465">
        <v>60.046820132656997</v>
      </c>
    </row>
    <row r="466" spans="1:17" x14ac:dyDescent="0.3">
      <c r="A466" t="s">
        <v>1051</v>
      </c>
      <c r="B466" t="s">
        <v>1052</v>
      </c>
      <c r="C466" t="s">
        <v>3156</v>
      </c>
      <c r="D466" t="s">
        <v>119</v>
      </c>
      <c r="E466">
        <v>13312.65470685</v>
      </c>
      <c r="F466">
        <v>436.85</v>
      </c>
      <c r="G466">
        <v>7.1006773717329903</v>
      </c>
      <c r="H466">
        <v>24.2535093272372</v>
      </c>
      <c r="I466">
        <v>12.964294745647299</v>
      </c>
      <c r="J466">
        <v>26.942458067851</v>
      </c>
      <c r="K466">
        <v>364.63342728607199</v>
      </c>
      <c r="L466">
        <v>345.689981410011</v>
      </c>
      <c r="M466">
        <v>81.3110512005928</v>
      </c>
      <c r="N466">
        <v>3.48115570945561</v>
      </c>
      <c r="O466">
        <v>3.2390980885887499</v>
      </c>
      <c r="P466">
        <v>72.804588607594894</v>
      </c>
      <c r="Q466">
        <v>0.17916199531208199</v>
      </c>
    </row>
    <row r="467" spans="1:17" hidden="1" x14ac:dyDescent="0.3">
      <c r="A467" t="s">
        <v>1053</v>
      </c>
      <c r="B467" t="s">
        <v>1054</v>
      </c>
      <c r="C467" t="s">
        <v>3162</v>
      </c>
      <c r="D467" t="s">
        <v>80</v>
      </c>
      <c r="E467">
        <v>13096.2817854</v>
      </c>
      <c r="F467">
        <v>11459.25</v>
      </c>
      <c r="G467">
        <v>14.955879220414699</v>
      </c>
      <c r="H467">
        <v>10.9011516622529</v>
      </c>
      <c r="I467">
        <v>41.4296629152892</v>
      </c>
      <c r="J467">
        <v>2.5172134687921699</v>
      </c>
      <c r="K467">
        <v>10688.6816818715</v>
      </c>
      <c r="L467">
        <v>8908.0779093732199</v>
      </c>
      <c r="M467">
        <v>51.699679763468097</v>
      </c>
      <c r="N467">
        <v>0.75066748068174904</v>
      </c>
      <c r="O467">
        <v>11.595436001483501</v>
      </c>
      <c r="P467">
        <v>70.218059743616394</v>
      </c>
      <c r="Q467">
        <v>0.134135557226774</v>
      </c>
    </row>
    <row r="468" spans="1:17" x14ac:dyDescent="0.3">
      <c r="A468" t="s">
        <v>1055</v>
      </c>
      <c r="B468" t="s">
        <v>1056</v>
      </c>
      <c r="C468" t="s">
        <v>3149</v>
      </c>
      <c r="D468" t="s">
        <v>1014</v>
      </c>
      <c r="E468">
        <v>13094.534746724999</v>
      </c>
      <c r="F468">
        <v>649.04999999999995</v>
      </c>
      <c r="G468">
        <v>30.924829218729801</v>
      </c>
      <c r="H468">
        <v>18.5459110547827</v>
      </c>
      <c r="I468">
        <v>61.096982167425402</v>
      </c>
      <c r="J468">
        <v>1.2422359726503001</v>
      </c>
      <c r="K468">
        <v>586.92079746627996</v>
      </c>
      <c r="L468">
        <v>479.85467142079301</v>
      </c>
      <c r="M468">
        <v>53.068453465035503</v>
      </c>
      <c r="N468">
        <v>0.69178178363710596</v>
      </c>
      <c r="O468">
        <v>6.5865495724520304</v>
      </c>
      <c r="P468">
        <v>88.951965065502094</v>
      </c>
      <c r="Q468">
        <v>8.4157826592161006E-2</v>
      </c>
    </row>
    <row r="469" spans="1:17" hidden="1" x14ac:dyDescent="0.3">
      <c r="A469" t="s">
        <v>1057</v>
      </c>
      <c r="B469" t="s">
        <v>1058</v>
      </c>
      <c r="C469" t="s">
        <v>3162</v>
      </c>
      <c r="D469" t="s">
        <v>154</v>
      </c>
      <c r="E469">
        <v>13042.955901885</v>
      </c>
      <c r="F469">
        <v>869.05</v>
      </c>
      <c r="G469">
        <v>380.92054831411701</v>
      </c>
      <c r="H469">
        <v>27.2088000290432</v>
      </c>
      <c r="I469">
        <v>31.432902356447901</v>
      </c>
      <c r="J469">
        <v>21.581200996998302</v>
      </c>
      <c r="K469">
        <v>705.38372827812304</v>
      </c>
      <c r="L469">
        <v>573.15054540408005</v>
      </c>
      <c r="M469">
        <v>86.882198146455707</v>
      </c>
      <c r="N469">
        <v>2.2230600484227701</v>
      </c>
      <c r="O469">
        <v>3.4232782923882401</v>
      </c>
      <c r="P469">
        <v>512.00704225352104</v>
      </c>
      <c r="Q469">
        <v>0.27637570119330601</v>
      </c>
    </row>
    <row r="470" spans="1:17" x14ac:dyDescent="0.3">
      <c r="A470" t="s">
        <v>1059</v>
      </c>
      <c r="B470" t="s">
        <v>1060</v>
      </c>
      <c r="C470" t="s">
        <v>3156</v>
      </c>
      <c r="D470" t="s">
        <v>77</v>
      </c>
      <c r="E470">
        <v>12974.484595579999</v>
      </c>
      <c r="F470">
        <v>628.29999999999995</v>
      </c>
      <c r="G470">
        <v>-39.814068525848597</v>
      </c>
      <c r="H470">
        <v>10.1670490398025</v>
      </c>
      <c r="I470">
        <v>-14.897133414425401</v>
      </c>
      <c r="J470">
        <v>5.4582797308250797</v>
      </c>
      <c r="K470">
        <v>606.54974637014698</v>
      </c>
      <c r="L470">
        <v>632.99639919082404</v>
      </c>
      <c r="M470">
        <v>70.494762543852204</v>
      </c>
      <c r="N470">
        <v>0.78035484332708904</v>
      </c>
      <c r="O470">
        <v>31.1475409836065</v>
      </c>
      <c r="P470">
        <v>24.600892414476899</v>
      </c>
      <c r="Q470">
        <v>5.7946737803101001E-2</v>
      </c>
    </row>
    <row r="471" spans="1:17" x14ac:dyDescent="0.3">
      <c r="A471" t="s">
        <v>1061</v>
      </c>
      <c r="B471" t="s">
        <v>1062</v>
      </c>
      <c r="C471" t="s">
        <v>3153</v>
      </c>
      <c r="D471" t="s">
        <v>188</v>
      </c>
      <c r="E471">
        <v>12963.978196100001</v>
      </c>
      <c r="F471">
        <v>551</v>
      </c>
      <c r="G471">
        <v>36.584511747529497</v>
      </c>
      <c r="H471">
        <v>4.4262089113870298</v>
      </c>
      <c r="I471">
        <v>22.749420978854801</v>
      </c>
      <c r="J471">
        <v>-0.4344010226974</v>
      </c>
      <c r="K471">
        <v>556.04861591080498</v>
      </c>
      <c r="L471">
        <v>472.32132480790801</v>
      </c>
      <c r="M471">
        <v>33.101477822997303</v>
      </c>
      <c r="N471">
        <v>0.41491537240267201</v>
      </c>
      <c r="O471">
        <v>18.330308529945501</v>
      </c>
      <c r="P471">
        <v>76.038338658146898</v>
      </c>
      <c r="Q471">
        <v>0.159267918955561</v>
      </c>
    </row>
    <row r="472" spans="1:17" x14ac:dyDescent="0.3">
      <c r="A472" t="s">
        <v>1063</v>
      </c>
      <c r="B472" t="s">
        <v>1064</v>
      </c>
      <c r="C472" t="s">
        <v>3155</v>
      </c>
      <c r="D472" t="s">
        <v>77</v>
      </c>
      <c r="E472">
        <v>12948.696327014901</v>
      </c>
      <c r="F472">
        <v>362.55</v>
      </c>
      <c r="G472">
        <v>-28.301871720302199</v>
      </c>
      <c r="H472">
        <v>0.57640277004429197</v>
      </c>
      <c r="I472">
        <v>3.1197538874422501</v>
      </c>
      <c r="J472">
        <v>-1.2435883018493299</v>
      </c>
      <c r="K472">
        <v>351.350178667541</v>
      </c>
      <c r="L472">
        <v>345.452482709734</v>
      </c>
      <c r="M472">
        <v>61.326433976446502</v>
      </c>
      <c r="N472">
        <v>1.0082901989678801</v>
      </c>
      <c r="O472">
        <v>9.7779616604606296</v>
      </c>
      <c r="P472">
        <v>24.459320288362498</v>
      </c>
      <c r="Q472">
        <v>-8.2944173905852001E-2</v>
      </c>
    </row>
    <row r="473" spans="1:17" hidden="1" x14ac:dyDescent="0.3">
      <c r="A473" t="s">
        <v>1065</v>
      </c>
      <c r="B473" t="s">
        <v>1066</v>
      </c>
      <c r="C473" t="s">
        <v>3162</v>
      </c>
      <c r="D473" t="s">
        <v>1067</v>
      </c>
      <c r="E473">
        <v>12906.893384999599</v>
      </c>
      <c r="F473">
        <v>100</v>
      </c>
      <c r="G473">
        <v>-26.5539042406274</v>
      </c>
      <c r="I473">
        <v>-12.74793547018</v>
      </c>
      <c r="M473">
        <v>50</v>
      </c>
      <c r="N473">
        <v>1</v>
      </c>
      <c r="O473">
        <v>0</v>
      </c>
      <c r="P473">
        <v>0</v>
      </c>
    </row>
    <row r="474" spans="1:17" x14ac:dyDescent="0.3">
      <c r="A474" t="s">
        <v>1068</v>
      </c>
      <c r="B474" t="s">
        <v>1069</v>
      </c>
      <c r="C474" t="s">
        <v>3147</v>
      </c>
      <c r="D474" t="s">
        <v>24</v>
      </c>
      <c r="E474">
        <v>12803.86488108</v>
      </c>
      <c r="F474">
        <v>210.7</v>
      </c>
      <c r="G474">
        <v>-40.0951434691871</v>
      </c>
      <c r="H474">
        <v>-1.4988361695090899</v>
      </c>
      <c r="I474">
        <v>-26.342358271082201</v>
      </c>
      <c r="J474">
        <v>5.4620964089999902</v>
      </c>
      <c r="K474">
        <v>214.27593101326801</v>
      </c>
      <c r="L474">
        <v>231.24716566029301</v>
      </c>
      <c r="M474">
        <v>66.145060861842794</v>
      </c>
      <c r="N474">
        <v>0.82464896819044697</v>
      </c>
      <c r="O474">
        <v>42.714760322733703</v>
      </c>
      <c r="P474">
        <v>11.1169707836725</v>
      </c>
      <c r="Q474">
        <v>9.3103655786090003E-3</v>
      </c>
    </row>
    <row r="475" spans="1:17" x14ac:dyDescent="0.3">
      <c r="A475" t="s">
        <v>1070</v>
      </c>
      <c r="B475" t="s">
        <v>1071</v>
      </c>
      <c r="C475" t="s">
        <v>3149</v>
      </c>
      <c r="D475" t="s">
        <v>127</v>
      </c>
      <c r="E475">
        <v>12750.290854000001</v>
      </c>
      <c r="F475">
        <v>2003.75</v>
      </c>
      <c r="G475">
        <v>1.7969909328024201</v>
      </c>
      <c r="H475">
        <v>-8.01011228432208</v>
      </c>
      <c r="I475">
        <v>10.332531360286801</v>
      </c>
      <c r="J475">
        <v>3.4034555216907898</v>
      </c>
      <c r="K475">
        <v>2078.9991264453301</v>
      </c>
      <c r="L475">
        <v>1910.63217495052</v>
      </c>
      <c r="M475">
        <v>54.754148997683799</v>
      </c>
      <c r="N475">
        <v>0.64077563958350903</v>
      </c>
      <c r="O475">
        <v>23.967560823456001</v>
      </c>
      <c r="P475">
        <v>39.134812345936098</v>
      </c>
      <c r="Q475">
        <v>-5.6149802729968001E-2</v>
      </c>
    </row>
    <row r="476" spans="1:17" x14ac:dyDescent="0.3">
      <c r="A476" t="s">
        <v>1072</v>
      </c>
      <c r="B476" t="s">
        <v>1073</v>
      </c>
      <c r="C476" t="s">
        <v>3158</v>
      </c>
      <c r="D476" t="s">
        <v>72</v>
      </c>
      <c r="E476">
        <v>12667.5</v>
      </c>
      <c r="F476">
        <v>84.45</v>
      </c>
      <c r="G476">
        <v>-25.0515003944735</v>
      </c>
      <c r="H476">
        <v>-11.0018793211256</v>
      </c>
      <c r="I476">
        <v>4.0570437829320296</v>
      </c>
      <c r="J476">
        <v>-2.41944623341272</v>
      </c>
      <c r="K476">
        <v>90.937543561904704</v>
      </c>
      <c r="L476">
        <v>81.165353341591498</v>
      </c>
      <c r="M476">
        <v>38.774331268153297</v>
      </c>
      <c r="N476">
        <v>0.137578279833273</v>
      </c>
      <c r="O476">
        <v>56.0686796921255</v>
      </c>
      <c r="P476">
        <v>69.9195171026156</v>
      </c>
      <c r="Q476">
        <v>6.3733063977320994E-2</v>
      </c>
    </row>
    <row r="477" spans="1:17" x14ac:dyDescent="0.3">
      <c r="A477" t="s">
        <v>1074</v>
      </c>
      <c r="B477" t="s">
        <v>1075</v>
      </c>
      <c r="C477" t="s">
        <v>3157</v>
      </c>
      <c r="D477" t="s">
        <v>108</v>
      </c>
      <c r="E477">
        <v>12586.738042499999</v>
      </c>
      <c r="F477">
        <v>910.75</v>
      </c>
      <c r="G477">
        <v>47.004933301059097</v>
      </c>
      <c r="H477">
        <v>27.5917092519331</v>
      </c>
      <c r="I477">
        <v>15.580935883913201</v>
      </c>
      <c r="J477">
        <v>18.421212038023999</v>
      </c>
      <c r="K477">
        <v>761.93231490812002</v>
      </c>
      <c r="L477">
        <v>672.47972489811798</v>
      </c>
      <c r="M477">
        <v>73.034269900863293</v>
      </c>
      <c r="N477">
        <v>1.5864393470451199</v>
      </c>
      <c r="O477">
        <v>4.5182541861103296</v>
      </c>
      <c r="P477">
        <v>108.385768218739</v>
      </c>
    </row>
    <row r="478" spans="1:17" x14ac:dyDescent="0.3">
      <c r="A478" t="s">
        <v>1076</v>
      </c>
      <c r="B478" t="s">
        <v>1077</v>
      </c>
      <c r="C478" t="s">
        <v>3156</v>
      </c>
      <c r="D478" t="s">
        <v>252</v>
      </c>
      <c r="E478">
        <v>12585.853666720001</v>
      </c>
      <c r="F478">
        <v>1891.6</v>
      </c>
      <c r="G478">
        <v>96.591076294939398</v>
      </c>
      <c r="H478">
        <v>8.1875206455474796</v>
      </c>
      <c r="I478">
        <v>20.3555370696644</v>
      </c>
      <c r="J478">
        <v>-1.821801587727</v>
      </c>
      <c r="K478">
        <v>1819.9448832641301</v>
      </c>
      <c r="L478">
        <v>1544.5006293987101</v>
      </c>
      <c r="M478">
        <v>48.644383655922397</v>
      </c>
      <c r="N478">
        <v>1.33128842623336</v>
      </c>
      <c r="O478">
        <v>7.5782406428420401</v>
      </c>
      <c r="P478">
        <v>124.735654033503</v>
      </c>
      <c r="Q478">
        <v>0.132568499619939</v>
      </c>
    </row>
    <row r="479" spans="1:17" x14ac:dyDescent="0.3">
      <c r="A479" t="s">
        <v>1078</v>
      </c>
      <c r="B479" t="s">
        <v>1079</v>
      </c>
      <c r="C479" t="s">
        <v>3156</v>
      </c>
      <c r="D479" t="s">
        <v>119</v>
      </c>
      <c r="E479">
        <v>12529.9006262</v>
      </c>
      <c r="F479">
        <v>187.3</v>
      </c>
      <c r="G479">
        <v>25.475316538593301</v>
      </c>
      <c r="H479">
        <v>1.28418756366503</v>
      </c>
      <c r="I479">
        <v>-2.2594975277543301</v>
      </c>
      <c r="J479">
        <v>-1.33185054837808</v>
      </c>
      <c r="K479">
        <v>197.88399294197299</v>
      </c>
      <c r="L479">
        <v>180.56697650307601</v>
      </c>
      <c r="M479">
        <v>32.074771309924003</v>
      </c>
      <c r="N479">
        <v>0.77563078158439602</v>
      </c>
      <c r="O479">
        <v>30.694073678590399</v>
      </c>
      <c r="P479">
        <v>63.480841407</v>
      </c>
      <c r="Q479">
        <v>0.10682950596172</v>
      </c>
    </row>
    <row r="480" spans="1:17" x14ac:dyDescent="0.3">
      <c r="A480" t="s">
        <v>1080</v>
      </c>
      <c r="B480" t="s">
        <v>1081</v>
      </c>
      <c r="C480" t="s">
        <v>3157</v>
      </c>
      <c r="D480" t="s">
        <v>305</v>
      </c>
      <c r="E480">
        <v>12514.675936</v>
      </c>
      <c r="F480">
        <v>1822.4</v>
      </c>
      <c r="G480">
        <v>83.339559623466997</v>
      </c>
      <c r="H480">
        <v>20.2806670330571</v>
      </c>
      <c r="I480">
        <v>78.379489805121494</v>
      </c>
      <c r="J480">
        <v>4.0439339425550704</v>
      </c>
      <c r="K480">
        <v>1570.94976237111</v>
      </c>
      <c r="L480">
        <v>1249.68315058084</v>
      </c>
      <c r="M480">
        <v>65.115527969795494</v>
      </c>
      <c r="N480">
        <v>0.88036094684195099</v>
      </c>
      <c r="O480">
        <v>3.2127963125548602</v>
      </c>
      <c r="P480">
        <v>122.243902439024</v>
      </c>
      <c r="Q480">
        <v>5.3751500413604998E-2</v>
      </c>
    </row>
    <row r="481" spans="1:17" hidden="1" x14ac:dyDescent="0.3">
      <c r="A481" t="s">
        <v>1082</v>
      </c>
      <c r="B481" t="s">
        <v>1083</v>
      </c>
      <c r="C481" t="s">
        <v>3162</v>
      </c>
      <c r="D481" t="s">
        <v>138</v>
      </c>
      <c r="E481">
        <v>12486.973251269999</v>
      </c>
      <c r="F481">
        <v>410.95</v>
      </c>
      <c r="G481">
        <v>27.909542479913799</v>
      </c>
      <c r="H481">
        <v>-1.83012941134605</v>
      </c>
      <c r="I481">
        <v>31.419754408788499</v>
      </c>
      <c r="J481">
        <v>0.49832698195439701</v>
      </c>
      <c r="K481">
        <v>397.75683390487802</v>
      </c>
      <c r="L481">
        <v>331.05612250315102</v>
      </c>
      <c r="M481">
        <v>60.5275276892338</v>
      </c>
      <c r="N481">
        <v>0.37328600700188602</v>
      </c>
      <c r="O481">
        <v>15.9630125319381</v>
      </c>
      <c r="P481">
        <v>100.953545232273</v>
      </c>
      <c r="Q481">
        <v>0.17467681088308601</v>
      </c>
    </row>
    <row r="482" spans="1:17" x14ac:dyDescent="0.3">
      <c r="A482" t="s">
        <v>1084</v>
      </c>
      <c r="B482" t="s">
        <v>1085</v>
      </c>
      <c r="C482" t="s">
        <v>3164</v>
      </c>
      <c r="D482" t="s">
        <v>637</v>
      </c>
      <c r="E482">
        <v>12381.0953238</v>
      </c>
      <c r="F482">
        <v>128.9</v>
      </c>
      <c r="G482">
        <v>-76.133407467695605</v>
      </c>
      <c r="H482">
        <v>-3.7746147989208398</v>
      </c>
      <c r="I482">
        <v>-25.476439193944302</v>
      </c>
      <c r="J482">
        <v>1.59776744294773</v>
      </c>
      <c r="K482">
        <v>135.163746942389</v>
      </c>
      <c r="L482">
        <v>160.22699697410499</v>
      </c>
      <c r="M482">
        <v>42.000616129735697</v>
      </c>
      <c r="N482">
        <v>0.89602214252135204</v>
      </c>
      <c r="O482">
        <v>132.50581846392501</v>
      </c>
      <c r="P482">
        <v>2.9306076818653701</v>
      </c>
      <c r="Q482">
        <v>-0.107342435776023</v>
      </c>
    </row>
    <row r="483" spans="1:17" x14ac:dyDescent="0.3">
      <c r="A483" t="s">
        <v>1086</v>
      </c>
      <c r="B483" t="s">
        <v>1087</v>
      </c>
      <c r="C483" t="s">
        <v>3161</v>
      </c>
      <c r="D483" t="s">
        <v>453</v>
      </c>
      <c r="E483">
        <v>12348.74136262</v>
      </c>
      <c r="F483">
        <v>781.3</v>
      </c>
      <c r="G483">
        <v>37.3609179559528</v>
      </c>
      <c r="H483">
        <v>2.90882581450817</v>
      </c>
      <c r="I483">
        <v>32.367220547650597</v>
      </c>
      <c r="J483">
        <v>1.45750051617536</v>
      </c>
      <c r="K483">
        <v>711.72843052052804</v>
      </c>
      <c r="L483">
        <v>591.60312304023</v>
      </c>
      <c r="M483">
        <v>64.133249941261695</v>
      </c>
      <c r="N483">
        <v>1.0213586170331299</v>
      </c>
      <c r="O483">
        <v>7.1291437348009801</v>
      </c>
      <c r="P483">
        <v>92.367351963560196</v>
      </c>
      <c r="Q483">
        <v>3.1007363536069998E-3</v>
      </c>
    </row>
    <row r="484" spans="1:17" x14ac:dyDescent="0.3">
      <c r="A484" t="s">
        <v>1088</v>
      </c>
      <c r="B484" t="s">
        <v>1089</v>
      </c>
      <c r="C484" t="s">
        <v>3156</v>
      </c>
      <c r="D484" t="s">
        <v>458</v>
      </c>
      <c r="E484">
        <v>12337.109882586999</v>
      </c>
      <c r="F484">
        <v>199.57</v>
      </c>
      <c r="G484">
        <v>109.48394318693001</v>
      </c>
      <c r="H484">
        <v>-13.174796897778499</v>
      </c>
      <c r="I484">
        <v>-7.4617313024142504</v>
      </c>
      <c r="J484">
        <v>-0.50554866133363896</v>
      </c>
      <c r="K484">
        <v>206.73764354871301</v>
      </c>
      <c r="L484">
        <v>176.846575538791</v>
      </c>
      <c r="M484">
        <v>42.339264285790101</v>
      </c>
      <c r="N484">
        <v>0.456458138274347</v>
      </c>
      <c r="O484">
        <v>18.5548930199929</v>
      </c>
      <c r="P484">
        <v>157.343649258542</v>
      </c>
      <c r="Q484">
        <v>0.19873421927884999</v>
      </c>
    </row>
    <row r="485" spans="1:17" x14ac:dyDescent="0.3">
      <c r="A485" t="s">
        <v>1090</v>
      </c>
      <c r="B485" t="s">
        <v>1091</v>
      </c>
      <c r="C485" t="s">
        <v>3146</v>
      </c>
      <c r="D485" t="s">
        <v>279</v>
      </c>
      <c r="E485">
        <v>12213.03859292</v>
      </c>
      <c r="F485">
        <v>883.85</v>
      </c>
      <c r="G485">
        <v>5.11834901821803</v>
      </c>
      <c r="H485">
        <v>-7.6026311717611499</v>
      </c>
      <c r="I485">
        <v>-27.7991152481606</v>
      </c>
      <c r="J485">
        <v>1.36266930415223</v>
      </c>
      <c r="K485">
        <v>954.21968711831096</v>
      </c>
      <c r="L485">
        <v>935.59751229503797</v>
      </c>
      <c r="M485">
        <v>36.417056376816198</v>
      </c>
      <c r="N485">
        <v>1.3272766742923101</v>
      </c>
      <c r="O485">
        <v>35.656502800248902</v>
      </c>
      <c r="P485">
        <v>41.415999999999997</v>
      </c>
      <c r="Q485">
        <v>2.3868374135212998E-2</v>
      </c>
    </row>
    <row r="486" spans="1:17" x14ac:dyDescent="0.3">
      <c r="A486" t="s">
        <v>1092</v>
      </c>
      <c r="B486" t="s">
        <v>1093</v>
      </c>
      <c r="C486" t="s">
        <v>3161</v>
      </c>
      <c r="D486" t="s">
        <v>453</v>
      </c>
      <c r="E486">
        <v>12206.561255069901</v>
      </c>
      <c r="F486">
        <v>920.85</v>
      </c>
      <c r="G486">
        <v>-27.5004970443707</v>
      </c>
      <c r="H486">
        <v>-4.4246604220247203</v>
      </c>
      <c r="I486">
        <v>-2.8219476463767301</v>
      </c>
      <c r="J486">
        <v>0.22969651966860599</v>
      </c>
      <c r="K486">
        <v>932.79448903497803</v>
      </c>
      <c r="L486">
        <v>897.76775842239294</v>
      </c>
      <c r="M486">
        <v>37.260137157178598</v>
      </c>
      <c r="N486">
        <v>2.1947756059835899</v>
      </c>
      <c r="O486">
        <v>16.305587229190401</v>
      </c>
      <c r="P486">
        <v>20.917864880835101</v>
      </c>
      <c r="Q486">
        <v>-2.0647936579992001E-2</v>
      </c>
    </row>
    <row r="487" spans="1:17" x14ac:dyDescent="0.3">
      <c r="A487" t="s">
        <v>1094</v>
      </c>
      <c r="B487" t="s">
        <v>1095</v>
      </c>
      <c r="C487" t="s">
        <v>3157</v>
      </c>
      <c r="D487" t="s">
        <v>448</v>
      </c>
      <c r="E487">
        <v>12165.945548575</v>
      </c>
      <c r="F487">
        <v>2488.85</v>
      </c>
      <c r="G487">
        <v>-8.2063055720586995</v>
      </c>
      <c r="H487">
        <v>1.6072120563946799</v>
      </c>
      <c r="I487">
        <v>7.6900030732509101</v>
      </c>
      <c r="J487">
        <v>-4.0662112229090397</v>
      </c>
      <c r="K487">
        <v>2423.36090686853</v>
      </c>
      <c r="L487">
        <v>2149.2865320843498</v>
      </c>
      <c r="M487">
        <v>45.2590310713897</v>
      </c>
      <c r="N487">
        <v>0.84434557232138296</v>
      </c>
      <c r="O487">
        <v>8.4838379171103107</v>
      </c>
      <c r="P487">
        <v>50.967487565206802</v>
      </c>
      <c r="Q487">
        <v>0.210991242520218</v>
      </c>
    </row>
    <row r="488" spans="1:17" x14ac:dyDescent="0.3">
      <c r="A488" t="s">
        <v>1096</v>
      </c>
      <c r="B488" t="s">
        <v>1097</v>
      </c>
      <c r="C488" t="s">
        <v>3146</v>
      </c>
      <c r="D488" t="s">
        <v>21</v>
      </c>
      <c r="E488">
        <v>11992.917416480001</v>
      </c>
      <c r="F488">
        <v>800.8</v>
      </c>
      <c r="G488">
        <v>-33.226009595793101</v>
      </c>
      <c r="H488">
        <v>-1.5927074182899901</v>
      </c>
      <c r="I488">
        <v>-14.254607876551001</v>
      </c>
      <c r="J488">
        <v>-0.724441250511766</v>
      </c>
      <c r="K488">
        <v>803.02884021390003</v>
      </c>
      <c r="L488">
        <v>824.68866427048602</v>
      </c>
      <c r="M488">
        <v>49.417790404789002</v>
      </c>
      <c r="N488">
        <v>0.61579125510542698</v>
      </c>
      <c r="O488">
        <v>20.004995004994999</v>
      </c>
      <c r="P488">
        <v>8.0701754385964897</v>
      </c>
      <c r="Q488">
        <v>-0.13117523736637199</v>
      </c>
    </row>
    <row r="489" spans="1:17" hidden="1" x14ac:dyDescent="0.3">
      <c r="A489" t="s">
        <v>1098</v>
      </c>
      <c r="B489" t="s">
        <v>1099</v>
      </c>
      <c r="C489" t="s">
        <v>3162</v>
      </c>
      <c r="D489" t="s">
        <v>305</v>
      </c>
      <c r="E489">
        <v>11986.317158850001</v>
      </c>
      <c r="F489">
        <v>875.25</v>
      </c>
      <c r="G489">
        <v>-17.140815922607501</v>
      </c>
      <c r="H489">
        <v>-1.84548640438238</v>
      </c>
      <c r="I489">
        <v>13.5507658285212</v>
      </c>
      <c r="J489">
        <v>-0.43518492023595901</v>
      </c>
      <c r="K489">
        <v>893.97749445047202</v>
      </c>
      <c r="L489">
        <v>831.85094943618799</v>
      </c>
      <c r="M489">
        <v>43.140928344037299</v>
      </c>
      <c r="N489">
        <v>0.58533845804726004</v>
      </c>
      <c r="O489">
        <v>17.109397315052799</v>
      </c>
      <c r="P489">
        <v>35.246851580004602</v>
      </c>
      <c r="Q489">
        <v>-5.330192231138E-2</v>
      </c>
    </row>
    <row r="490" spans="1:17" x14ac:dyDescent="0.3">
      <c r="A490" t="s">
        <v>1100</v>
      </c>
      <c r="B490" t="s">
        <v>1101</v>
      </c>
      <c r="C490" t="s">
        <v>3150</v>
      </c>
      <c r="D490" t="s">
        <v>48</v>
      </c>
      <c r="E490">
        <v>11954.725089</v>
      </c>
      <c r="F490">
        <v>466</v>
      </c>
      <c r="G490">
        <v>0.92523677975283203</v>
      </c>
      <c r="H490">
        <v>-1.1317334268724399</v>
      </c>
      <c r="I490">
        <v>-8.0641210256107492</v>
      </c>
      <c r="J490">
        <v>4.0514875560222103</v>
      </c>
      <c r="K490">
        <v>452.504475796696</v>
      </c>
      <c r="L490">
        <v>441.11013707040098</v>
      </c>
      <c r="M490">
        <v>70.308218315900206</v>
      </c>
      <c r="N490">
        <v>1.8778821885066701</v>
      </c>
      <c r="O490">
        <v>23.347639484978501</v>
      </c>
      <c r="P490">
        <v>50.274105127378199</v>
      </c>
      <c r="Q490">
        <v>2.2966509706093999E-2</v>
      </c>
    </row>
    <row r="491" spans="1:17" x14ac:dyDescent="0.3">
      <c r="A491" t="s">
        <v>1102</v>
      </c>
      <c r="B491" t="s">
        <v>1103</v>
      </c>
      <c r="C491" t="s">
        <v>3153</v>
      </c>
      <c r="D491" t="s">
        <v>410</v>
      </c>
      <c r="E491">
        <v>11911.5408417</v>
      </c>
      <c r="F491">
        <v>2944.75</v>
      </c>
      <c r="G491">
        <v>13.5421969986979</v>
      </c>
      <c r="H491">
        <v>-1.2442635761384899</v>
      </c>
      <c r="I491">
        <v>0.47031170873539802</v>
      </c>
      <c r="J491">
        <v>-3.0113931144987398</v>
      </c>
      <c r="K491">
        <v>2905.9346513406299</v>
      </c>
      <c r="L491">
        <v>2640.07377826625</v>
      </c>
      <c r="M491">
        <v>39.257474027235297</v>
      </c>
      <c r="N491">
        <v>0.53133207655144898</v>
      </c>
      <c r="O491">
        <v>10.807369046608301</v>
      </c>
      <c r="P491">
        <v>42.949029126213503</v>
      </c>
      <c r="Q491">
        <v>8.5491944803646996E-2</v>
      </c>
    </row>
    <row r="492" spans="1:17" x14ac:dyDescent="0.3">
      <c r="A492" t="s">
        <v>1104</v>
      </c>
      <c r="B492" t="s">
        <v>1105</v>
      </c>
      <c r="C492" t="s">
        <v>3161</v>
      </c>
      <c r="D492" t="s">
        <v>453</v>
      </c>
      <c r="E492">
        <v>11910.094610579999</v>
      </c>
      <c r="F492">
        <v>2329.1</v>
      </c>
      <c r="G492">
        <v>-25.4579127481257</v>
      </c>
      <c r="H492">
        <v>5.2293829681937201</v>
      </c>
      <c r="I492">
        <v>0.80576742095158405</v>
      </c>
      <c r="J492">
        <v>1.84409815648624</v>
      </c>
      <c r="K492">
        <v>2234.6383671874501</v>
      </c>
      <c r="L492">
        <v>2182.12412713207</v>
      </c>
      <c r="M492">
        <v>55.129137226626703</v>
      </c>
      <c r="N492">
        <v>0.76528684598694396</v>
      </c>
      <c r="O492">
        <v>17.427332446009199</v>
      </c>
      <c r="P492">
        <v>28.821902654867198</v>
      </c>
      <c r="Q492">
        <v>-0.10994491610726401</v>
      </c>
    </row>
    <row r="493" spans="1:17" x14ac:dyDescent="0.3">
      <c r="A493" t="s">
        <v>1106</v>
      </c>
      <c r="B493" t="s">
        <v>1107</v>
      </c>
      <c r="C493" t="s">
        <v>3146</v>
      </c>
      <c r="D493" t="s">
        <v>279</v>
      </c>
      <c r="E493">
        <v>11845.291775975</v>
      </c>
      <c r="F493">
        <v>880.25</v>
      </c>
      <c r="G493">
        <v>-44.110333949347002</v>
      </c>
      <c r="H493">
        <v>-7.1211900488720401</v>
      </c>
      <c r="I493">
        <v>-19.218742461626601</v>
      </c>
      <c r="J493">
        <v>0.22193553967492699</v>
      </c>
      <c r="K493">
        <v>909.28403207402198</v>
      </c>
      <c r="L493">
        <v>934.85766121287099</v>
      </c>
      <c r="M493">
        <v>51.912937064886698</v>
      </c>
      <c r="N493">
        <v>0.55242124069508503</v>
      </c>
      <c r="O493">
        <v>41.777904004544098</v>
      </c>
      <c r="P493">
        <v>12.556741896298201</v>
      </c>
      <c r="Q493">
        <v>-1.5974656785576E-2</v>
      </c>
    </row>
    <row r="494" spans="1:17" x14ac:dyDescent="0.3">
      <c r="A494" t="s">
        <v>1108</v>
      </c>
      <c r="B494" t="s">
        <v>1109</v>
      </c>
      <c r="C494" t="s">
        <v>603</v>
      </c>
      <c r="D494" t="s">
        <v>603</v>
      </c>
      <c r="E494">
        <v>11822.237394780999</v>
      </c>
      <c r="F494">
        <v>23.81</v>
      </c>
      <c r="G494">
        <v>-7.2055333133091102</v>
      </c>
      <c r="H494">
        <v>-7.3281006056277302</v>
      </c>
      <c r="I494">
        <v>-25.691262709668099</v>
      </c>
      <c r="J494">
        <v>-4.7192739824820098</v>
      </c>
      <c r="K494">
        <v>25.911285023431699</v>
      </c>
      <c r="L494">
        <v>25.708341508967901</v>
      </c>
      <c r="M494">
        <v>30.7693118228865</v>
      </c>
      <c r="N494">
        <v>0.73480918247653704</v>
      </c>
      <c r="O494">
        <v>64.006719865602605</v>
      </c>
      <c r="P494">
        <v>47.888198757763902</v>
      </c>
      <c r="Q494">
        <v>5.0411098655599998E-3</v>
      </c>
    </row>
    <row r="495" spans="1:17" x14ac:dyDescent="0.3">
      <c r="A495" t="s">
        <v>1110</v>
      </c>
      <c r="B495" t="s">
        <v>1111</v>
      </c>
      <c r="C495" t="s">
        <v>3146</v>
      </c>
      <c r="D495" t="s">
        <v>279</v>
      </c>
      <c r="E495">
        <v>11799.295072755</v>
      </c>
      <c r="F495">
        <v>2168.85</v>
      </c>
      <c r="G495">
        <v>-19.102642133564999</v>
      </c>
      <c r="H495">
        <v>5.9079258694850099</v>
      </c>
      <c r="I495">
        <v>4.4017120843072597</v>
      </c>
      <c r="J495">
        <v>1.0659408027327599</v>
      </c>
      <c r="K495">
        <v>2135.3609918175598</v>
      </c>
      <c r="L495">
        <v>2042.9810467151799</v>
      </c>
      <c r="M495">
        <v>60.931685873766398</v>
      </c>
      <c r="N495">
        <v>0.63074614279368801</v>
      </c>
      <c r="O495">
        <v>26.696175392489099</v>
      </c>
      <c r="P495">
        <v>35.553124999999902</v>
      </c>
      <c r="Q495">
        <v>3.2056562921781002E-2</v>
      </c>
    </row>
    <row r="496" spans="1:17" x14ac:dyDescent="0.3">
      <c r="A496" t="s">
        <v>1112</v>
      </c>
      <c r="B496" t="s">
        <v>1113</v>
      </c>
      <c r="C496" t="s">
        <v>3147</v>
      </c>
      <c r="D496" t="s">
        <v>589</v>
      </c>
      <c r="E496">
        <v>11748.854219375</v>
      </c>
      <c r="F496">
        <v>882.35</v>
      </c>
      <c r="G496">
        <v>-7.1479904440241198</v>
      </c>
      <c r="H496">
        <v>-3.7802599796845699</v>
      </c>
      <c r="I496">
        <v>2.5617874780688101</v>
      </c>
      <c r="J496">
        <v>4.3884196982466799</v>
      </c>
      <c r="K496">
        <v>864.04612607121203</v>
      </c>
      <c r="L496">
        <v>816.02403289283495</v>
      </c>
      <c r="M496">
        <v>55.3105666266244</v>
      </c>
      <c r="N496">
        <v>0.75588586616945597</v>
      </c>
      <c r="O496">
        <v>7.8653595511984902</v>
      </c>
      <c r="P496">
        <v>29.7573529411764</v>
      </c>
      <c r="Q496">
        <v>2.2518418809051002E-2</v>
      </c>
    </row>
    <row r="497" spans="1:17" x14ac:dyDescent="0.3">
      <c r="A497" t="s">
        <v>1114</v>
      </c>
      <c r="B497" t="s">
        <v>1115</v>
      </c>
      <c r="C497" t="s">
        <v>3158</v>
      </c>
      <c r="D497" t="s">
        <v>429</v>
      </c>
      <c r="E497">
        <v>11556.4734381</v>
      </c>
      <c r="F497">
        <v>248.1</v>
      </c>
      <c r="G497">
        <v>31.774111075262802</v>
      </c>
      <c r="H497">
        <v>-1.8526991991172499</v>
      </c>
      <c r="I497">
        <v>3.5126081099511999</v>
      </c>
      <c r="J497">
        <v>-1.6460018400171199</v>
      </c>
      <c r="K497">
        <v>256.524876356508</v>
      </c>
      <c r="L497">
        <v>234.02140574583001</v>
      </c>
      <c r="M497">
        <v>51.7746470695608</v>
      </c>
      <c r="N497">
        <v>0.379452038053184</v>
      </c>
      <c r="O497">
        <v>54.856912535268002</v>
      </c>
      <c r="P497">
        <v>93.073929961089405</v>
      </c>
      <c r="Q497">
        <v>9.0957181229028003E-2</v>
      </c>
    </row>
    <row r="498" spans="1:17" x14ac:dyDescent="0.3">
      <c r="A498" t="s">
        <v>1116</v>
      </c>
      <c r="B498" t="s">
        <v>1117</v>
      </c>
      <c r="C498" t="s">
        <v>3160</v>
      </c>
      <c r="D498" t="s">
        <v>448</v>
      </c>
      <c r="E498">
        <v>11552.66290729</v>
      </c>
      <c r="F498">
        <v>1735.9</v>
      </c>
      <c r="G498">
        <v>34.051513370764901</v>
      </c>
      <c r="H498">
        <v>-3.4901900815664799</v>
      </c>
      <c r="I498">
        <v>40.837887067283297</v>
      </c>
      <c r="J498">
        <v>8.5509282030956193</v>
      </c>
      <c r="K498">
        <v>1797.93727828597</v>
      </c>
      <c r="L498">
        <v>1554.18334150588</v>
      </c>
      <c r="M498">
        <v>55.426619007224303</v>
      </c>
      <c r="N498">
        <v>1.0648184600225801</v>
      </c>
      <c r="O498">
        <v>37.104671928106399</v>
      </c>
      <c r="P498">
        <v>93.226368761756802</v>
      </c>
      <c r="Q498">
        <v>0.199620492783909</v>
      </c>
    </row>
    <row r="499" spans="1:17" x14ac:dyDescent="0.3">
      <c r="A499" t="s">
        <v>1118</v>
      </c>
      <c r="B499" t="s">
        <v>1119</v>
      </c>
      <c r="C499" t="s">
        <v>3156</v>
      </c>
      <c r="D499" t="s">
        <v>252</v>
      </c>
      <c r="E499">
        <v>11532.638577600001</v>
      </c>
      <c r="F499">
        <v>5682.2</v>
      </c>
      <c r="G499">
        <v>44.6895410007685</v>
      </c>
      <c r="H499">
        <v>10.4536482417142</v>
      </c>
      <c r="I499">
        <v>54.947732101535202</v>
      </c>
      <c r="J499">
        <v>11.609337655176599</v>
      </c>
      <c r="K499">
        <v>5348.6914583868802</v>
      </c>
      <c r="L499">
        <v>4626.04247360507</v>
      </c>
      <c r="M499">
        <v>63.459941223826803</v>
      </c>
      <c r="N499">
        <v>0.69283788898963194</v>
      </c>
      <c r="O499">
        <v>5.5753053394811802</v>
      </c>
      <c r="P499">
        <v>88.652058432934894</v>
      </c>
      <c r="Q499">
        <v>0.198022060773929</v>
      </c>
    </row>
    <row r="500" spans="1:17" x14ac:dyDescent="0.3">
      <c r="A500" t="s">
        <v>1120</v>
      </c>
      <c r="B500" t="s">
        <v>1121</v>
      </c>
      <c r="C500" t="s">
        <v>3152</v>
      </c>
      <c r="D500" t="s">
        <v>213</v>
      </c>
      <c r="E500">
        <v>11532.128399130001</v>
      </c>
      <c r="F500">
        <v>291.45</v>
      </c>
      <c r="G500">
        <v>44.134236315741497</v>
      </c>
      <c r="H500">
        <v>35.377186169944899</v>
      </c>
      <c r="I500">
        <v>37.329304488625297</v>
      </c>
      <c r="J500">
        <v>-5.7606479091018299</v>
      </c>
      <c r="K500">
        <v>262.66237343447398</v>
      </c>
      <c r="L500">
        <v>219.83409561117199</v>
      </c>
      <c r="M500">
        <v>46.4716536150219</v>
      </c>
      <c r="N500">
        <v>0.46106419223007999</v>
      </c>
      <c r="O500">
        <v>20.432321152856399</v>
      </c>
      <c r="P500">
        <v>101.765316718587</v>
      </c>
      <c r="Q500">
        <v>0.107248977048003</v>
      </c>
    </row>
    <row r="501" spans="1:17" x14ac:dyDescent="0.3">
      <c r="A501" t="s">
        <v>1122</v>
      </c>
      <c r="B501" t="s">
        <v>1123</v>
      </c>
      <c r="C501" t="s">
        <v>3156</v>
      </c>
      <c r="D501" t="s">
        <v>218</v>
      </c>
      <c r="E501">
        <v>11520.32190021</v>
      </c>
      <c r="F501">
        <v>589.65</v>
      </c>
      <c r="G501">
        <v>-6.7185216575565896</v>
      </c>
      <c r="H501">
        <v>13.986534390289799</v>
      </c>
      <c r="I501">
        <v>-21.265505868131999</v>
      </c>
      <c r="J501">
        <v>6.1330040603657796</v>
      </c>
      <c r="K501">
        <v>559.31112165723505</v>
      </c>
      <c r="L501">
        <v>550.01738509820996</v>
      </c>
      <c r="M501">
        <v>58.900573751519701</v>
      </c>
      <c r="N501">
        <v>0.71032071739119695</v>
      </c>
      <c r="O501">
        <v>20.308657678283701</v>
      </c>
      <c r="P501">
        <v>35.801473975126598</v>
      </c>
      <c r="Q501">
        <v>-7.1744593845109996E-3</v>
      </c>
    </row>
    <row r="502" spans="1:17" hidden="1" x14ac:dyDescent="0.3">
      <c r="A502" t="s">
        <v>1124</v>
      </c>
      <c r="B502" t="s">
        <v>1125</v>
      </c>
      <c r="C502" t="s">
        <v>3162</v>
      </c>
      <c r="D502" t="s">
        <v>92</v>
      </c>
      <c r="E502">
        <v>11516.9498752</v>
      </c>
      <c r="F502">
        <v>88.96</v>
      </c>
      <c r="G502">
        <v>-37.682775369498501</v>
      </c>
      <c r="H502">
        <v>-1.1550558719285799</v>
      </c>
      <c r="I502">
        <v>-22.1019195745207</v>
      </c>
      <c r="J502">
        <v>0.36009109688306701</v>
      </c>
      <c r="K502">
        <v>90.779804257651193</v>
      </c>
      <c r="L502">
        <v>95.984936744910797</v>
      </c>
      <c r="M502">
        <v>13.715137464591701</v>
      </c>
      <c r="N502">
        <v>1.1354711812353599</v>
      </c>
      <c r="O502">
        <v>16.906474820143799</v>
      </c>
      <c r="P502">
        <v>2.1003098817858401</v>
      </c>
    </row>
    <row r="503" spans="1:17" x14ac:dyDescent="0.3">
      <c r="A503" t="s">
        <v>1126</v>
      </c>
      <c r="B503" t="s">
        <v>1127</v>
      </c>
      <c r="C503" t="s">
        <v>3147</v>
      </c>
      <c r="D503" t="s">
        <v>24</v>
      </c>
      <c r="E503">
        <v>11510.782060064001</v>
      </c>
      <c r="F503">
        <v>155.41</v>
      </c>
      <c r="G503">
        <v>-14.707916475244099</v>
      </c>
      <c r="H503">
        <v>-8.1897734554643193</v>
      </c>
      <c r="I503">
        <v>-11.3053767234437</v>
      </c>
      <c r="J503">
        <v>-1.97138525694318</v>
      </c>
      <c r="K503">
        <v>162.358785949691</v>
      </c>
      <c r="L503">
        <v>155.58853322360099</v>
      </c>
      <c r="M503">
        <v>36.244554238222101</v>
      </c>
      <c r="N503">
        <v>0.64211281972578105</v>
      </c>
      <c r="O503">
        <v>13.7764622611157</v>
      </c>
      <c r="P503">
        <v>23.931419457735199</v>
      </c>
      <c r="Q503">
        <v>-4.0342621176096001E-2</v>
      </c>
    </row>
    <row r="504" spans="1:17" x14ac:dyDescent="0.3">
      <c r="A504" t="s">
        <v>1128</v>
      </c>
      <c r="B504" t="s">
        <v>1129</v>
      </c>
      <c r="C504" t="s">
        <v>3151</v>
      </c>
      <c r="D504" t="s">
        <v>276</v>
      </c>
      <c r="E504">
        <v>11425.95117432</v>
      </c>
      <c r="F504">
        <v>2228.6999999999998</v>
      </c>
      <c r="G504">
        <v>19.250943490882801</v>
      </c>
      <c r="H504">
        <v>4.9847230222615098</v>
      </c>
      <c r="I504">
        <v>14.8652226505792</v>
      </c>
      <c r="J504">
        <v>-0.33214049987003502</v>
      </c>
      <c r="K504">
        <v>2161.0122915673301</v>
      </c>
      <c r="L504">
        <v>1933.33055514645</v>
      </c>
      <c r="M504">
        <v>47.288290718544097</v>
      </c>
      <c r="N504">
        <v>1.166672714488</v>
      </c>
      <c r="O504">
        <v>4.0202808812312298</v>
      </c>
      <c r="P504">
        <v>63.868975405315901</v>
      </c>
      <c r="Q504">
        <v>-4.8840281134862003E-2</v>
      </c>
    </row>
    <row r="505" spans="1:17" x14ac:dyDescent="0.3">
      <c r="A505" t="s">
        <v>1130</v>
      </c>
      <c r="B505" t="s">
        <v>1131</v>
      </c>
      <c r="C505" t="s">
        <v>3159</v>
      </c>
      <c r="D505" t="s">
        <v>538</v>
      </c>
      <c r="E505">
        <v>11400.151253275</v>
      </c>
      <c r="F505">
        <v>356.45</v>
      </c>
      <c r="G505">
        <v>-2.29901526652765</v>
      </c>
      <c r="H505">
        <v>9.3218007337927702</v>
      </c>
      <c r="I505">
        <v>6.1638606333694996</v>
      </c>
      <c r="J505">
        <v>0.84623997158404096</v>
      </c>
      <c r="K505">
        <v>341.38634696118601</v>
      </c>
      <c r="L505">
        <v>311.81001184533</v>
      </c>
      <c r="M505">
        <v>50.6389880599408</v>
      </c>
      <c r="N505">
        <v>0.66033682977816599</v>
      </c>
      <c r="O505">
        <v>12.4982465984009</v>
      </c>
      <c r="P505">
        <v>46.929101401483898</v>
      </c>
      <c r="Q505">
        <v>3.1556063297072001E-2</v>
      </c>
    </row>
    <row r="506" spans="1:17" x14ac:dyDescent="0.3">
      <c r="A506" t="s">
        <v>1132</v>
      </c>
      <c r="B506" t="s">
        <v>1133</v>
      </c>
      <c r="C506" t="s">
        <v>3155</v>
      </c>
      <c r="D506" t="s">
        <v>77</v>
      </c>
      <c r="E506">
        <v>11253.916854314901</v>
      </c>
      <c r="F506">
        <v>363.15</v>
      </c>
      <c r="G506">
        <v>39.381668069173799</v>
      </c>
      <c r="H506">
        <v>-0.123345940531096</v>
      </c>
      <c r="I506">
        <v>47.265283300474302</v>
      </c>
      <c r="J506">
        <v>4.2630779422749003E-2</v>
      </c>
      <c r="K506">
        <v>355.15985872753902</v>
      </c>
      <c r="L506">
        <v>294.62199325392498</v>
      </c>
      <c r="M506">
        <v>49.943150450841799</v>
      </c>
      <c r="N506">
        <v>0.16320099333038601</v>
      </c>
      <c r="O506">
        <v>6.0167974666115898</v>
      </c>
      <c r="P506">
        <v>110.46073601854501</v>
      </c>
      <c r="Q506">
        <v>6.6888254335565001E-2</v>
      </c>
    </row>
    <row r="507" spans="1:17" hidden="1" x14ac:dyDescent="0.3">
      <c r="A507" t="s">
        <v>1134</v>
      </c>
      <c r="B507" t="s">
        <v>1135</v>
      </c>
      <c r="C507" t="s">
        <v>3162</v>
      </c>
      <c r="D507" t="s">
        <v>119</v>
      </c>
      <c r="E507">
        <v>11241.76269598</v>
      </c>
      <c r="F507">
        <v>683.35</v>
      </c>
      <c r="G507">
        <v>19.789387332346099</v>
      </c>
      <c r="H507">
        <v>1.8832563560203599</v>
      </c>
      <c r="I507">
        <v>-0.447195946761761</v>
      </c>
      <c r="J507">
        <v>0.19012340479147999</v>
      </c>
      <c r="K507">
        <v>695.77111624074996</v>
      </c>
      <c r="L507">
        <v>647.56781830241096</v>
      </c>
      <c r="M507">
        <v>48.583793881878599</v>
      </c>
      <c r="N507">
        <v>0.801740158417655</v>
      </c>
      <c r="O507">
        <v>21.460452184093</v>
      </c>
      <c r="P507">
        <v>70.837499999999906</v>
      </c>
      <c r="Q507">
        <v>0.108005389442324</v>
      </c>
    </row>
    <row r="508" spans="1:17" x14ac:dyDescent="0.3">
      <c r="A508" t="s">
        <v>1136</v>
      </c>
      <c r="B508" t="s">
        <v>1137</v>
      </c>
      <c r="C508" t="s">
        <v>3154</v>
      </c>
      <c r="D508" t="s">
        <v>133</v>
      </c>
      <c r="E508">
        <v>11209.5</v>
      </c>
      <c r="F508">
        <v>352.5</v>
      </c>
      <c r="G508">
        <v>-41.879390668684103</v>
      </c>
      <c r="H508">
        <v>-5.9011515754450103</v>
      </c>
      <c r="I508">
        <v>-21.897420006262401</v>
      </c>
      <c r="J508">
        <v>5.1893507056786996</v>
      </c>
      <c r="K508">
        <v>360.61642402840999</v>
      </c>
      <c r="L508">
        <v>368.89609386121498</v>
      </c>
      <c r="M508">
        <v>60.0162039353092</v>
      </c>
      <c r="N508">
        <v>0.97510645666237095</v>
      </c>
      <c r="O508">
        <v>43.546099290780099</v>
      </c>
      <c r="P508">
        <v>14.783458156952101</v>
      </c>
      <c r="Q508">
        <v>0.14544825030199701</v>
      </c>
    </row>
    <row r="509" spans="1:17" x14ac:dyDescent="0.3">
      <c r="A509" t="s">
        <v>1138</v>
      </c>
      <c r="B509" t="s">
        <v>1139</v>
      </c>
      <c r="C509" t="s">
        <v>3147</v>
      </c>
      <c r="D509" t="s">
        <v>405</v>
      </c>
      <c r="E509">
        <v>11153.333997936001</v>
      </c>
      <c r="F509">
        <v>124.02</v>
      </c>
      <c r="G509">
        <v>57.725571741905298</v>
      </c>
      <c r="H509">
        <v>-0.614523816178419</v>
      </c>
      <c r="I509">
        <v>55.187067915060297</v>
      </c>
      <c r="J509">
        <v>5.8335558232933797</v>
      </c>
      <c r="K509">
        <v>114.01315766183301</v>
      </c>
      <c r="L509">
        <v>86.403994184258494</v>
      </c>
      <c r="M509">
        <v>45.862007262425799</v>
      </c>
      <c r="N509">
        <v>0.562938811675189</v>
      </c>
      <c r="O509">
        <v>17.343976777939002</v>
      </c>
      <c r="P509">
        <v>108.96377422072401</v>
      </c>
      <c r="Q509">
        <v>0.11369498489039299</v>
      </c>
    </row>
    <row r="510" spans="1:17" x14ac:dyDescent="0.3">
      <c r="A510" t="s">
        <v>1140</v>
      </c>
      <c r="B510" t="s">
        <v>1141</v>
      </c>
      <c r="C510" t="s">
        <v>3149</v>
      </c>
      <c r="D510" t="s">
        <v>127</v>
      </c>
      <c r="E510">
        <v>11143.91518303</v>
      </c>
      <c r="F510">
        <v>1895.95</v>
      </c>
      <c r="G510">
        <v>40.821950978970897</v>
      </c>
      <c r="H510">
        <v>3.7495921573964002</v>
      </c>
      <c r="I510">
        <v>61.2722572787874</v>
      </c>
      <c r="J510">
        <v>2.2941898626008501</v>
      </c>
      <c r="K510">
        <v>1746.1805456875099</v>
      </c>
      <c r="L510">
        <v>1411.02096539691</v>
      </c>
      <c r="M510">
        <v>54.736081732069003</v>
      </c>
      <c r="N510">
        <v>0.55385571826484303</v>
      </c>
      <c r="O510">
        <v>16.036815316859599</v>
      </c>
      <c r="P510">
        <v>96.859100820267898</v>
      </c>
      <c r="Q510">
        <v>0.17978993495992199</v>
      </c>
    </row>
    <row r="511" spans="1:17" hidden="1" x14ac:dyDescent="0.3">
      <c r="A511" t="s">
        <v>1142</v>
      </c>
      <c r="B511" t="s">
        <v>1143</v>
      </c>
      <c r="C511" t="s">
        <v>3162</v>
      </c>
      <c r="D511" t="s">
        <v>51</v>
      </c>
      <c r="E511">
        <v>11135.65119633</v>
      </c>
      <c r="F511">
        <v>4835.1499999999996</v>
      </c>
      <c r="G511">
        <v>-27.947806555300598</v>
      </c>
      <c r="H511">
        <v>-4.5252974428969903</v>
      </c>
      <c r="I511">
        <v>-14.1418377848532</v>
      </c>
      <c r="J511">
        <v>-5.30692162895319</v>
      </c>
      <c r="M511">
        <v>35.284786846271999</v>
      </c>
      <c r="O511">
        <v>11.1651138020537</v>
      </c>
      <c r="P511">
        <v>14.806900072419801</v>
      </c>
    </row>
    <row r="512" spans="1:17" hidden="1" x14ac:dyDescent="0.3">
      <c r="A512" t="s">
        <v>1144</v>
      </c>
      <c r="B512" t="s">
        <v>1145</v>
      </c>
      <c r="C512" t="s">
        <v>3162</v>
      </c>
      <c r="D512" t="s">
        <v>603</v>
      </c>
      <c r="E512">
        <v>11119.52497</v>
      </c>
      <c r="F512">
        <v>131</v>
      </c>
      <c r="G512">
        <v>428.060829036256</v>
      </c>
      <c r="H512">
        <v>-18.5315273283165</v>
      </c>
      <c r="I512">
        <v>441.866797806703</v>
      </c>
      <c r="J512">
        <v>-18.461655357142401</v>
      </c>
      <c r="K512">
        <v>127.235726361034</v>
      </c>
      <c r="M512">
        <v>16.5131418791666</v>
      </c>
      <c r="O512">
        <v>104.198473282442</v>
      </c>
      <c r="P512">
        <v>482.222222222222</v>
      </c>
    </row>
    <row r="513" spans="1:17" x14ac:dyDescent="0.3">
      <c r="A513" t="s">
        <v>1146</v>
      </c>
      <c r="B513" t="s">
        <v>1147</v>
      </c>
      <c r="C513" t="s">
        <v>3153</v>
      </c>
      <c r="D513" t="s">
        <v>410</v>
      </c>
      <c r="E513">
        <v>11118.362595525001</v>
      </c>
      <c r="F513">
        <v>405.75</v>
      </c>
      <c r="G513">
        <v>4.6930632508815702</v>
      </c>
      <c r="H513">
        <v>-7.1822140924631404</v>
      </c>
      <c r="I513">
        <v>-13.675783107831</v>
      </c>
      <c r="J513">
        <v>1.32276997902503</v>
      </c>
      <c r="K513">
        <v>416.29271745665</v>
      </c>
      <c r="L513">
        <v>403.63265604736199</v>
      </c>
      <c r="M513">
        <v>44.922153103279001</v>
      </c>
      <c r="N513">
        <v>0.58463324369988401</v>
      </c>
      <c r="O513">
        <v>36.524953789279103</v>
      </c>
      <c r="P513">
        <v>45.5605381165919</v>
      </c>
      <c r="Q513">
        <v>0.103428931237373</v>
      </c>
    </row>
    <row r="514" spans="1:17" x14ac:dyDescent="0.3">
      <c r="A514" t="s">
        <v>1148</v>
      </c>
      <c r="B514" t="s">
        <v>1149</v>
      </c>
      <c r="C514" t="s">
        <v>3165</v>
      </c>
      <c r="D514" t="s">
        <v>1150</v>
      </c>
      <c r="E514">
        <v>11104.1009194</v>
      </c>
      <c r="F514">
        <v>1785.5</v>
      </c>
      <c r="G514">
        <v>273.962022183778</v>
      </c>
      <c r="H514">
        <v>22.529113742352699</v>
      </c>
      <c r="I514">
        <v>80.508910508821998</v>
      </c>
      <c r="J514">
        <v>16.352243933547001</v>
      </c>
      <c r="K514">
        <v>1428.1418755914301</v>
      </c>
      <c r="L514">
        <v>1095.2815901377301</v>
      </c>
      <c r="M514">
        <v>87.839526268805102</v>
      </c>
      <c r="N514">
        <v>1.0148270368480901</v>
      </c>
      <c r="O514">
        <v>0.74768972276673096</v>
      </c>
      <c r="P514">
        <v>305.74934666515099</v>
      </c>
      <c r="Q514">
        <v>0.202175437058077</v>
      </c>
    </row>
    <row r="515" spans="1:17" hidden="1" x14ac:dyDescent="0.3">
      <c r="A515" t="s">
        <v>1151</v>
      </c>
      <c r="B515" t="s">
        <v>1152</v>
      </c>
      <c r="C515" t="s">
        <v>3162</v>
      </c>
      <c r="D515" t="s">
        <v>111</v>
      </c>
      <c r="E515">
        <v>11010.1226036399</v>
      </c>
      <c r="F515">
        <v>838.8</v>
      </c>
      <c r="G515">
        <v>163.203709899507</v>
      </c>
      <c r="H515">
        <v>-2.8337403029108299</v>
      </c>
      <c r="I515">
        <v>-13.4875366772091</v>
      </c>
      <c r="J515">
        <v>-1.1273199594934999</v>
      </c>
      <c r="K515">
        <v>860.92092091448899</v>
      </c>
      <c r="L515">
        <v>789.53436805835202</v>
      </c>
      <c r="M515">
        <v>57.342225781089702</v>
      </c>
      <c r="N515">
        <v>0.603366882576022</v>
      </c>
      <c r="O515">
        <v>33.285646161182598</v>
      </c>
      <c r="P515">
        <v>223.86100386100301</v>
      </c>
      <c r="Q515">
        <v>0.29486452484285702</v>
      </c>
    </row>
    <row r="516" spans="1:17" hidden="1" x14ac:dyDescent="0.3">
      <c r="A516" t="s">
        <v>1153</v>
      </c>
      <c r="B516" t="s">
        <v>1154</v>
      </c>
      <c r="C516" t="s">
        <v>3162</v>
      </c>
      <c r="D516" t="s">
        <v>218</v>
      </c>
      <c r="E516">
        <v>10955.22411739</v>
      </c>
      <c r="F516">
        <v>13818.95</v>
      </c>
      <c r="G516">
        <v>51.400367565900197</v>
      </c>
      <c r="H516">
        <v>23.010464930436399</v>
      </c>
      <c r="I516">
        <v>41.081392282427601</v>
      </c>
      <c r="J516">
        <v>-0.94113002347660701</v>
      </c>
      <c r="K516">
        <v>12608.1636081367</v>
      </c>
      <c r="L516">
        <v>10753.347089781701</v>
      </c>
      <c r="M516">
        <v>55.895424022289703</v>
      </c>
      <c r="N516">
        <v>1.8166321613025</v>
      </c>
      <c r="O516">
        <v>8.4018684487605597</v>
      </c>
      <c r="P516">
        <v>114.413498836307</v>
      </c>
      <c r="Q516">
        <v>0.16058682359847001</v>
      </c>
    </row>
    <row r="517" spans="1:17" x14ac:dyDescent="0.3">
      <c r="A517" t="s">
        <v>1155</v>
      </c>
      <c r="B517" t="s">
        <v>1156</v>
      </c>
      <c r="C517" t="s">
        <v>3164</v>
      </c>
      <c r="D517" t="s">
        <v>1157</v>
      </c>
      <c r="E517">
        <v>10907.6865048</v>
      </c>
      <c r="F517">
        <v>567.20000000000005</v>
      </c>
      <c r="G517">
        <v>31.067326827873298</v>
      </c>
      <c r="H517">
        <v>5.82297163075099</v>
      </c>
      <c r="I517">
        <v>24.455741356138301</v>
      </c>
      <c r="J517">
        <v>-12.576040106653201</v>
      </c>
      <c r="K517">
        <v>553.39487896647699</v>
      </c>
      <c r="L517">
        <v>482.09114392863</v>
      </c>
      <c r="M517">
        <v>44.901879948885998</v>
      </c>
      <c r="N517">
        <v>2.1768701212713002</v>
      </c>
      <c r="O517">
        <v>21.456276445698101</v>
      </c>
      <c r="P517">
        <v>83.204134366925004</v>
      </c>
      <c r="Q517">
        <v>2.8108299952514001E-2</v>
      </c>
    </row>
    <row r="518" spans="1:17" x14ac:dyDescent="0.3">
      <c r="A518" t="s">
        <v>1158</v>
      </c>
      <c r="B518" t="s">
        <v>1159</v>
      </c>
      <c r="C518" t="s">
        <v>3150</v>
      </c>
      <c r="D518" t="s">
        <v>48</v>
      </c>
      <c r="E518">
        <v>10894.629358232</v>
      </c>
      <c r="F518">
        <v>193.84</v>
      </c>
      <c r="G518">
        <v>12.8993331694445</v>
      </c>
      <c r="H518">
        <v>-11.4512737239641</v>
      </c>
      <c r="I518">
        <v>-20.552929524876699</v>
      </c>
      <c r="J518">
        <v>-4.3389772854899604</v>
      </c>
      <c r="K518">
        <v>215.50371636207001</v>
      </c>
      <c r="L518">
        <v>214.631151131194</v>
      </c>
      <c r="M518">
        <v>33.716484508291401</v>
      </c>
      <c r="N518">
        <v>0.73144187529211302</v>
      </c>
      <c r="O518">
        <v>56.778786628146896</v>
      </c>
      <c r="P518">
        <v>66.4577071704594</v>
      </c>
      <c r="Q518">
        <v>0.104478301811468</v>
      </c>
    </row>
    <row r="519" spans="1:17" x14ac:dyDescent="0.3">
      <c r="A519" t="s">
        <v>1160</v>
      </c>
      <c r="B519" t="s">
        <v>1161</v>
      </c>
      <c r="C519" t="s">
        <v>3158</v>
      </c>
      <c r="D519" t="s">
        <v>1162</v>
      </c>
      <c r="E519">
        <v>10888.317170279999</v>
      </c>
      <c r="F519">
        <v>732.6</v>
      </c>
      <c r="G519">
        <v>45.236458052724601</v>
      </c>
      <c r="H519">
        <v>-8.6329684644573099</v>
      </c>
      <c r="I519">
        <v>10.6269382246667</v>
      </c>
      <c r="J519">
        <v>-4.2206305172373604</v>
      </c>
      <c r="K519">
        <v>751.94865183627996</v>
      </c>
      <c r="L519">
        <v>643.25766282424001</v>
      </c>
      <c r="M519">
        <v>37.120970577289</v>
      </c>
      <c r="N519">
        <v>0.54231648090701301</v>
      </c>
      <c r="O519">
        <v>19.4376194376194</v>
      </c>
      <c r="P519">
        <v>82.989883851629799</v>
      </c>
      <c r="Q519">
        <v>-5.1455436868926001E-2</v>
      </c>
    </row>
    <row r="520" spans="1:17" x14ac:dyDescent="0.3">
      <c r="A520" t="s">
        <v>1163</v>
      </c>
      <c r="B520" t="s">
        <v>1164</v>
      </c>
      <c r="C520" t="s">
        <v>3147</v>
      </c>
      <c r="D520" t="s">
        <v>229</v>
      </c>
      <c r="E520">
        <v>10797.412910200001</v>
      </c>
      <c r="F520">
        <v>2607.65</v>
      </c>
      <c r="G520">
        <v>74.127179336408105</v>
      </c>
      <c r="H520">
        <v>10.6207261917988</v>
      </c>
      <c r="I520">
        <v>73.899405450298104</v>
      </c>
      <c r="J520">
        <v>6.0254337366712001</v>
      </c>
      <c r="K520">
        <v>2403.8962417227199</v>
      </c>
      <c r="L520">
        <v>1899.2795775202901</v>
      </c>
      <c r="M520">
        <v>59.743408376043497</v>
      </c>
      <c r="N520">
        <v>0.42845504721038102</v>
      </c>
      <c r="O520">
        <v>9.1806799225356102</v>
      </c>
      <c r="P520">
        <v>138.45731790956</v>
      </c>
      <c r="Q520">
        <v>0.18080514501480999</v>
      </c>
    </row>
    <row r="521" spans="1:17" hidden="1" x14ac:dyDescent="0.3">
      <c r="A521" t="s">
        <v>1165</v>
      </c>
      <c r="B521" t="s">
        <v>1166</v>
      </c>
      <c r="C521" t="s">
        <v>3162</v>
      </c>
      <c r="D521" t="s">
        <v>453</v>
      </c>
      <c r="E521">
        <v>10792.426508799999</v>
      </c>
      <c r="F521">
        <v>3044</v>
      </c>
      <c r="G521">
        <v>-11.926049370638101</v>
      </c>
      <c r="H521">
        <v>3.5833950884512502</v>
      </c>
      <c r="I521">
        <v>4.0504683361280298</v>
      </c>
      <c r="J521">
        <v>9.2742097267911596</v>
      </c>
      <c r="K521">
        <v>2965.2320379474099</v>
      </c>
      <c r="L521">
        <v>2790.04492005273</v>
      </c>
      <c r="M521">
        <v>55.986098657838397</v>
      </c>
      <c r="N521">
        <v>0.65257303084000196</v>
      </c>
      <c r="O521">
        <v>10.7095926412615</v>
      </c>
      <c r="P521">
        <v>35.469514908767202</v>
      </c>
      <c r="Q521">
        <v>-5.6134749927099999E-2</v>
      </c>
    </row>
    <row r="522" spans="1:17" x14ac:dyDescent="0.3">
      <c r="A522" t="s">
        <v>1167</v>
      </c>
      <c r="B522" t="s">
        <v>1168</v>
      </c>
      <c r="C522" t="s">
        <v>3147</v>
      </c>
      <c r="D522" t="s">
        <v>589</v>
      </c>
      <c r="E522">
        <v>10787.49487215</v>
      </c>
      <c r="F522">
        <v>1209.75</v>
      </c>
      <c r="G522">
        <v>6.4806809026067604</v>
      </c>
      <c r="H522">
        <v>1.0038432704340901</v>
      </c>
      <c r="I522">
        <v>23.7464795134598</v>
      </c>
      <c r="J522">
        <v>-6.3234169659353299</v>
      </c>
      <c r="K522">
        <v>1165.89897582348</v>
      </c>
      <c r="L522">
        <v>1021.73910831157</v>
      </c>
      <c r="M522">
        <v>44.890864070907</v>
      </c>
      <c r="N522">
        <v>1.2488329255669799</v>
      </c>
      <c r="O522">
        <v>14.345939243645301</v>
      </c>
      <c r="P522">
        <v>55.765145174789097</v>
      </c>
      <c r="Q522">
        <v>6.4811052625446994E-2</v>
      </c>
    </row>
    <row r="523" spans="1:17" x14ac:dyDescent="0.3">
      <c r="A523" t="s">
        <v>1169</v>
      </c>
      <c r="B523" t="s">
        <v>1170</v>
      </c>
      <c r="C523" t="s">
        <v>3157</v>
      </c>
      <c r="D523" t="s">
        <v>86</v>
      </c>
      <c r="E523">
        <v>10749.79178288</v>
      </c>
      <c r="F523">
        <v>1383.1</v>
      </c>
      <c r="G523">
        <v>82.547312782579098</v>
      </c>
      <c r="H523">
        <v>11.149040917819001</v>
      </c>
      <c r="I523">
        <v>27.270286842028899</v>
      </c>
      <c r="J523">
        <v>-3.8309789761137702E-3</v>
      </c>
      <c r="K523">
        <v>1262.6120716064299</v>
      </c>
      <c r="L523">
        <v>985.18616536913498</v>
      </c>
      <c r="M523">
        <v>48.657876894831702</v>
      </c>
      <c r="N523">
        <v>1.23683607801512</v>
      </c>
      <c r="O523">
        <v>11.633287542476999</v>
      </c>
      <c r="P523">
        <v>137.64604810996499</v>
      </c>
    </row>
    <row r="524" spans="1:17" hidden="1" x14ac:dyDescent="0.3">
      <c r="A524" t="s">
        <v>1171</v>
      </c>
      <c r="B524" t="s">
        <v>1172</v>
      </c>
      <c r="C524" t="s">
        <v>3162</v>
      </c>
      <c r="D524" t="s">
        <v>750</v>
      </c>
      <c r="E524">
        <v>10739.054693185</v>
      </c>
      <c r="F524">
        <v>115.95</v>
      </c>
      <c r="G524">
        <v>25.8514585353978</v>
      </c>
      <c r="H524">
        <v>1.8055191251997</v>
      </c>
      <c r="I524">
        <v>-0.46944220011124499</v>
      </c>
      <c r="J524">
        <v>0.35273500889987802</v>
      </c>
      <c r="K524">
        <v>116.567277035251</v>
      </c>
      <c r="L524">
        <v>106.51475414814099</v>
      </c>
      <c r="M524">
        <v>54.041415573722702</v>
      </c>
      <c r="N524">
        <v>0.69399119918777996</v>
      </c>
      <c r="O524">
        <v>6.9426476929711001</v>
      </c>
      <c r="P524">
        <v>62.054507337526204</v>
      </c>
      <c r="Q524">
        <v>2.1133606920337E-2</v>
      </c>
    </row>
    <row r="525" spans="1:17" x14ac:dyDescent="0.3">
      <c r="A525" t="s">
        <v>1173</v>
      </c>
      <c r="B525" t="s">
        <v>1174</v>
      </c>
      <c r="C525" t="s">
        <v>3151</v>
      </c>
      <c r="D525" t="s">
        <v>276</v>
      </c>
      <c r="E525">
        <v>10721.974769599999</v>
      </c>
      <c r="F525">
        <v>1044.8</v>
      </c>
      <c r="G525">
        <v>62.106261884327402</v>
      </c>
      <c r="H525">
        <v>18.477203404454801</v>
      </c>
      <c r="I525">
        <v>38.212908338518098</v>
      </c>
      <c r="J525">
        <v>11.233033096104901</v>
      </c>
      <c r="K525">
        <v>918.21786728145105</v>
      </c>
      <c r="L525">
        <v>775.09630032601206</v>
      </c>
      <c r="M525">
        <v>67.189481288939504</v>
      </c>
      <c r="N525">
        <v>1.3626200128091499</v>
      </c>
      <c r="O525">
        <v>6.0155053598774897</v>
      </c>
      <c r="P525">
        <v>94.671138438606206</v>
      </c>
      <c r="Q525">
        <v>5.7916895408243997E-2</v>
      </c>
    </row>
    <row r="526" spans="1:17" x14ac:dyDescent="0.3">
      <c r="A526" t="s">
        <v>1175</v>
      </c>
      <c r="B526" t="s">
        <v>1176</v>
      </c>
      <c r="C526" t="s">
        <v>3147</v>
      </c>
      <c r="D526" t="s">
        <v>589</v>
      </c>
      <c r="E526">
        <v>10704.529940324999</v>
      </c>
      <c r="F526">
        <v>146.74</v>
      </c>
      <c r="G526">
        <v>-30.649398540881698</v>
      </c>
      <c r="H526">
        <v>-11.301269605899</v>
      </c>
      <c r="I526">
        <v>-25.350675196207298</v>
      </c>
      <c r="J526">
        <v>-2.0875545401050402</v>
      </c>
      <c r="K526">
        <v>160.41931914834799</v>
      </c>
      <c r="L526">
        <v>163.586010369115</v>
      </c>
      <c r="M526">
        <v>26.6948939530172</v>
      </c>
      <c r="N526">
        <v>0.783568397394514</v>
      </c>
      <c r="O526">
        <v>42.631442195143499</v>
      </c>
      <c r="P526">
        <v>11.4622104063805</v>
      </c>
      <c r="Q526">
        <v>-3.5768453706414002E-2</v>
      </c>
    </row>
    <row r="527" spans="1:17" x14ac:dyDescent="0.3">
      <c r="A527" t="s">
        <v>1177</v>
      </c>
      <c r="B527" t="s">
        <v>1178</v>
      </c>
      <c r="C527" t="s">
        <v>3147</v>
      </c>
      <c r="D527" t="s">
        <v>24</v>
      </c>
      <c r="E527">
        <v>10694.684080655999</v>
      </c>
      <c r="F527">
        <v>97.12</v>
      </c>
      <c r="G527">
        <v>-42.028229741062503</v>
      </c>
      <c r="H527">
        <v>-7.3968500628407101</v>
      </c>
      <c r="I527">
        <v>-38.212248593741002</v>
      </c>
      <c r="J527">
        <v>-5.3978849463049201</v>
      </c>
      <c r="K527">
        <v>106.076697952065</v>
      </c>
      <c r="L527">
        <v>112.532070455989</v>
      </c>
      <c r="M527">
        <v>24.850167110785701</v>
      </c>
      <c r="N527">
        <v>0.54700838654225503</v>
      </c>
      <c r="O527">
        <v>57.022240527182802</v>
      </c>
      <c r="P527">
        <v>2.6638477801268698</v>
      </c>
      <c r="Q527">
        <v>9.8685658324859996E-2</v>
      </c>
    </row>
    <row r="528" spans="1:17" x14ac:dyDescent="0.3">
      <c r="A528" t="s">
        <v>1179</v>
      </c>
      <c r="B528" t="s">
        <v>1180</v>
      </c>
      <c r="C528" t="s">
        <v>3156</v>
      </c>
      <c r="D528" t="s">
        <v>1181</v>
      </c>
      <c r="E528">
        <v>10634.759295</v>
      </c>
      <c r="F528">
        <v>1171.7</v>
      </c>
      <c r="G528">
        <v>-1.89833745516009</v>
      </c>
      <c r="H528">
        <v>1.27768030389308</v>
      </c>
      <c r="I528">
        <v>-24.2074888763083</v>
      </c>
      <c r="J528">
        <v>3.4792381184690999</v>
      </c>
      <c r="K528">
        <v>1184.02565054616</v>
      </c>
      <c r="L528">
        <v>1186.4700483291899</v>
      </c>
      <c r="M528">
        <v>56.681278904675402</v>
      </c>
      <c r="N528">
        <v>0.76884675868246</v>
      </c>
      <c r="O528">
        <v>28.608005462148999</v>
      </c>
      <c r="P528">
        <v>46.179277649554002</v>
      </c>
    </row>
    <row r="529" spans="1:17" hidden="1" x14ac:dyDescent="0.3">
      <c r="A529" t="s">
        <v>1182</v>
      </c>
      <c r="B529" t="s">
        <v>1183</v>
      </c>
      <c r="C529" t="s">
        <v>3162</v>
      </c>
      <c r="D529" t="s">
        <v>750</v>
      </c>
      <c r="E529">
        <v>10625.948094249999</v>
      </c>
      <c r="F529">
        <v>531.65</v>
      </c>
      <c r="G529">
        <v>-8.8150048939327004</v>
      </c>
      <c r="H529">
        <v>1.0121431765250199</v>
      </c>
      <c r="I529">
        <v>-3.00945837149485</v>
      </c>
      <c r="J529">
        <v>0.73744435676346698</v>
      </c>
      <c r="K529">
        <v>531.51234040303598</v>
      </c>
      <c r="L529">
        <v>507.14773096913302</v>
      </c>
      <c r="M529">
        <v>77.9215973242584</v>
      </c>
      <c r="N529">
        <v>1.5315032705685701</v>
      </c>
      <c r="O529">
        <v>5.1029812846797604</v>
      </c>
      <c r="P529">
        <v>23.610788188793201</v>
      </c>
      <c r="Q529">
        <v>-1.3416788414562999E-2</v>
      </c>
    </row>
    <row r="530" spans="1:17" x14ac:dyDescent="0.3">
      <c r="A530" t="s">
        <v>1184</v>
      </c>
      <c r="B530" t="s">
        <v>1185</v>
      </c>
      <c r="C530" t="s">
        <v>3150</v>
      </c>
      <c r="D530" t="s">
        <v>48</v>
      </c>
      <c r="E530">
        <v>10608.846780600001</v>
      </c>
      <c r="F530">
        <v>3355.5</v>
      </c>
      <c r="G530">
        <v>41.7111677816374</v>
      </c>
      <c r="H530">
        <v>0.60011760911251</v>
      </c>
      <c r="I530">
        <v>20.5258208598765</v>
      </c>
      <c r="J530">
        <v>5.7978649966146998</v>
      </c>
      <c r="K530">
        <v>3153.44193632108</v>
      </c>
      <c r="L530">
        <v>2721.1571969388701</v>
      </c>
      <c r="M530">
        <v>70.086392202013002</v>
      </c>
      <c r="N530">
        <v>0.47764795478653299</v>
      </c>
      <c r="O530">
        <v>11.0117717180747</v>
      </c>
      <c r="P530">
        <v>99.438327464003905</v>
      </c>
      <c r="Q530">
        <v>0.21325775711210401</v>
      </c>
    </row>
    <row r="531" spans="1:17" x14ac:dyDescent="0.3">
      <c r="A531" t="s">
        <v>1186</v>
      </c>
      <c r="B531" t="s">
        <v>1187</v>
      </c>
      <c r="C531" t="s">
        <v>3159</v>
      </c>
      <c r="D531" t="s">
        <v>122</v>
      </c>
      <c r="E531">
        <v>10553.92419761</v>
      </c>
      <c r="F531">
        <v>1241.05</v>
      </c>
      <c r="G531">
        <v>38.831223691142299</v>
      </c>
      <c r="H531">
        <v>5.83066542576573</v>
      </c>
      <c r="I531">
        <v>26.523751209204999</v>
      </c>
      <c r="J531">
        <v>-0.51964767064448703</v>
      </c>
      <c r="K531">
        <v>1203.6284884947399</v>
      </c>
      <c r="L531">
        <v>1051.0534791319801</v>
      </c>
      <c r="M531">
        <v>54.234602823699802</v>
      </c>
      <c r="N531">
        <v>1.06025346856646</v>
      </c>
      <c r="O531">
        <v>12.4048185004633</v>
      </c>
      <c r="P531">
        <v>78.311781609195293</v>
      </c>
      <c r="Q531">
        <v>3.7689707978104003E-2</v>
      </c>
    </row>
    <row r="532" spans="1:17" hidden="1" x14ac:dyDescent="0.3">
      <c r="A532" t="s">
        <v>1188</v>
      </c>
      <c r="B532" t="s">
        <v>1189</v>
      </c>
      <c r="C532" t="s">
        <v>3162</v>
      </c>
      <c r="D532" t="s">
        <v>405</v>
      </c>
      <c r="E532">
        <v>10548.56756804</v>
      </c>
      <c r="F532">
        <v>9338.0499999999993</v>
      </c>
      <c r="G532">
        <v>21.474090623281999</v>
      </c>
      <c r="H532">
        <v>-6.5927945356727902</v>
      </c>
      <c r="I532">
        <v>2.1960576366639</v>
      </c>
      <c r="J532">
        <v>-1.9736450531074901</v>
      </c>
      <c r="K532">
        <v>9329.1386639134307</v>
      </c>
      <c r="L532">
        <v>8599.7478124368008</v>
      </c>
      <c r="M532">
        <v>64.444404470527104</v>
      </c>
      <c r="N532">
        <v>0.55653185039628605</v>
      </c>
      <c r="O532">
        <v>23.140270184888699</v>
      </c>
      <c r="P532">
        <v>55.373915358441202</v>
      </c>
      <c r="Q532">
        <v>0.16407483148987301</v>
      </c>
    </row>
    <row r="533" spans="1:17" x14ac:dyDescent="0.3">
      <c r="A533" t="s">
        <v>1190</v>
      </c>
      <c r="B533" t="s">
        <v>1191</v>
      </c>
      <c r="C533" t="s">
        <v>3156</v>
      </c>
      <c r="D533" t="s">
        <v>1192</v>
      </c>
      <c r="E533">
        <v>10530.692734369901</v>
      </c>
      <c r="F533">
        <v>1117.8499999999999</v>
      </c>
      <c r="G533">
        <v>-18.109007073378599</v>
      </c>
      <c r="H533">
        <v>-6.1321432915018104</v>
      </c>
      <c r="I533">
        <v>6.0395891034345697</v>
      </c>
      <c r="J533">
        <v>-1.6884061029711099</v>
      </c>
      <c r="K533">
        <v>1179.67324200742</v>
      </c>
      <c r="L533">
        <v>1073.98609328358</v>
      </c>
      <c r="M533">
        <v>16.936037644226399</v>
      </c>
      <c r="N533">
        <v>0.69484453124059997</v>
      </c>
      <c r="O533">
        <v>16.2901999373798</v>
      </c>
      <c r="P533">
        <v>37.463108706345203</v>
      </c>
    </row>
    <row r="534" spans="1:17" x14ac:dyDescent="0.3">
      <c r="A534" t="s">
        <v>1193</v>
      </c>
      <c r="B534" t="s">
        <v>1194</v>
      </c>
      <c r="C534" t="s">
        <v>3150</v>
      </c>
      <c r="D534" t="s">
        <v>922</v>
      </c>
      <c r="E534">
        <v>10518.02875795</v>
      </c>
      <c r="F534">
        <v>1430.45</v>
      </c>
      <c r="G534">
        <v>69.197036573604507</v>
      </c>
      <c r="H534">
        <v>8.4327252915850597</v>
      </c>
      <c r="I534">
        <v>30.1327517395288</v>
      </c>
      <c r="J534">
        <v>9.6865701733621403</v>
      </c>
      <c r="K534">
        <v>1365.8637737394999</v>
      </c>
      <c r="L534">
        <v>1181.2186296028201</v>
      </c>
      <c r="M534">
        <v>64.728659186558204</v>
      </c>
      <c r="N534">
        <v>0.71784295665737896</v>
      </c>
      <c r="O534">
        <v>11.2412177985948</v>
      </c>
      <c r="P534">
        <v>118.056402439024</v>
      </c>
      <c r="Q534">
        <v>7.7463343314725999E-2</v>
      </c>
    </row>
    <row r="535" spans="1:17" hidden="1" x14ac:dyDescent="0.3">
      <c r="A535" t="s">
        <v>1195</v>
      </c>
      <c r="B535" t="s">
        <v>1196</v>
      </c>
      <c r="C535" t="s">
        <v>3162</v>
      </c>
      <c r="D535" t="s">
        <v>86</v>
      </c>
      <c r="E535">
        <v>10496.361015885001</v>
      </c>
      <c r="F535">
        <v>773.45</v>
      </c>
      <c r="G535">
        <v>-29.056110215668301</v>
      </c>
      <c r="H535">
        <v>-6.7004427816154504</v>
      </c>
      <c r="I535">
        <v>-15.250141445220899</v>
      </c>
      <c r="J535">
        <v>1.36087312296469</v>
      </c>
      <c r="M535">
        <v>58.587959747045502</v>
      </c>
      <c r="O535">
        <v>9.6386321029155102</v>
      </c>
      <c r="P535">
        <v>13.558948759359801</v>
      </c>
    </row>
    <row r="536" spans="1:17" x14ac:dyDescent="0.3">
      <c r="A536" t="s">
        <v>1197</v>
      </c>
      <c r="B536" t="s">
        <v>1198</v>
      </c>
      <c r="C536" t="s">
        <v>3156</v>
      </c>
      <c r="D536" t="s">
        <v>373</v>
      </c>
      <c r="E536">
        <v>10472.7763959</v>
      </c>
      <c r="F536">
        <v>461.5</v>
      </c>
      <c r="G536">
        <v>174.489800912666</v>
      </c>
      <c r="H536">
        <v>0.87766041573185405</v>
      </c>
      <c r="I536">
        <v>64.479407079743197</v>
      </c>
      <c r="J536">
        <v>13.4432257865369</v>
      </c>
      <c r="K536">
        <v>388.71025359281902</v>
      </c>
      <c r="L536">
        <v>304.62430823730301</v>
      </c>
      <c r="M536">
        <v>79.617550839967294</v>
      </c>
      <c r="N536">
        <v>0.83109678935374198</v>
      </c>
      <c r="O536">
        <v>0.47670639219934402</v>
      </c>
      <c r="P536">
        <v>223.519102698913</v>
      </c>
      <c r="Q536">
        <v>0.189949136150322</v>
      </c>
    </row>
    <row r="537" spans="1:17" x14ac:dyDescent="0.3">
      <c r="A537" t="s">
        <v>1199</v>
      </c>
      <c r="B537" t="s">
        <v>1200</v>
      </c>
      <c r="C537" t="s">
        <v>3150</v>
      </c>
      <c r="D537" t="s">
        <v>48</v>
      </c>
      <c r="E537">
        <v>10338.17680512</v>
      </c>
      <c r="F537">
        <v>601.79999999999995</v>
      </c>
      <c r="G537">
        <v>152.18625323968701</v>
      </c>
      <c r="H537">
        <v>21.049990725787602</v>
      </c>
      <c r="I537">
        <v>55.752694517220199</v>
      </c>
      <c r="J537">
        <v>-8.3179074799927992</v>
      </c>
      <c r="K537">
        <v>546.72358400491396</v>
      </c>
      <c r="L537">
        <v>438.00904700657702</v>
      </c>
      <c r="M537">
        <v>58.154767404688798</v>
      </c>
      <c r="N537">
        <v>1.7484554913527099</v>
      </c>
      <c r="O537">
        <v>15.3705550016616</v>
      </c>
      <c r="P537">
        <v>220.10638297872299</v>
      </c>
      <c r="Q537">
        <v>0.216734040814268</v>
      </c>
    </row>
    <row r="538" spans="1:17" hidden="1" x14ac:dyDescent="0.3">
      <c r="A538" t="s">
        <v>1201</v>
      </c>
      <c r="B538" t="s">
        <v>1202</v>
      </c>
      <c r="C538" t="s">
        <v>3162</v>
      </c>
      <c r="E538">
        <v>10315.315452000001</v>
      </c>
      <c r="F538">
        <v>1018.7</v>
      </c>
      <c r="G538">
        <v>6496.9831568776999</v>
      </c>
      <c r="H538">
        <v>118.744697295308</v>
      </c>
      <c r="I538">
        <v>444.22308694644101</v>
      </c>
      <c r="J538">
        <v>34.382148918442397</v>
      </c>
      <c r="K538">
        <v>544.49597879426096</v>
      </c>
      <c r="L538">
        <v>264.897987943499</v>
      </c>
      <c r="M538">
        <v>89.011878118225894</v>
      </c>
      <c r="N538">
        <v>3.0248661020958401</v>
      </c>
      <c r="O538">
        <v>0</v>
      </c>
      <c r="P538">
        <v>6523.5370611183298</v>
      </c>
    </row>
    <row r="539" spans="1:17" x14ac:dyDescent="0.3">
      <c r="A539" t="s">
        <v>1203</v>
      </c>
      <c r="B539" t="s">
        <v>1204</v>
      </c>
      <c r="C539" t="s">
        <v>3158</v>
      </c>
      <c r="D539" t="s">
        <v>95</v>
      </c>
      <c r="E539">
        <v>10290.501924259999</v>
      </c>
      <c r="F539">
        <v>212.86</v>
      </c>
      <c r="G539">
        <v>39.354123818608699</v>
      </c>
      <c r="H539">
        <v>-5.0076606206627199</v>
      </c>
      <c r="I539">
        <v>-8.8884575487357296</v>
      </c>
      <c r="J539">
        <v>2.3878728417173999E-2</v>
      </c>
      <c r="K539">
        <v>219.672528031284</v>
      </c>
      <c r="L539">
        <v>201.30125796128399</v>
      </c>
      <c r="M539">
        <v>43.280687893385497</v>
      </c>
      <c r="N539">
        <v>0.44552658039609699</v>
      </c>
      <c r="O539">
        <v>17.7722446678568</v>
      </c>
      <c r="P539">
        <v>83.105376344085997</v>
      </c>
      <c r="Q539">
        <v>6.8032483670569993E-2</v>
      </c>
    </row>
    <row r="540" spans="1:17" x14ac:dyDescent="0.3">
      <c r="A540" t="s">
        <v>1205</v>
      </c>
      <c r="B540" t="s">
        <v>1206</v>
      </c>
      <c r="C540" t="s">
        <v>3157</v>
      </c>
      <c r="D540" t="s">
        <v>768</v>
      </c>
      <c r="E540">
        <v>10279.533640115</v>
      </c>
      <c r="F540">
        <v>7970.15</v>
      </c>
      <c r="G540">
        <v>-38.002093517949298</v>
      </c>
      <c r="H540">
        <v>-3.2845017663696399</v>
      </c>
      <c r="I540">
        <v>-1.9051568038841999</v>
      </c>
      <c r="J540">
        <v>0.11307965722823</v>
      </c>
      <c r="K540">
        <v>8486.1400851316703</v>
      </c>
      <c r="L540">
        <v>8244.6466783228097</v>
      </c>
      <c r="M540">
        <v>44.224628632498103</v>
      </c>
      <c r="N540">
        <v>0.48444345706622099</v>
      </c>
      <c r="O540">
        <v>35.379509795925998</v>
      </c>
      <c r="P540">
        <v>20.9210765869644</v>
      </c>
      <c r="Q540">
        <v>3.1526349409356003E-2</v>
      </c>
    </row>
    <row r="541" spans="1:17" x14ac:dyDescent="0.3">
      <c r="A541" t="s">
        <v>1207</v>
      </c>
      <c r="B541" t="s">
        <v>1208</v>
      </c>
      <c r="C541" t="s">
        <v>3157</v>
      </c>
      <c r="D541" t="s">
        <v>305</v>
      </c>
      <c r="E541">
        <v>10187.057475359999</v>
      </c>
      <c r="F541">
        <v>883.7</v>
      </c>
      <c r="G541">
        <v>-43.876775230703501</v>
      </c>
      <c r="H541">
        <v>-8.4780273986280399</v>
      </c>
      <c r="I541">
        <v>-20.126616950108701</v>
      </c>
      <c r="J541">
        <v>-3.6096740992819898</v>
      </c>
      <c r="K541">
        <v>960.06319162357795</v>
      </c>
      <c r="L541">
        <v>987.43226514670596</v>
      </c>
      <c r="M541">
        <v>21.8944294465018</v>
      </c>
      <c r="N541">
        <v>0.60742523561888395</v>
      </c>
      <c r="O541">
        <v>29.908339934366801</v>
      </c>
      <c r="P541">
        <v>7.7485825763579896</v>
      </c>
      <c r="Q541">
        <v>-5.7397919145048999E-2</v>
      </c>
    </row>
    <row r="542" spans="1:17" hidden="1" x14ac:dyDescent="0.3">
      <c r="A542" t="s">
        <v>1209</v>
      </c>
      <c r="B542" t="s">
        <v>1210</v>
      </c>
      <c r="C542" t="s">
        <v>3162</v>
      </c>
      <c r="D542" t="s">
        <v>229</v>
      </c>
      <c r="E542">
        <v>10091.773696959999</v>
      </c>
      <c r="F542">
        <v>9094.1</v>
      </c>
      <c r="G542">
        <v>63.321865672724698</v>
      </c>
      <c r="H542">
        <v>19.073306478361499</v>
      </c>
      <c r="I542">
        <v>19.285980060403499</v>
      </c>
      <c r="J542">
        <v>9.93453901704674</v>
      </c>
      <c r="K542">
        <v>8071.7765923441602</v>
      </c>
      <c r="L542">
        <v>6892.6042878790504</v>
      </c>
      <c r="M542">
        <v>61.143371060746098</v>
      </c>
      <c r="N542">
        <v>0.82391304310459301</v>
      </c>
      <c r="O542">
        <v>4.8800870894315898</v>
      </c>
      <c r="P542">
        <v>106.215419501133</v>
      </c>
      <c r="Q542">
        <v>7.5821897037388994E-2</v>
      </c>
    </row>
    <row r="543" spans="1:17" x14ac:dyDescent="0.3">
      <c r="A543" t="s">
        <v>1211</v>
      </c>
      <c r="B543" t="s">
        <v>1212</v>
      </c>
      <c r="C543" t="s">
        <v>3160</v>
      </c>
      <c r="D543" t="s">
        <v>130</v>
      </c>
      <c r="E543">
        <v>10045.073734604999</v>
      </c>
      <c r="F543">
        <v>186.55</v>
      </c>
      <c r="G543">
        <v>-17.0440715432396</v>
      </c>
      <c r="H543">
        <v>0.25039451579928901</v>
      </c>
      <c r="I543">
        <v>-23.596203092641101</v>
      </c>
      <c r="J543">
        <v>9.7443377740776107</v>
      </c>
      <c r="K543">
        <v>192.68313298803099</v>
      </c>
      <c r="L543">
        <v>195.96820034252499</v>
      </c>
      <c r="M543">
        <v>48.057727995915897</v>
      </c>
      <c r="N543">
        <v>1.2747499072359301</v>
      </c>
      <c r="O543">
        <v>52.720450281425798</v>
      </c>
      <c r="P543">
        <v>37.624492807082198</v>
      </c>
      <c r="Q543">
        <v>0.12320391255488999</v>
      </c>
    </row>
    <row r="544" spans="1:17" x14ac:dyDescent="0.3">
      <c r="A544" t="s">
        <v>1213</v>
      </c>
      <c r="B544" t="s">
        <v>1214</v>
      </c>
      <c r="C544" t="s">
        <v>3159</v>
      </c>
      <c r="D544" t="s">
        <v>906</v>
      </c>
      <c r="E544">
        <v>10010.054241395999</v>
      </c>
      <c r="F544">
        <v>72.489999999999995</v>
      </c>
      <c r="G544">
        <v>3.8237936010991902</v>
      </c>
      <c r="H544">
        <v>-8.2396735965006105</v>
      </c>
      <c r="I544">
        <v>-10.4331859994672</v>
      </c>
      <c r="J544">
        <v>0.302904752025485</v>
      </c>
      <c r="K544">
        <v>77.031005591547697</v>
      </c>
      <c r="L544">
        <v>74.731550937699097</v>
      </c>
      <c r="M544">
        <v>37.190891173702703</v>
      </c>
      <c r="N544">
        <v>0.41499880396070499</v>
      </c>
      <c r="O544">
        <v>30.8456338805352</v>
      </c>
      <c r="P544">
        <v>50.082815734989602</v>
      </c>
      <c r="Q544">
        <v>6.2459595501876998E-2</v>
      </c>
    </row>
    <row r="545" spans="1:17" x14ac:dyDescent="0.3">
      <c r="A545" t="s">
        <v>1215</v>
      </c>
      <c r="B545" t="s">
        <v>1216</v>
      </c>
      <c r="C545" t="s">
        <v>3153</v>
      </c>
      <c r="D545" t="s">
        <v>188</v>
      </c>
      <c r="E545">
        <v>9975.7433921600004</v>
      </c>
      <c r="F545">
        <v>2264.65</v>
      </c>
      <c r="G545">
        <v>99.673556925148503</v>
      </c>
      <c r="H545">
        <v>-2.6070019619406102</v>
      </c>
      <c r="I545">
        <v>-2.2906741605836101</v>
      </c>
      <c r="J545">
        <v>8.8319078613827404</v>
      </c>
      <c r="K545">
        <v>2134.0537809284801</v>
      </c>
      <c r="L545">
        <v>1860.55504489791</v>
      </c>
      <c r="M545">
        <v>62.349693347525601</v>
      </c>
      <c r="N545">
        <v>0.52480176969566095</v>
      </c>
      <c r="O545">
        <v>5.9324840483076802</v>
      </c>
      <c r="P545">
        <v>138.660554326061</v>
      </c>
      <c r="Q545">
        <v>0.162048654636336</v>
      </c>
    </row>
    <row r="546" spans="1:17" x14ac:dyDescent="0.3">
      <c r="A546" t="s">
        <v>1217</v>
      </c>
      <c r="B546" t="s">
        <v>1218</v>
      </c>
      <c r="C546" t="s">
        <v>3148</v>
      </c>
      <c r="D546" t="s">
        <v>21</v>
      </c>
      <c r="E546">
        <v>9959.1245979750001</v>
      </c>
      <c r="F546">
        <v>1581.75</v>
      </c>
      <c r="G546">
        <v>-26.588663767897799</v>
      </c>
      <c r="H546">
        <v>-5.7434687673799303</v>
      </c>
      <c r="I546">
        <v>-12.4371893624335</v>
      </c>
      <c r="J546">
        <v>1.47138818357558</v>
      </c>
      <c r="K546">
        <v>1589.15953980425</v>
      </c>
      <c r="L546">
        <v>1582.1685000008499</v>
      </c>
      <c r="M546">
        <v>57.975361288126997</v>
      </c>
      <c r="N546">
        <v>0.36753900846452697</v>
      </c>
      <c r="O546">
        <v>22.803856488067002</v>
      </c>
      <c r="P546">
        <v>14.1192597669636</v>
      </c>
      <c r="Q546">
        <v>-6.0604809943651E-2</v>
      </c>
    </row>
    <row r="547" spans="1:17" hidden="1" x14ac:dyDescent="0.3">
      <c r="A547" t="s">
        <v>1219</v>
      </c>
      <c r="B547" t="s">
        <v>1220</v>
      </c>
      <c r="C547" t="s">
        <v>3162</v>
      </c>
      <c r="D547" t="s">
        <v>252</v>
      </c>
      <c r="E547">
        <v>9952.2031508</v>
      </c>
      <c r="F547">
        <v>6465.4</v>
      </c>
      <c r="G547">
        <v>-2.4948431167775098</v>
      </c>
      <c r="H547">
        <v>6.4615691380068903</v>
      </c>
      <c r="I547">
        <v>15.846366155795801</v>
      </c>
      <c r="J547">
        <v>7.8812718277757901</v>
      </c>
      <c r="K547">
        <v>6169.5235150415901</v>
      </c>
      <c r="L547">
        <v>5794.2826457758001</v>
      </c>
      <c r="M547">
        <v>68.475201822937393</v>
      </c>
      <c r="N547">
        <v>0.77579589688503103</v>
      </c>
      <c r="O547">
        <v>8.2531629906888995</v>
      </c>
      <c r="P547">
        <v>39.943722943722904</v>
      </c>
      <c r="Q547">
        <v>0.11384755333230601</v>
      </c>
    </row>
    <row r="548" spans="1:17" x14ac:dyDescent="0.3">
      <c r="A548" t="s">
        <v>1221</v>
      </c>
      <c r="B548" t="s">
        <v>1222</v>
      </c>
      <c r="C548" t="s">
        <v>3153</v>
      </c>
      <c r="D548" t="s">
        <v>188</v>
      </c>
      <c r="E548">
        <v>9920.3088016300007</v>
      </c>
      <c r="F548">
        <v>1607.3</v>
      </c>
      <c r="G548">
        <v>49.347600547334203</v>
      </c>
      <c r="H548">
        <v>6.2430628548471896</v>
      </c>
      <c r="I548">
        <v>40.928324210477697</v>
      </c>
      <c r="J548">
        <v>-0.49878436775504897</v>
      </c>
      <c r="K548">
        <v>1532.95036297048</v>
      </c>
      <c r="L548">
        <v>1267.1072451765899</v>
      </c>
      <c r="M548">
        <v>50.359383373333998</v>
      </c>
      <c r="N548">
        <v>0.58154632340105095</v>
      </c>
      <c r="O548">
        <v>9.39463696882971</v>
      </c>
      <c r="P548">
        <v>95.892748324192496</v>
      </c>
      <c r="Q548">
        <v>9.3654579505952004E-2</v>
      </c>
    </row>
    <row r="549" spans="1:17" hidden="1" x14ac:dyDescent="0.3">
      <c r="A549" t="s">
        <v>1223</v>
      </c>
      <c r="B549" t="s">
        <v>1224</v>
      </c>
      <c r="C549" t="s">
        <v>3162</v>
      </c>
      <c r="D549" t="s">
        <v>1157</v>
      </c>
      <c r="E549">
        <v>9900.5566455000007</v>
      </c>
      <c r="F549">
        <v>774.5</v>
      </c>
      <c r="G549">
        <v>116.99955487886901</v>
      </c>
      <c r="H549">
        <v>19.588887711609299</v>
      </c>
      <c r="I549">
        <v>55.329321474264397</v>
      </c>
      <c r="J549">
        <v>7.88691491538167</v>
      </c>
      <c r="K549">
        <v>704.85923687229501</v>
      </c>
      <c r="L549">
        <v>548.16051168866102</v>
      </c>
      <c r="M549">
        <v>53.378194965188598</v>
      </c>
      <c r="N549">
        <v>1.31515837746104</v>
      </c>
      <c r="O549">
        <v>12.995480955455101</v>
      </c>
      <c r="P549">
        <v>146.61678076739301</v>
      </c>
      <c r="Q549">
        <v>0.18650425309308799</v>
      </c>
    </row>
    <row r="550" spans="1:17" hidden="1" x14ac:dyDescent="0.3">
      <c r="A550" t="s">
        <v>1225</v>
      </c>
      <c r="B550" t="s">
        <v>1226</v>
      </c>
      <c r="C550" t="s">
        <v>3162</v>
      </c>
      <c r="D550" t="s">
        <v>130</v>
      </c>
      <c r="E550">
        <v>9875.1542496599996</v>
      </c>
      <c r="F550">
        <v>613.54999999999995</v>
      </c>
      <c r="G550">
        <v>90.209918405548095</v>
      </c>
      <c r="H550">
        <v>2.5142187365197501</v>
      </c>
      <c r="I550">
        <v>93.938943424884798</v>
      </c>
      <c r="J550">
        <v>3.6020947660224101</v>
      </c>
      <c r="K550">
        <v>588.365852700603</v>
      </c>
      <c r="L550">
        <v>441.021261989452</v>
      </c>
      <c r="M550">
        <v>55.256618618253903</v>
      </c>
      <c r="N550">
        <v>0.61730870033832097</v>
      </c>
      <c r="O550">
        <v>13.8863988265015</v>
      </c>
      <c r="P550">
        <v>152.74974253347</v>
      </c>
    </row>
    <row r="551" spans="1:17" x14ac:dyDescent="0.3">
      <c r="A551" t="s">
        <v>1227</v>
      </c>
      <c r="B551" t="s">
        <v>1228</v>
      </c>
      <c r="C551" t="s">
        <v>3159</v>
      </c>
      <c r="D551" t="s">
        <v>282</v>
      </c>
      <c r="E551">
        <v>9860.3230454189998</v>
      </c>
      <c r="F551">
        <v>124.53</v>
      </c>
      <c r="G551">
        <v>-24.5219501234623</v>
      </c>
      <c r="H551">
        <v>-2.78768407774063</v>
      </c>
      <c r="I551">
        <v>-22.0487366355114</v>
      </c>
      <c r="J551">
        <v>8.1708359076278807</v>
      </c>
      <c r="K551">
        <v>128.07361775706599</v>
      </c>
      <c r="L551">
        <v>130.71968599402999</v>
      </c>
      <c r="M551">
        <v>54.165750151441998</v>
      </c>
      <c r="N551">
        <v>0.66745539817814603</v>
      </c>
      <c r="O551">
        <v>26.877057737091398</v>
      </c>
      <c r="P551">
        <v>23.6029776674937</v>
      </c>
      <c r="Q551">
        <v>0.104443074730969</v>
      </c>
    </row>
    <row r="552" spans="1:17" x14ac:dyDescent="0.3">
      <c r="A552" t="s">
        <v>1229</v>
      </c>
      <c r="B552" t="s">
        <v>1230</v>
      </c>
      <c r="C552" t="s">
        <v>3149</v>
      </c>
      <c r="D552" t="s">
        <v>1014</v>
      </c>
      <c r="E552">
        <v>9822.9803023949898</v>
      </c>
      <c r="F552">
        <v>46.15</v>
      </c>
      <c r="G552">
        <v>-41.484779816664201</v>
      </c>
      <c r="H552">
        <v>-0.96982665735696605</v>
      </c>
      <c r="I552">
        <v>-5.0466519229221296</v>
      </c>
      <c r="J552">
        <v>-6.0687044363900799</v>
      </c>
      <c r="K552">
        <v>48.234587942652297</v>
      </c>
      <c r="L552">
        <v>47.205989898183503</v>
      </c>
      <c r="M552">
        <v>33.3386723509227</v>
      </c>
      <c r="N552">
        <v>1.53865230140051</v>
      </c>
      <c r="O552">
        <v>22.426868905742101</v>
      </c>
      <c r="P552">
        <v>26.265389876880899</v>
      </c>
      <c r="Q552">
        <v>5.0327403457391999E-2</v>
      </c>
    </row>
    <row r="553" spans="1:17" x14ac:dyDescent="0.3">
      <c r="A553" t="s">
        <v>1231</v>
      </c>
      <c r="B553" t="s">
        <v>1232</v>
      </c>
      <c r="C553" t="s">
        <v>3156</v>
      </c>
      <c r="D553" t="s">
        <v>252</v>
      </c>
      <c r="E553">
        <v>9815.9986866500003</v>
      </c>
      <c r="F553">
        <v>1519.5</v>
      </c>
      <c r="G553">
        <v>102.338164750861</v>
      </c>
      <c r="H553">
        <v>19.9961149718002</v>
      </c>
      <c r="I553">
        <v>91.898529176284597</v>
      </c>
      <c r="J553">
        <v>20.933028064309902</v>
      </c>
      <c r="K553">
        <v>1313.2906400607999</v>
      </c>
      <c r="L553">
        <v>1094.1054797162001</v>
      </c>
      <c r="M553">
        <v>77.792940007523796</v>
      </c>
      <c r="N553">
        <v>1.3220456661993401</v>
      </c>
      <c r="O553">
        <v>1.8756169792695001</v>
      </c>
      <c r="P553">
        <v>180.842805655669</v>
      </c>
    </row>
    <row r="554" spans="1:17" x14ac:dyDescent="0.3">
      <c r="A554" t="s">
        <v>1233</v>
      </c>
      <c r="B554" t="s">
        <v>1234</v>
      </c>
      <c r="C554" t="s">
        <v>3157</v>
      </c>
      <c r="D554" t="s">
        <v>1235</v>
      </c>
      <c r="E554">
        <v>9812.6524587749991</v>
      </c>
      <c r="F554">
        <v>902.75</v>
      </c>
      <c r="G554">
        <v>-47.379198048731197</v>
      </c>
      <c r="H554">
        <v>-1.35605515174793</v>
      </c>
      <c r="I554">
        <v>-16.264207580477599</v>
      </c>
      <c r="J554">
        <v>-1.60954313362073</v>
      </c>
      <c r="K554">
        <v>926.50199612875099</v>
      </c>
      <c r="L554">
        <v>985.49142362648104</v>
      </c>
      <c r="M554">
        <v>44.344388801710501</v>
      </c>
      <c r="N554">
        <v>0.56578939130282302</v>
      </c>
      <c r="O554">
        <v>43.672112988091897</v>
      </c>
      <c r="P554">
        <v>5.7084309133489297</v>
      </c>
      <c r="Q554">
        <v>-7.6169676146452994E-2</v>
      </c>
    </row>
    <row r="555" spans="1:17" hidden="1" x14ac:dyDescent="0.3">
      <c r="A555" t="s">
        <v>1236</v>
      </c>
      <c r="B555" t="s">
        <v>1237</v>
      </c>
      <c r="C555" t="s">
        <v>3162</v>
      </c>
      <c r="D555" t="s">
        <v>57</v>
      </c>
      <c r="E555">
        <v>9796.8300387700001</v>
      </c>
      <c r="F555">
        <v>137.05000000000001</v>
      </c>
      <c r="G555">
        <v>273.008777975116</v>
      </c>
      <c r="H555">
        <v>2.7388195811371401</v>
      </c>
      <c r="I555">
        <v>138.719954438076</v>
      </c>
      <c r="J555">
        <v>-0.66265889312132398</v>
      </c>
      <c r="K555">
        <v>132.153485535991</v>
      </c>
      <c r="L555">
        <v>91.2679008954956</v>
      </c>
      <c r="M555">
        <v>39.171591340847897</v>
      </c>
      <c r="N555">
        <v>0.51411092972519901</v>
      </c>
      <c r="O555">
        <v>23.4950747902225</v>
      </c>
      <c r="P555">
        <v>361.44781144781098</v>
      </c>
      <c r="Q555">
        <v>0.114877686275049</v>
      </c>
    </row>
    <row r="556" spans="1:17" x14ac:dyDescent="0.3">
      <c r="A556" t="s">
        <v>1238</v>
      </c>
      <c r="B556" t="s">
        <v>1239</v>
      </c>
      <c r="C556" t="s">
        <v>3160</v>
      </c>
      <c r="D556" t="s">
        <v>130</v>
      </c>
      <c r="E556">
        <v>9774.1243084899997</v>
      </c>
      <c r="F556">
        <v>412.15</v>
      </c>
      <c r="G556">
        <v>172.647547664998</v>
      </c>
      <c r="H556">
        <v>-12.935402163115301</v>
      </c>
      <c r="I556">
        <v>-2.0442019219662</v>
      </c>
      <c r="J556">
        <v>3.8963987614736801</v>
      </c>
      <c r="K556">
        <v>424.09701258701602</v>
      </c>
      <c r="L556">
        <v>362.86635348582899</v>
      </c>
      <c r="M556">
        <v>59.570333906241601</v>
      </c>
      <c r="N556">
        <v>0.85283284680816596</v>
      </c>
      <c r="O556">
        <v>38.202110881960401</v>
      </c>
      <c r="P556">
        <v>225.03943217665599</v>
      </c>
      <c r="Q556">
        <v>0.11501812633140999</v>
      </c>
    </row>
    <row r="557" spans="1:17" x14ac:dyDescent="0.3">
      <c r="A557" t="s">
        <v>1240</v>
      </c>
      <c r="B557" t="s">
        <v>1241</v>
      </c>
      <c r="C557" t="s">
        <v>3147</v>
      </c>
      <c r="D557" t="s">
        <v>533</v>
      </c>
      <c r="E557">
        <v>9748.6362050000007</v>
      </c>
      <c r="F557">
        <v>488.95</v>
      </c>
      <c r="G557">
        <v>101.66079820978</v>
      </c>
      <c r="H557">
        <v>5.5658512088181098</v>
      </c>
      <c r="I557">
        <v>49.397645693805998</v>
      </c>
      <c r="J557">
        <v>5.7246977818313303</v>
      </c>
      <c r="K557">
        <v>447.27566841761501</v>
      </c>
      <c r="L557">
        <v>360.45913688303898</v>
      </c>
      <c r="M557">
        <v>72.121572312570905</v>
      </c>
      <c r="N557">
        <v>1.06265264789476</v>
      </c>
      <c r="O557">
        <v>0.50107372942018702</v>
      </c>
      <c r="P557">
        <v>152.687338501292</v>
      </c>
      <c r="Q557">
        <v>0.34701625239564698</v>
      </c>
    </row>
    <row r="558" spans="1:17" x14ac:dyDescent="0.3">
      <c r="A558" t="s">
        <v>1242</v>
      </c>
      <c r="B558" t="s">
        <v>1243</v>
      </c>
      <c r="C558" t="s">
        <v>3155</v>
      </c>
      <c r="D558" t="s">
        <v>77</v>
      </c>
      <c r="E558">
        <v>9743.6698151300006</v>
      </c>
      <c r="F558">
        <v>828.05</v>
      </c>
      <c r="G558">
        <v>-3.80709131444894</v>
      </c>
      <c r="H558">
        <v>2.3085978563216698</v>
      </c>
      <c r="I558">
        <v>-10.9155552205335</v>
      </c>
      <c r="J558">
        <v>-0.44271664332100502</v>
      </c>
      <c r="K558">
        <v>801.57249626571604</v>
      </c>
      <c r="L558">
        <v>810.12918005220399</v>
      </c>
      <c r="M558">
        <v>70.305352325891704</v>
      </c>
      <c r="N558">
        <v>1.59757017244108</v>
      </c>
      <c r="O558">
        <v>20.753577682507</v>
      </c>
      <c r="P558">
        <v>27.4805634670156</v>
      </c>
      <c r="Q558">
        <v>3.0669849295458001E-2</v>
      </c>
    </row>
    <row r="559" spans="1:17" hidden="1" x14ac:dyDescent="0.3">
      <c r="A559" t="s">
        <v>1244</v>
      </c>
      <c r="B559" t="s">
        <v>1245</v>
      </c>
      <c r="C559" t="s">
        <v>3162</v>
      </c>
      <c r="D559" t="s">
        <v>130</v>
      </c>
      <c r="E559">
        <v>9717.1900299270001</v>
      </c>
      <c r="F559">
        <v>292.08</v>
      </c>
      <c r="G559">
        <v>-5.6047966171233403</v>
      </c>
      <c r="H559">
        <v>5.8846449000721597</v>
      </c>
      <c r="I559">
        <v>2.8174677109547401</v>
      </c>
      <c r="J559">
        <v>2.0516837042138398</v>
      </c>
      <c r="K559">
        <v>279.18634874282202</v>
      </c>
      <c r="L559">
        <v>266.28392310919799</v>
      </c>
      <c r="M559">
        <v>22.227502817667499</v>
      </c>
      <c r="N559">
        <v>1.0501092849859901</v>
      </c>
      <c r="O559">
        <v>0.60599835661463397</v>
      </c>
      <c r="P559">
        <v>25.842309349418301</v>
      </c>
    </row>
    <row r="560" spans="1:17" x14ac:dyDescent="0.3">
      <c r="A560" t="s">
        <v>1246</v>
      </c>
      <c r="B560" t="s">
        <v>1247</v>
      </c>
      <c r="C560" t="s">
        <v>3147</v>
      </c>
      <c r="D560" t="s">
        <v>144</v>
      </c>
      <c r="E560">
        <v>9701.3470503399894</v>
      </c>
      <c r="F560">
        <v>90.2</v>
      </c>
      <c r="G560">
        <v>-19.364361756967199</v>
      </c>
      <c r="H560">
        <v>6.8967260354969699</v>
      </c>
      <c r="I560">
        <v>-9.6032813821296905</v>
      </c>
      <c r="J560">
        <v>-2.1966666958791001</v>
      </c>
      <c r="K560">
        <v>87.818945538794495</v>
      </c>
      <c r="L560">
        <v>85.981686849633206</v>
      </c>
      <c r="M560">
        <v>51.110635872344098</v>
      </c>
      <c r="N560">
        <v>0.64343218903994703</v>
      </c>
      <c r="O560">
        <v>17.305986696230601</v>
      </c>
      <c r="P560">
        <v>24.585635359116001</v>
      </c>
    </row>
    <row r="561" spans="1:17" x14ac:dyDescent="0.3">
      <c r="A561" t="s">
        <v>1248</v>
      </c>
      <c r="B561" t="s">
        <v>1249</v>
      </c>
      <c r="C561" t="s">
        <v>3146</v>
      </c>
      <c r="D561" t="s">
        <v>21</v>
      </c>
      <c r="E561">
        <v>9691.1670655399994</v>
      </c>
      <c r="F561">
        <v>470.45</v>
      </c>
      <c r="G561">
        <v>-11.8799249597011</v>
      </c>
      <c r="H561">
        <v>-3.8488473267450201</v>
      </c>
      <c r="I561">
        <v>-23.554647006818499</v>
      </c>
      <c r="J561">
        <v>7.51123731862781E-2</v>
      </c>
      <c r="K561">
        <v>480.52890859336998</v>
      </c>
      <c r="L561">
        <v>480.49020471372501</v>
      </c>
      <c r="M561">
        <v>54.6581281859252</v>
      </c>
      <c r="N561">
        <v>0.50576024819681398</v>
      </c>
      <c r="O561">
        <v>22.223403124667801</v>
      </c>
      <c r="P561">
        <v>19.040991902834001</v>
      </c>
      <c r="Q561">
        <v>-8.6115252472614007E-2</v>
      </c>
    </row>
    <row r="562" spans="1:17" x14ac:dyDescent="0.3">
      <c r="A562" t="s">
        <v>1250</v>
      </c>
      <c r="B562" t="s">
        <v>1251</v>
      </c>
      <c r="C562" t="s">
        <v>603</v>
      </c>
      <c r="D562" t="s">
        <v>448</v>
      </c>
      <c r="E562">
        <v>9685.3361903699897</v>
      </c>
      <c r="F562">
        <v>370.05</v>
      </c>
      <c r="G562">
        <v>67.240282719309704</v>
      </c>
      <c r="H562">
        <v>-7.9635073643238998</v>
      </c>
      <c r="I562">
        <v>6.6808203794246301</v>
      </c>
      <c r="J562">
        <v>3.3229348762832398</v>
      </c>
      <c r="K562">
        <v>378.21013148127997</v>
      </c>
      <c r="L562">
        <v>335.19381699404101</v>
      </c>
      <c r="M562">
        <v>57.053599494008303</v>
      </c>
      <c r="N562">
        <v>0.64158673831123703</v>
      </c>
      <c r="O562">
        <v>13.849479800027</v>
      </c>
      <c r="P562">
        <v>126.26108223784701</v>
      </c>
      <c r="Q562">
        <v>0.12759687907214301</v>
      </c>
    </row>
    <row r="563" spans="1:17" x14ac:dyDescent="0.3">
      <c r="A563" t="s">
        <v>1252</v>
      </c>
      <c r="B563" t="s">
        <v>1253</v>
      </c>
      <c r="C563" t="s">
        <v>3161</v>
      </c>
      <c r="D563" t="s">
        <v>400</v>
      </c>
      <c r="E563">
        <v>9672.1957691999996</v>
      </c>
      <c r="F563">
        <v>175.32</v>
      </c>
      <c r="G563">
        <v>-0.28814982939226302</v>
      </c>
      <c r="H563">
        <v>-6.1781997450479702</v>
      </c>
      <c r="I563">
        <v>11.9019045582593</v>
      </c>
      <c r="J563">
        <v>2.4352544955758701</v>
      </c>
      <c r="K563">
        <v>186.46635780991599</v>
      </c>
      <c r="L563">
        <v>172.24280241397099</v>
      </c>
      <c r="M563">
        <v>44.152332140131897</v>
      </c>
      <c r="N563">
        <v>0.547640901976434</v>
      </c>
      <c r="O563">
        <v>39.744467259867598</v>
      </c>
      <c r="P563">
        <v>49.081632653061199</v>
      </c>
      <c r="Q563">
        <v>8.3071714813005001E-2</v>
      </c>
    </row>
    <row r="564" spans="1:17" x14ac:dyDescent="0.3">
      <c r="A564" t="s">
        <v>1254</v>
      </c>
      <c r="B564" t="s">
        <v>1255</v>
      </c>
      <c r="C564" t="s">
        <v>3158</v>
      </c>
      <c r="D564" t="s">
        <v>279</v>
      </c>
      <c r="E564">
        <v>9662.8893982399895</v>
      </c>
      <c r="F564">
        <v>592.15</v>
      </c>
      <c r="G564">
        <v>32.369874610687603</v>
      </c>
      <c r="H564">
        <v>6.2085981164390196</v>
      </c>
      <c r="I564">
        <v>41.618592162770902</v>
      </c>
      <c r="J564">
        <v>-1.01423887332009</v>
      </c>
      <c r="K564">
        <v>564.86359136902297</v>
      </c>
      <c r="L564">
        <v>483.08489087623099</v>
      </c>
      <c r="M564">
        <v>55.019398148447998</v>
      </c>
      <c r="N564">
        <v>0.854611746930247</v>
      </c>
      <c r="O564">
        <v>4.1121337498944497</v>
      </c>
      <c r="P564">
        <v>68.583629893238395</v>
      </c>
      <c r="Q564">
        <v>0.12942834324788499</v>
      </c>
    </row>
    <row r="565" spans="1:17" x14ac:dyDescent="0.3">
      <c r="A565" t="s">
        <v>1256</v>
      </c>
      <c r="B565" t="s">
        <v>1257</v>
      </c>
      <c r="C565" t="s">
        <v>3155</v>
      </c>
      <c r="D565" t="s">
        <v>77</v>
      </c>
      <c r="E565">
        <v>9619.8929739750001</v>
      </c>
      <c r="F565">
        <v>1249.25</v>
      </c>
      <c r="G565">
        <v>-28.619598815729301</v>
      </c>
      <c r="H565">
        <v>-3.1063813964863098</v>
      </c>
      <c r="I565">
        <v>-28.823982630167901</v>
      </c>
      <c r="J565">
        <v>2.06275085081655</v>
      </c>
      <c r="K565">
        <v>1313.69982724896</v>
      </c>
      <c r="L565">
        <v>1388.7769701121899</v>
      </c>
      <c r="M565">
        <v>49.846227813836499</v>
      </c>
      <c r="N565">
        <v>1.2394887607687699</v>
      </c>
      <c r="O565">
        <v>44.246547928757202</v>
      </c>
      <c r="P565">
        <v>9.7903941644329198</v>
      </c>
      <c r="Q565">
        <v>-3.0227345014783E-2</v>
      </c>
    </row>
    <row r="566" spans="1:17" hidden="1" x14ac:dyDescent="0.3">
      <c r="A566" t="s">
        <v>1258</v>
      </c>
      <c r="B566" t="s">
        <v>1259</v>
      </c>
      <c r="C566" t="s">
        <v>3162</v>
      </c>
      <c r="D566" t="s">
        <v>92</v>
      </c>
      <c r="E566">
        <v>9591.9028099999996</v>
      </c>
      <c r="F566">
        <v>145.68</v>
      </c>
      <c r="G566">
        <v>-18.882063885860202</v>
      </c>
      <c r="H566">
        <v>4.6874416455740002</v>
      </c>
      <c r="I566">
        <v>-5.0442536721613598</v>
      </c>
      <c r="J566">
        <v>-0.79351217404994701</v>
      </c>
      <c r="K566">
        <v>142.64064090108599</v>
      </c>
      <c r="L566">
        <v>138.24382502831301</v>
      </c>
      <c r="M566">
        <v>19.599037825510401</v>
      </c>
      <c r="N566">
        <v>0.42130464260867201</v>
      </c>
      <c r="O566">
        <v>4.4412410763316803</v>
      </c>
      <c r="P566">
        <v>15.619047619047601</v>
      </c>
      <c r="Q566">
        <v>-1.3388827299693999E-2</v>
      </c>
    </row>
    <row r="567" spans="1:17" x14ac:dyDescent="0.3">
      <c r="A567" t="s">
        <v>1260</v>
      </c>
      <c r="B567" t="s">
        <v>1261</v>
      </c>
      <c r="C567" t="s">
        <v>3150</v>
      </c>
      <c r="D567" t="s">
        <v>48</v>
      </c>
      <c r="E567">
        <v>9580.8050281100004</v>
      </c>
      <c r="F567">
        <v>1470.1</v>
      </c>
      <c r="G567">
        <v>30.726506586375798</v>
      </c>
      <c r="H567">
        <v>-6.8331303655477598</v>
      </c>
      <c r="I567">
        <v>26.156963665266598</v>
      </c>
      <c r="J567">
        <v>-1.37812695803722</v>
      </c>
      <c r="K567">
        <v>1533.3475976684899</v>
      </c>
      <c r="L567">
        <v>1359.1523988363299</v>
      </c>
      <c r="M567">
        <v>36.651741855626497</v>
      </c>
      <c r="N567">
        <v>0.50816631515010102</v>
      </c>
      <c r="O567">
        <v>27.8756547173661</v>
      </c>
      <c r="P567">
        <v>82.598434977021398</v>
      </c>
      <c r="Q567">
        <v>7.9446903128612995E-2</v>
      </c>
    </row>
    <row r="568" spans="1:17" x14ac:dyDescent="0.3">
      <c r="A568" t="s">
        <v>1262</v>
      </c>
      <c r="B568" t="s">
        <v>1263</v>
      </c>
      <c r="C568" t="s">
        <v>3149</v>
      </c>
      <c r="D568" t="s">
        <v>1014</v>
      </c>
      <c r="E568">
        <v>9577.8805898399896</v>
      </c>
      <c r="F568">
        <v>437.55</v>
      </c>
      <c r="G568">
        <v>-12.4749054138773</v>
      </c>
      <c r="H568">
        <v>-7.0820203208573203</v>
      </c>
      <c r="I568">
        <v>21.161781438771701</v>
      </c>
      <c r="J568">
        <v>-2.7614158447250401</v>
      </c>
      <c r="K568">
        <v>447.90300553786898</v>
      </c>
      <c r="L568">
        <v>394.30647286064999</v>
      </c>
      <c r="M568">
        <v>36.040506424861299</v>
      </c>
      <c r="N568">
        <v>0.48574216269641501</v>
      </c>
      <c r="O568">
        <v>18.386470117700799</v>
      </c>
      <c r="P568">
        <v>63.570093457943898</v>
      </c>
      <c r="Q568">
        <v>9.0023483645295999E-2</v>
      </c>
    </row>
    <row r="569" spans="1:17" x14ac:dyDescent="0.3">
      <c r="A569" t="s">
        <v>1264</v>
      </c>
      <c r="B569" t="s">
        <v>1265</v>
      </c>
      <c r="C569" t="s">
        <v>3156</v>
      </c>
      <c r="D569" t="s">
        <v>218</v>
      </c>
      <c r="E569">
        <v>9568.98380258</v>
      </c>
      <c r="F569">
        <v>2479.3000000000002</v>
      </c>
      <c r="G569">
        <v>12.2180648626973</v>
      </c>
      <c r="H569">
        <v>22.338388570333301</v>
      </c>
      <c r="I569">
        <v>-9.3295777001422397</v>
      </c>
      <c r="J569">
        <v>2.6647975925601499</v>
      </c>
      <c r="K569">
        <v>2256.5064438495201</v>
      </c>
      <c r="L569">
        <v>2072.0001569604801</v>
      </c>
      <c r="M569">
        <v>60.558505811127901</v>
      </c>
      <c r="N569">
        <v>0.98673755608175795</v>
      </c>
      <c r="O569">
        <v>10.6360666317105</v>
      </c>
      <c r="P569">
        <v>69.5943634995553</v>
      </c>
      <c r="Q569">
        <v>1.5437283055435E-2</v>
      </c>
    </row>
    <row r="570" spans="1:17" x14ac:dyDescent="0.3">
      <c r="A570" t="s">
        <v>1266</v>
      </c>
      <c r="B570" t="s">
        <v>1267</v>
      </c>
      <c r="C570" t="s">
        <v>3156</v>
      </c>
      <c r="D570" t="s">
        <v>257</v>
      </c>
      <c r="E570">
        <v>9518.5441457399993</v>
      </c>
      <c r="F570">
        <v>4097.1000000000004</v>
      </c>
      <c r="G570">
        <v>142.523033992059</v>
      </c>
      <c r="H570">
        <v>27.675393572802399</v>
      </c>
      <c r="I570">
        <v>123.600492565585</v>
      </c>
      <c r="J570">
        <v>11.5555895829358</v>
      </c>
      <c r="K570">
        <v>3351.5807680521498</v>
      </c>
      <c r="L570">
        <v>2426.0328798440601</v>
      </c>
      <c r="M570">
        <v>71.723870965176005</v>
      </c>
      <c r="N570">
        <v>0.78948396282010802</v>
      </c>
      <c r="O570">
        <v>2.95086768690047</v>
      </c>
      <c r="P570">
        <v>222.606299212598</v>
      </c>
      <c r="Q570">
        <v>0.15346650683353</v>
      </c>
    </row>
    <row r="571" spans="1:17" hidden="1" x14ac:dyDescent="0.3">
      <c r="A571" t="s">
        <v>1268</v>
      </c>
      <c r="B571" t="s">
        <v>1269</v>
      </c>
      <c r="C571" t="s">
        <v>3162</v>
      </c>
      <c r="D571" t="s">
        <v>77</v>
      </c>
      <c r="E571">
        <v>9513.9427185799996</v>
      </c>
      <c r="F571">
        <v>189.01</v>
      </c>
      <c r="G571">
        <v>15.2390439964318</v>
      </c>
      <c r="H571">
        <v>-9.2313251246417192</v>
      </c>
      <c r="I571">
        <v>-1.8916304848427601</v>
      </c>
      <c r="J571">
        <v>-2.9169103140337702</v>
      </c>
      <c r="K571">
        <v>189.524414884283</v>
      </c>
      <c r="L571">
        <v>171.167130195986</v>
      </c>
      <c r="M571">
        <v>35.276706381471001</v>
      </c>
      <c r="N571">
        <v>0.43219037858319997</v>
      </c>
      <c r="O571">
        <v>30.151843817787402</v>
      </c>
      <c r="P571">
        <v>57.508333333333297</v>
      </c>
      <c r="Q571">
        <v>4.3095352136786003E-2</v>
      </c>
    </row>
    <row r="572" spans="1:17" hidden="1" x14ac:dyDescent="0.3">
      <c r="A572" t="s">
        <v>1270</v>
      </c>
      <c r="B572" t="s">
        <v>1271</v>
      </c>
      <c r="C572" t="s">
        <v>3162</v>
      </c>
      <c r="D572" t="s">
        <v>252</v>
      </c>
      <c r="E572">
        <v>9508.7116810799998</v>
      </c>
      <c r="F572">
        <v>78.97</v>
      </c>
      <c r="G572">
        <v>-10.9316494822086</v>
      </c>
      <c r="H572">
        <v>-11.392570770695899</v>
      </c>
      <c r="I572">
        <v>17.3509113172993</v>
      </c>
      <c r="J572">
        <v>1.1185801465113401</v>
      </c>
      <c r="K572">
        <v>82.217965901347</v>
      </c>
      <c r="L572">
        <v>69.045598030362001</v>
      </c>
      <c r="M572">
        <v>36.523704075809803</v>
      </c>
      <c r="N572">
        <v>0.39551072209985699</v>
      </c>
      <c r="O572">
        <v>32.961884259845498</v>
      </c>
      <c r="P572">
        <v>92.375152253349498</v>
      </c>
      <c r="Q572">
        <v>9.5511121862421999E-2</v>
      </c>
    </row>
    <row r="573" spans="1:17" x14ac:dyDescent="0.3">
      <c r="A573" t="s">
        <v>1272</v>
      </c>
      <c r="B573" t="s">
        <v>1273</v>
      </c>
      <c r="C573" t="s">
        <v>3161</v>
      </c>
      <c r="D573" t="s">
        <v>400</v>
      </c>
      <c r="E573">
        <v>9460.7758749549994</v>
      </c>
      <c r="F573">
        <v>643.85</v>
      </c>
      <c r="G573">
        <v>-30.313246542570599</v>
      </c>
      <c r="H573">
        <v>-0.85966053163684097</v>
      </c>
      <c r="I573">
        <v>-18.6109371515894</v>
      </c>
      <c r="J573">
        <v>0.76805979658343104</v>
      </c>
      <c r="K573">
        <v>663.85022959640901</v>
      </c>
      <c r="L573">
        <v>668.87460495947005</v>
      </c>
      <c r="M573">
        <v>39.738325928533499</v>
      </c>
      <c r="N573">
        <v>0.69321663482764095</v>
      </c>
      <c r="O573">
        <v>26.5667469131008</v>
      </c>
      <c r="P573">
        <v>9.0808979246082195</v>
      </c>
      <c r="Q573">
        <v>3.8909712887034001E-2</v>
      </c>
    </row>
    <row r="574" spans="1:17" hidden="1" x14ac:dyDescent="0.3">
      <c r="A574" t="s">
        <v>1274</v>
      </c>
      <c r="B574" t="s">
        <v>1275</v>
      </c>
      <c r="C574" t="s">
        <v>3162</v>
      </c>
      <c r="D574" t="s">
        <v>232</v>
      </c>
      <c r="E574">
        <v>9459.7973068199899</v>
      </c>
      <c r="F574">
        <v>338.2</v>
      </c>
      <c r="G574">
        <v>-20.168248374002602</v>
      </c>
      <c r="H574">
        <v>-4.8573991906547898</v>
      </c>
      <c r="I574">
        <v>-6.3622796035552698</v>
      </c>
      <c r="J574">
        <v>2.0231304747304799</v>
      </c>
      <c r="K574">
        <v>331.52381447958197</v>
      </c>
      <c r="M574">
        <v>53.812260202641099</v>
      </c>
      <c r="N574">
        <v>0.50539358219991404</v>
      </c>
      <c r="O574">
        <v>10.1123595505618</v>
      </c>
      <c r="P574">
        <v>19.907817762808001</v>
      </c>
    </row>
    <row r="575" spans="1:17" x14ac:dyDescent="0.3">
      <c r="A575" t="s">
        <v>1276</v>
      </c>
      <c r="B575" t="s">
        <v>1277</v>
      </c>
      <c r="C575" t="s">
        <v>3161</v>
      </c>
      <c r="D575" t="s">
        <v>257</v>
      </c>
      <c r="E575">
        <v>9446.0129197200004</v>
      </c>
      <c r="F575">
        <v>2273.4</v>
      </c>
      <c r="G575">
        <v>106.93862387522501</v>
      </c>
      <c r="H575">
        <v>16.263000232494701</v>
      </c>
      <c r="I575">
        <v>62.797410269366701</v>
      </c>
      <c r="J575">
        <v>7.4092440150536101</v>
      </c>
      <c r="K575">
        <v>2026.10750322427</v>
      </c>
      <c r="L575">
        <v>1563.59031855437</v>
      </c>
      <c r="M575">
        <v>55.772483262167597</v>
      </c>
      <c r="N575">
        <v>0.61240207240023703</v>
      </c>
      <c r="O575">
        <v>5.8656637635259896</v>
      </c>
      <c r="P575">
        <v>160.681114551083</v>
      </c>
      <c r="Q575">
        <v>9.7353901845120994E-2</v>
      </c>
    </row>
    <row r="576" spans="1:17" hidden="1" x14ac:dyDescent="0.3">
      <c r="A576" t="s">
        <v>1278</v>
      </c>
      <c r="B576" t="s">
        <v>1279</v>
      </c>
      <c r="C576" t="s">
        <v>3162</v>
      </c>
      <c r="D576" t="s">
        <v>1280</v>
      </c>
      <c r="E576">
        <v>9435.9825347999395</v>
      </c>
      <c r="F576">
        <v>617.65</v>
      </c>
      <c r="G576">
        <v>-9.5858140976485195</v>
      </c>
      <c r="H576">
        <v>16.160856233222901</v>
      </c>
      <c r="I576">
        <v>17.2425938363547</v>
      </c>
      <c r="J576">
        <v>12.3245880206786</v>
      </c>
      <c r="K576">
        <v>537.75703759711303</v>
      </c>
      <c r="L576">
        <v>496.96871799796202</v>
      </c>
      <c r="N576">
        <v>0.89525941094086903</v>
      </c>
      <c r="O576">
        <v>3.1409374241074999</v>
      </c>
      <c r="P576">
        <v>55.520584162155302</v>
      </c>
    </row>
    <row r="577" spans="1:17" x14ac:dyDescent="0.3">
      <c r="A577" t="s">
        <v>1281</v>
      </c>
      <c r="B577" t="s">
        <v>1282</v>
      </c>
      <c r="C577" t="s">
        <v>3156</v>
      </c>
      <c r="D577" t="s">
        <v>252</v>
      </c>
      <c r="E577">
        <v>9425.7268718600008</v>
      </c>
      <c r="F577">
        <v>81.099999999999994</v>
      </c>
      <c r="G577">
        <v>54.177750155958798</v>
      </c>
      <c r="H577">
        <v>6.8914215702017403</v>
      </c>
      <c r="I577">
        <v>34.7066099843654</v>
      </c>
      <c r="J577">
        <v>6.5495697686869496</v>
      </c>
      <c r="K577">
        <v>78.4500542853376</v>
      </c>
      <c r="L577">
        <v>66.6233958469127</v>
      </c>
      <c r="M577">
        <v>58.755733142729802</v>
      </c>
      <c r="N577">
        <v>1.0799933376730499</v>
      </c>
      <c r="O577">
        <v>15.1664611590629</v>
      </c>
      <c r="P577">
        <v>104.797979797979</v>
      </c>
      <c r="Q577">
        <v>0.20062138360759799</v>
      </c>
    </row>
    <row r="578" spans="1:17" hidden="1" x14ac:dyDescent="0.3">
      <c r="A578" t="s">
        <v>1283</v>
      </c>
      <c r="B578" t="s">
        <v>1284</v>
      </c>
      <c r="C578" t="s">
        <v>3162</v>
      </c>
      <c r="D578" t="s">
        <v>21</v>
      </c>
      <c r="E578">
        <v>9360.9648785499994</v>
      </c>
      <c r="F578">
        <v>1695.35</v>
      </c>
      <c r="G578">
        <v>111.2314318511</v>
      </c>
      <c r="H578">
        <v>-5.2427091443637401</v>
      </c>
      <c r="I578">
        <v>33.873759195881199</v>
      </c>
      <c r="J578">
        <v>8.5407416106569993</v>
      </c>
      <c r="K578">
        <v>1683.7362386969301</v>
      </c>
      <c r="L578">
        <v>1376.05556890754</v>
      </c>
      <c r="M578">
        <v>53.796940121211897</v>
      </c>
      <c r="N578">
        <v>0.67116980975591101</v>
      </c>
      <c r="O578">
        <v>17.4831155808535</v>
      </c>
      <c r="P578">
        <v>149.701745342072</v>
      </c>
      <c r="Q578">
        <v>0.252642265928953</v>
      </c>
    </row>
    <row r="579" spans="1:17" x14ac:dyDescent="0.3">
      <c r="A579" t="s">
        <v>1285</v>
      </c>
      <c r="B579" t="s">
        <v>1286</v>
      </c>
      <c r="C579" t="s">
        <v>3157</v>
      </c>
      <c r="D579" t="s">
        <v>448</v>
      </c>
      <c r="E579">
        <v>9351.49120047</v>
      </c>
      <c r="F579">
        <v>306.3</v>
      </c>
      <c r="G579">
        <v>-20.9696229583109</v>
      </c>
      <c r="H579">
        <v>-1.99477347863667</v>
      </c>
      <c r="I579">
        <v>16.738431048526401</v>
      </c>
      <c r="J579">
        <v>0.49020111190356003</v>
      </c>
      <c r="K579">
        <v>312.46717898003698</v>
      </c>
      <c r="L579">
        <v>292.11852706512599</v>
      </c>
      <c r="M579">
        <v>29.5247068736061</v>
      </c>
      <c r="N579">
        <v>0.70665369143495405</v>
      </c>
      <c r="O579">
        <v>21.416911524648999</v>
      </c>
      <c r="P579">
        <v>43.802816901408399</v>
      </c>
      <c r="Q579">
        <v>-5.6638039730255003E-2</v>
      </c>
    </row>
    <row r="580" spans="1:17" hidden="1" x14ac:dyDescent="0.3">
      <c r="A580" t="s">
        <v>1287</v>
      </c>
      <c r="B580" t="s">
        <v>1288</v>
      </c>
      <c r="C580" t="s">
        <v>3162</v>
      </c>
      <c r="D580" t="s">
        <v>130</v>
      </c>
      <c r="E580">
        <v>9300</v>
      </c>
      <c r="F580">
        <v>4650</v>
      </c>
      <c r="G580">
        <v>-27.7155209390002</v>
      </c>
      <c r="H580">
        <v>-3.37407774700893</v>
      </c>
      <c r="I580">
        <v>-19.744215321374</v>
      </c>
      <c r="J580">
        <v>0.35829018180423999</v>
      </c>
      <c r="K580">
        <v>4568.3631999852396</v>
      </c>
      <c r="L580">
        <v>4717.6348444159703</v>
      </c>
      <c r="M580">
        <v>68.808249055479607</v>
      </c>
      <c r="N580">
        <v>0.50432130147432597</v>
      </c>
      <c r="O580">
        <v>49.978494623655898</v>
      </c>
      <c r="P580">
        <v>10.681344837845799</v>
      </c>
      <c r="Q580">
        <v>-1.5332072935629999E-2</v>
      </c>
    </row>
    <row r="581" spans="1:17" hidden="1" x14ac:dyDescent="0.3">
      <c r="A581" t="s">
        <v>1289</v>
      </c>
      <c r="B581" t="s">
        <v>1290</v>
      </c>
      <c r="C581" t="s">
        <v>3162</v>
      </c>
      <c r="D581" t="s">
        <v>252</v>
      </c>
      <c r="E581">
        <v>9227.6661824999992</v>
      </c>
      <c r="F581">
        <v>4605.75</v>
      </c>
      <c r="G581">
        <v>379.40566952626199</v>
      </c>
      <c r="H581">
        <v>9.6890024010533793</v>
      </c>
      <c r="I581">
        <v>205.07630632673499</v>
      </c>
      <c r="J581">
        <v>3.5785704728051502</v>
      </c>
      <c r="K581">
        <v>4341.8082254460896</v>
      </c>
      <c r="L581">
        <v>3099.1136590220599</v>
      </c>
      <c r="M581">
        <v>51.447290085744697</v>
      </c>
      <c r="N581">
        <v>1.01347715282795</v>
      </c>
      <c r="O581">
        <v>11.2696086413722</v>
      </c>
      <c r="P581">
        <v>410.04983388704301</v>
      </c>
      <c r="Q581">
        <v>0.17282709194979501</v>
      </c>
    </row>
    <row r="582" spans="1:17" x14ac:dyDescent="0.3">
      <c r="A582" t="s">
        <v>1291</v>
      </c>
      <c r="B582" t="s">
        <v>1292</v>
      </c>
      <c r="C582" t="s">
        <v>3153</v>
      </c>
      <c r="D582" t="s">
        <v>60</v>
      </c>
      <c r="E582">
        <v>9197.1626386200005</v>
      </c>
      <c r="F582">
        <v>6980.1</v>
      </c>
      <c r="G582">
        <v>55.691758348633797</v>
      </c>
      <c r="H582">
        <v>-0.77582391978446996</v>
      </c>
      <c r="I582">
        <v>-29.1534229281887</v>
      </c>
      <c r="J582">
        <v>-3.0241736282907401</v>
      </c>
      <c r="K582">
        <v>7583.0148110952096</v>
      </c>
      <c r="L582">
        <v>7107.650740094</v>
      </c>
      <c r="M582">
        <v>42.302498252634003</v>
      </c>
      <c r="N582">
        <v>0.83401879388489197</v>
      </c>
      <c r="O582">
        <v>47.245025142906201</v>
      </c>
      <c r="P582">
        <v>119.40340730496</v>
      </c>
      <c r="Q582">
        <v>0.137183361627599</v>
      </c>
    </row>
    <row r="583" spans="1:17" hidden="1" x14ac:dyDescent="0.3">
      <c r="A583" t="s">
        <v>1293</v>
      </c>
      <c r="B583" t="s">
        <v>1294</v>
      </c>
      <c r="C583" t="s">
        <v>3162</v>
      </c>
      <c r="D583" t="s">
        <v>218</v>
      </c>
      <c r="E583">
        <v>9194.32756935</v>
      </c>
      <c r="F583">
        <v>1744.75</v>
      </c>
      <c r="G583">
        <v>2825.6457573498901</v>
      </c>
      <c r="H583">
        <v>16.224858423203798</v>
      </c>
      <c r="I583">
        <v>150.96881180914201</v>
      </c>
      <c r="J583">
        <v>26.412454727101299</v>
      </c>
      <c r="K583">
        <v>1414.6594109236701</v>
      </c>
      <c r="L583">
        <v>930.580190020597</v>
      </c>
      <c r="M583">
        <v>83.786402693251006</v>
      </c>
      <c r="N583">
        <v>1.3687545111603201</v>
      </c>
      <c r="O583">
        <v>0</v>
      </c>
    </row>
    <row r="584" spans="1:17" x14ac:dyDescent="0.3">
      <c r="A584" t="s">
        <v>1295</v>
      </c>
      <c r="B584" t="s">
        <v>1296</v>
      </c>
      <c r="C584" t="s">
        <v>3151</v>
      </c>
      <c r="D584" t="s">
        <v>51</v>
      </c>
      <c r="E584">
        <v>9187.3730401199991</v>
      </c>
      <c r="F584">
        <v>564.29999999999995</v>
      </c>
      <c r="G584">
        <v>18.305548974620901</v>
      </c>
      <c r="H584">
        <v>-3.8074676837686399</v>
      </c>
      <c r="I584">
        <v>11.601998421402101</v>
      </c>
      <c r="J584">
        <v>9.2020510692778092</v>
      </c>
      <c r="K584">
        <v>536.10636510320603</v>
      </c>
      <c r="L584">
        <v>478.04898818059098</v>
      </c>
      <c r="M584">
        <v>65.039821954126296</v>
      </c>
      <c r="N584">
        <v>0.36568046954307099</v>
      </c>
      <c r="O584">
        <v>16.755272018429899</v>
      </c>
      <c r="P584">
        <v>64.375182056510297</v>
      </c>
      <c r="Q584">
        <v>5.3201043527221999E-2</v>
      </c>
    </row>
    <row r="585" spans="1:17" x14ac:dyDescent="0.3">
      <c r="A585" t="s">
        <v>1297</v>
      </c>
      <c r="B585" t="s">
        <v>1298</v>
      </c>
      <c r="C585" t="s">
        <v>3156</v>
      </c>
      <c r="D585" t="s">
        <v>273</v>
      </c>
      <c r="E585">
        <v>9150.1001864699992</v>
      </c>
      <c r="F585">
        <v>1547.9</v>
      </c>
      <c r="G585">
        <v>102.708088379298</v>
      </c>
      <c r="H585">
        <v>1.2772529747179601E-2</v>
      </c>
      <c r="I585">
        <v>11.406867016284799</v>
      </c>
      <c r="J585">
        <v>10.2803880540856</v>
      </c>
      <c r="K585">
        <v>1528.4256935819701</v>
      </c>
      <c r="L585">
        <v>1364.8822499999901</v>
      </c>
      <c r="M585">
        <v>67.219899954481704</v>
      </c>
      <c r="N585">
        <v>0.80790181845506404</v>
      </c>
      <c r="O585">
        <v>34.375605659280303</v>
      </c>
      <c r="P585">
        <v>140.955790784557</v>
      </c>
    </row>
    <row r="586" spans="1:17" x14ac:dyDescent="0.3">
      <c r="A586" t="s">
        <v>1299</v>
      </c>
      <c r="B586" t="s">
        <v>1300</v>
      </c>
      <c r="C586" t="s">
        <v>3147</v>
      </c>
      <c r="D586" t="s">
        <v>533</v>
      </c>
      <c r="E586">
        <v>9124.403877875</v>
      </c>
      <c r="F586">
        <v>276.25</v>
      </c>
      <c r="G586">
        <v>-8.9256308746491193</v>
      </c>
      <c r="H586">
        <v>-3.7949626366722899</v>
      </c>
      <c r="I586">
        <v>11.0199856767734</v>
      </c>
      <c r="J586">
        <v>2.2363470835685102</v>
      </c>
      <c r="K586">
        <v>269.60233375856899</v>
      </c>
      <c r="L586">
        <v>242.33580310437</v>
      </c>
      <c r="M586">
        <v>49.735729739843997</v>
      </c>
      <c r="N586">
        <v>0.54552325697841497</v>
      </c>
      <c r="O586">
        <v>7.7285067873303204</v>
      </c>
      <c r="P586">
        <v>37.028769841269799</v>
      </c>
      <c r="Q586">
        <v>5.2875776657543998E-2</v>
      </c>
    </row>
    <row r="587" spans="1:17" x14ac:dyDescent="0.3">
      <c r="A587" t="s">
        <v>1301</v>
      </c>
      <c r="B587" t="s">
        <v>1302</v>
      </c>
      <c r="C587" t="s">
        <v>3150</v>
      </c>
      <c r="D587" t="s">
        <v>48</v>
      </c>
      <c r="E587">
        <v>9109.1886940000004</v>
      </c>
      <c r="F587">
        <v>323.89999999999998</v>
      </c>
      <c r="G587">
        <v>-9.5380082868701894</v>
      </c>
      <c r="H587">
        <v>-5.55730610339418</v>
      </c>
      <c r="I587">
        <v>11.209201919793101</v>
      </c>
      <c r="J587">
        <v>3.0169576422906199</v>
      </c>
      <c r="K587">
        <v>335.43160337193098</v>
      </c>
      <c r="L587">
        <v>314.22877718668201</v>
      </c>
      <c r="M587">
        <v>47.516377975625602</v>
      </c>
      <c r="N587">
        <v>0.35867876528593501</v>
      </c>
      <c r="O587">
        <v>28.249459709786901</v>
      </c>
      <c r="P587">
        <v>36.810982048574402</v>
      </c>
      <c r="Q587">
        <v>-9.1980642609990008E-3</v>
      </c>
    </row>
    <row r="588" spans="1:17" x14ac:dyDescent="0.3">
      <c r="A588" t="s">
        <v>1303</v>
      </c>
      <c r="B588" t="s">
        <v>1304</v>
      </c>
      <c r="C588" t="s">
        <v>3159</v>
      </c>
      <c r="D588" t="s">
        <v>867</v>
      </c>
      <c r="E588">
        <v>9095.6647976240001</v>
      </c>
      <c r="F588">
        <v>195.38</v>
      </c>
      <c r="G588">
        <v>24.610505817399599</v>
      </c>
      <c r="H588">
        <v>-10.5829937707915</v>
      </c>
      <c r="I588">
        <v>-11.014012012746999</v>
      </c>
      <c r="J588">
        <v>-3.47513571803918</v>
      </c>
      <c r="K588">
        <v>208.29402460072501</v>
      </c>
      <c r="L588">
        <v>194.731227298867</v>
      </c>
      <c r="M588">
        <v>47.788312057897997</v>
      </c>
      <c r="N588">
        <v>0.67232185901566399</v>
      </c>
      <c r="O588">
        <v>35.121302078001797</v>
      </c>
      <c r="P588">
        <v>72.065169528841906</v>
      </c>
      <c r="Q588">
        <v>0.103189425063987</v>
      </c>
    </row>
    <row r="589" spans="1:17" x14ac:dyDescent="0.3">
      <c r="A589" t="s">
        <v>1305</v>
      </c>
      <c r="B589" t="s">
        <v>1306</v>
      </c>
      <c r="C589" t="s">
        <v>3146</v>
      </c>
      <c r="D589" t="s">
        <v>21</v>
      </c>
      <c r="E589">
        <v>9079.5272931500003</v>
      </c>
      <c r="F589">
        <v>2940.95</v>
      </c>
      <c r="G589">
        <v>-4.2767073921980101</v>
      </c>
      <c r="H589">
        <v>8.4495934963915804</v>
      </c>
      <c r="I589">
        <v>1.12761629935456</v>
      </c>
      <c r="J589">
        <v>9.6245746743717895</v>
      </c>
      <c r="K589">
        <v>2741.95213740078</v>
      </c>
      <c r="L589">
        <v>2661.2680855397698</v>
      </c>
      <c r="M589">
        <v>85.598406190764095</v>
      </c>
      <c r="N589">
        <v>1.35009342749837</v>
      </c>
      <c r="O589">
        <v>6.9382342440367797</v>
      </c>
      <c r="P589">
        <v>39.842134043413097</v>
      </c>
      <c r="Q589">
        <v>-8.7042877911609993E-3</v>
      </c>
    </row>
    <row r="590" spans="1:17" x14ac:dyDescent="0.3">
      <c r="A590" t="s">
        <v>1307</v>
      </c>
      <c r="B590" t="s">
        <v>1308</v>
      </c>
      <c r="C590" t="s">
        <v>3151</v>
      </c>
      <c r="D590" t="s">
        <v>51</v>
      </c>
      <c r="E590">
        <v>9077.4456902500006</v>
      </c>
      <c r="F590">
        <v>523.29999999999995</v>
      </c>
      <c r="G590">
        <v>3.0517626813320899E-2</v>
      </c>
      <c r="H590">
        <v>4.4007153826032201</v>
      </c>
      <c r="I590">
        <v>21.311242190893299</v>
      </c>
      <c r="J590">
        <v>4.8899551772863097</v>
      </c>
      <c r="K590">
        <v>493.34682358328803</v>
      </c>
      <c r="L590">
        <v>424.576135675285</v>
      </c>
      <c r="M590">
        <v>60.453333007151301</v>
      </c>
      <c r="N590">
        <v>0.32354571560027101</v>
      </c>
      <c r="O590">
        <v>5.7424039747754696</v>
      </c>
      <c r="P590">
        <v>63.787167449139197</v>
      </c>
    </row>
    <row r="591" spans="1:17" hidden="1" x14ac:dyDescent="0.3">
      <c r="A591" t="s">
        <v>1309</v>
      </c>
      <c r="B591" t="s">
        <v>1310</v>
      </c>
      <c r="C591" t="s">
        <v>3162</v>
      </c>
      <c r="D591" t="s">
        <v>130</v>
      </c>
      <c r="E591">
        <v>9051.5270785499997</v>
      </c>
      <c r="F591">
        <v>718.3</v>
      </c>
      <c r="G591">
        <v>-4.1442246223588297</v>
      </c>
      <c r="H591">
        <v>0.42850313350499603</v>
      </c>
      <c r="I591">
        <v>-6.8039826678201303</v>
      </c>
      <c r="J591">
        <v>0.75159923032668297</v>
      </c>
      <c r="K591">
        <v>714.97260596453305</v>
      </c>
      <c r="L591">
        <v>679.27537906053203</v>
      </c>
      <c r="M591">
        <v>56.2539426930364</v>
      </c>
      <c r="N591">
        <v>0.39900692861828702</v>
      </c>
      <c r="O591">
        <v>10.030627871362899</v>
      </c>
      <c r="P591">
        <v>38.667953667953597</v>
      </c>
    </row>
    <row r="592" spans="1:17" x14ac:dyDescent="0.3">
      <c r="A592" t="s">
        <v>1311</v>
      </c>
      <c r="B592" t="s">
        <v>1312</v>
      </c>
      <c r="C592" t="s">
        <v>3164</v>
      </c>
      <c r="D592" t="s">
        <v>1157</v>
      </c>
      <c r="E592">
        <v>8999.5694693240002</v>
      </c>
      <c r="F592">
        <v>85.96</v>
      </c>
      <c r="G592">
        <v>-17.398348685071799</v>
      </c>
      <c r="H592">
        <v>-0.52120899252650899</v>
      </c>
      <c r="I592">
        <v>-12.678086808946</v>
      </c>
      <c r="J592">
        <v>14.0347773762813</v>
      </c>
      <c r="K592">
        <v>85.659815979139594</v>
      </c>
      <c r="L592">
        <v>86.608317888497396</v>
      </c>
      <c r="M592">
        <v>62.364695232551803</v>
      </c>
      <c r="N592">
        <v>1.0926533088000401</v>
      </c>
      <c r="O592">
        <v>57.8641228478362</v>
      </c>
      <c r="P592">
        <v>30.737642585551299</v>
      </c>
      <c r="Q592">
        <v>1.7833564069187999E-2</v>
      </c>
    </row>
    <row r="593" spans="1:17" x14ac:dyDescent="0.3">
      <c r="A593" t="s">
        <v>1313</v>
      </c>
      <c r="B593" t="s">
        <v>1314</v>
      </c>
      <c r="C593" t="s">
        <v>3149</v>
      </c>
      <c r="D593" t="s">
        <v>239</v>
      </c>
      <c r="E593">
        <v>8980.4202595999996</v>
      </c>
      <c r="F593">
        <v>672.55</v>
      </c>
      <c r="G593">
        <v>-22.039529726252901</v>
      </c>
      <c r="H593">
        <v>-9.5452096040070593</v>
      </c>
      <c r="I593">
        <v>4.8307358584913098</v>
      </c>
      <c r="J593">
        <v>-2.13730779275495</v>
      </c>
      <c r="K593">
        <v>688.980358557675</v>
      </c>
      <c r="L593">
        <v>644.78316409261095</v>
      </c>
      <c r="M593">
        <v>44.618893817474799</v>
      </c>
      <c r="N593">
        <v>0.33545606824783197</v>
      </c>
      <c r="O593">
        <v>27.128094565459801</v>
      </c>
      <c r="P593">
        <v>21.927121102247899</v>
      </c>
      <c r="Q593">
        <v>6.9621212587125003E-2</v>
      </c>
    </row>
    <row r="594" spans="1:17" x14ac:dyDescent="0.3">
      <c r="A594" t="s">
        <v>1315</v>
      </c>
      <c r="B594" t="s">
        <v>1316</v>
      </c>
      <c r="C594" t="s">
        <v>3146</v>
      </c>
      <c r="D594" t="s">
        <v>279</v>
      </c>
      <c r="E594">
        <v>8922.0167461000001</v>
      </c>
      <c r="F594">
        <v>756.95</v>
      </c>
      <c r="G594">
        <v>-0.72064017280260695</v>
      </c>
      <c r="H594">
        <v>-1.7791150867299499</v>
      </c>
      <c r="I594">
        <v>1.0363561495118401</v>
      </c>
      <c r="J594">
        <v>-2.1959751187005798</v>
      </c>
      <c r="K594">
        <v>745.56135279000705</v>
      </c>
      <c r="L594">
        <v>721.52825231201496</v>
      </c>
      <c r="M594">
        <v>66.181986688472094</v>
      </c>
      <c r="N594">
        <v>0.87559435887133596</v>
      </c>
      <c r="O594">
        <v>21.764977871721999</v>
      </c>
      <c r="P594">
        <v>30.858328291122799</v>
      </c>
      <c r="Q594">
        <v>8.2563717720324004E-2</v>
      </c>
    </row>
    <row r="595" spans="1:17" x14ac:dyDescent="0.3">
      <c r="A595" t="s">
        <v>1317</v>
      </c>
      <c r="B595" t="s">
        <v>1318</v>
      </c>
      <c r="C595" t="s">
        <v>3153</v>
      </c>
      <c r="D595" t="s">
        <v>188</v>
      </c>
      <c r="E595">
        <v>8823.4146000000001</v>
      </c>
      <c r="F595">
        <v>577.5</v>
      </c>
      <c r="G595">
        <v>-9.6510702325302393</v>
      </c>
      <c r="H595">
        <v>7.4841986917198602</v>
      </c>
      <c r="I595">
        <v>6.7067460079815705E-2</v>
      </c>
      <c r="J595">
        <v>3.7715034053157499</v>
      </c>
      <c r="K595">
        <v>579.52441094343703</v>
      </c>
      <c r="L595">
        <v>554.10241489993803</v>
      </c>
      <c r="M595">
        <v>48.979096628873499</v>
      </c>
      <c r="N595">
        <v>0.57173598561618599</v>
      </c>
      <c r="O595">
        <v>22.562770562770499</v>
      </c>
      <c r="P595">
        <v>33.371824480369497</v>
      </c>
      <c r="Q595">
        <v>6.9869376995031998E-2</v>
      </c>
    </row>
    <row r="596" spans="1:17" hidden="1" x14ac:dyDescent="0.3">
      <c r="A596" t="s">
        <v>1319</v>
      </c>
      <c r="B596" t="s">
        <v>1320</v>
      </c>
      <c r="C596" t="s">
        <v>3162</v>
      </c>
      <c r="D596" t="s">
        <v>48</v>
      </c>
      <c r="E596">
        <v>8751.5215334999994</v>
      </c>
      <c r="F596">
        <v>799.65</v>
      </c>
      <c r="G596">
        <v>223.46839727587499</v>
      </c>
      <c r="H596">
        <v>-0.33653829114436001</v>
      </c>
      <c r="I596">
        <v>240.76665338923601</v>
      </c>
      <c r="J596">
        <v>4.4185036264001996</v>
      </c>
      <c r="K596">
        <v>704.84841723010504</v>
      </c>
      <c r="L596">
        <v>460.81884423147602</v>
      </c>
      <c r="M596">
        <v>63.2879505118919</v>
      </c>
      <c r="N596">
        <v>0.405093555295852</v>
      </c>
      <c r="O596">
        <v>10.917276308384899</v>
      </c>
      <c r="P596">
        <v>417.40537043028098</v>
      </c>
    </row>
    <row r="597" spans="1:17" x14ac:dyDescent="0.3">
      <c r="A597" t="s">
        <v>1321</v>
      </c>
      <c r="B597" t="s">
        <v>1322</v>
      </c>
      <c r="C597" t="s">
        <v>3157</v>
      </c>
      <c r="D597" t="s">
        <v>188</v>
      </c>
      <c r="E597">
        <v>8748.4132443599992</v>
      </c>
      <c r="F597">
        <v>2159.1</v>
      </c>
      <c r="G597">
        <v>117.49492587127401</v>
      </c>
      <c r="H597">
        <v>-2.6110390126935998</v>
      </c>
      <c r="I597">
        <v>39.752417687045501</v>
      </c>
      <c r="J597">
        <v>3.2139014976547902</v>
      </c>
      <c r="K597">
        <v>1859.05660910493</v>
      </c>
      <c r="L597">
        <v>1579.8828606745301</v>
      </c>
      <c r="M597">
        <v>83.506429983861096</v>
      </c>
      <c r="N597">
        <v>1.4456245126898299</v>
      </c>
      <c r="O597">
        <v>3.7862998471585398</v>
      </c>
      <c r="P597">
        <v>154.011764705882</v>
      </c>
      <c r="Q597">
        <v>4.9526957178857002E-2</v>
      </c>
    </row>
    <row r="598" spans="1:17" x14ac:dyDescent="0.3">
      <c r="A598" t="s">
        <v>1323</v>
      </c>
      <c r="B598" t="s">
        <v>1324</v>
      </c>
      <c r="C598" t="s">
        <v>3149</v>
      </c>
      <c r="D598" t="s">
        <v>384</v>
      </c>
      <c r="E598">
        <v>8748.3319023000004</v>
      </c>
      <c r="F598">
        <v>642.1</v>
      </c>
      <c r="G598">
        <v>22.997743599130299</v>
      </c>
      <c r="H598">
        <v>-4.3412182729613704</v>
      </c>
      <c r="I598">
        <v>15.6977536676475</v>
      </c>
      <c r="J598">
        <v>5.5623262445005199</v>
      </c>
      <c r="K598">
        <v>644.93286095287101</v>
      </c>
      <c r="L598">
        <v>581.85527073924595</v>
      </c>
      <c r="M598">
        <v>61.850370591194199</v>
      </c>
      <c r="N598">
        <v>0.15776367730280499</v>
      </c>
      <c r="O598">
        <v>23.5010123033795</v>
      </c>
      <c r="P598">
        <v>66.390256543145895</v>
      </c>
      <c r="Q598">
        <v>-4.0902410980500002E-4</v>
      </c>
    </row>
    <row r="599" spans="1:17" x14ac:dyDescent="0.3">
      <c r="A599" t="s">
        <v>1325</v>
      </c>
      <c r="B599" t="s">
        <v>1326</v>
      </c>
      <c r="C599" t="s">
        <v>3151</v>
      </c>
      <c r="D599" t="s">
        <v>51</v>
      </c>
      <c r="E599">
        <v>8736.0887527800005</v>
      </c>
      <c r="F599">
        <v>5262.9</v>
      </c>
      <c r="G599">
        <v>-24.715633376253098</v>
      </c>
      <c r="H599">
        <v>2.5481388972119801</v>
      </c>
      <c r="I599">
        <v>-1.5931754511716101</v>
      </c>
      <c r="J599">
        <v>-1.7220860819755801</v>
      </c>
      <c r="K599">
        <v>5253.3717657381203</v>
      </c>
      <c r="L599">
        <v>5102.9317649289096</v>
      </c>
      <c r="M599">
        <v>45.783986994377898</v>
      </c>
      <c r="N599">
        <v>0.63748838476019798</v>
      </c>
      <c r="O599">
        <v>7.2194037507838003</v>
      </c>
      <c r="P599">
        <v>13.508966796432601</v>
      </c>
      <c r="Q599">
        <v>-5.2079917154058998E-2</v>
      </c>
    </row>
    <row r="600" spans="1:17" x14ac:dyDescent="0.3">
      <c r="A600" t="s">
        <v>1327</v>
      </c>
      <c r="B600" t="s">
        <v>1328</v>
      </c>
      <c r="C600" t="s">
        <v>3151</v>
      </c>
      <c r="D600" t="s">
        <v>276</v>
      </c>
      <c r="E600">
        <v>8733.3941304</v>
      </c>
      <c r="F600">
        <v>1332</v>
      </c>
      <c r="G600">
        <v>5.6047757851754199E-2</v>
      </c>
      <c r="H600">
        <v>-0.41143116626564902</v>
      </c>
      <c r="I600">
        <v>-6.7433992400260001</v>
      </c>
      <c r="J600">
        <v>-4.7594893619200098</v>
      </c>
      <c r="K600">
        <v>1356.1519743853801</v>
      </c>
      <c r="L600">
        <v>1256.05339453183</v>
      </c>
      <c r="M600">
        <v>26.1027664366202</v>
      </c>
      <c r="N600">
        <v>0.54093917219852805</v>
      </c>
      <c r="O600">
        <v>24.170420420420399</v>
      </c>
      <c r="P600">
        <v>36.349677551438198</v>
      </c>
    </row>
    <row r="601" spans="1:17" x14ac:dyDescent="0.3">
      <c r="A601" t="s">
        <v>1329</v>
      </c>
      <c r="B601" t="s">
        <v>1330</v>
      </c>
      <c r="C601" t="s">
        <v>3160</v>
      </c>
      <c r="D601" t="s">
        <v>130</v>
      </c>
      <c r="E601">
        <v>8731.3230044949996</v>
      </c>
      <c r="F601">
        <v>596.04999999999995</v>
      </c>
      <c r="G601">
        <v>-1.1225069342301</v>
      </c>
      <c r="H601">
        <v>2.8727361821172401</v>
      </c>
      <c r="I601">
        <v>26.842228464246201</v>
      </c>
      <c r="J601">
        <v>5.0338279625213396</v>
      </c>
      <c r="K601">
        <v>573.27146250460601</v>
      </c>
      <c r="L601">
        <v>518.59865533924199</v>
      </c>
      <c r="M601">
        <v>65.926804031356497</v>
      </c>
      <c r="N601">
        <v>0.61326015567550096</v>
      </c>
      <c r="O601">
        <v>17.272040936162998</v>
      </c>
      <c r="P601">
        <v>56.834627022760102</v>
      </c>
      <c r="Q601">
        <v>1.7699129332227E-2</v>
      </c>
    </row>
    <row r="602" spans="1:17" x14ac:dyDescent="0.3">
      <c r="A602" t="s">
        <v>1331</v>
      </c>
      <c r="B602" t="s">
        <v>1332</v>
      </c>
      <c r="C602" t="s">
        <v>3159</v>
      </c>
      <c r="D602" t="s">
        <v>114</v>
      </c>
      <c r="E602">
        <v>8728.2521995200004</v>
      </c>
      <c r="F602">
        <v>4411.2</v>
      </c>
      <c r="G602">
        <v>101.544756496742</v>
      </c>
      <c r="H602">
        <v>21.444690652297801</v>
      </c>
      <c r="I602">
        <v>98.026845331119603</v>
      </c>
      <c r="J602">
        <v>-0.94422255846354897</v>
      </c>
      <c r="K602">
        <v>3863.45988766036</v>
      </c>
      <c r="L602">
        <v>3003.6567282000901</v>
      </c>
      <c r="M602">
        <v>61.867516133914997</v>
      </c>
      <c r="N602">
        <v>1.8442979111576101</v>
      </c>
      <c r="O602">
        <v>2.0130576713819299</v>
      </c>
      <c r="P602">
        <v>176.56426332288399</v>
      </c>
      <c r="Q602">
        <v>-8.4295480313750001E-3</v>
      </c>
    </row>
    <row r="603" spans="1:17" x14ac:dyDescent="0.3">
      <c r="A603" t="s">
        <v>1333</v>
      </c>
      <c r="B603" t="s">
        <v>1334</v>
      </c>
      <c r="C603" t="s">
        <v>3147</v>
      </c>
      <c r="D603" t="s">
        <v>24</v>
      </c>
      <c r="E603">
        <v>8703.5180474549998</v>
      </c>
      <c r="F603">
        <v>230.45</v>
      </c>
      <c r="G603">
        <v>-30.752615527262201</v>
      </c>
      <c r="H603">
        <v>2.1698537708045098</v>
      </c>
      <c r="I603">
        <v>-10.6885909174785</v>
      </c>
      <c r="J603">
        <v>1.0306147580609299</v>
      </c>
      <c r="K603">
        <v>227.970082317747</v>
      </c>
      <c r="L603">
        <v>224.11691920887199</v>
      </c>
      <c r="M603">
        <v>54.924002150239502</v>
      </c>
      <c r="N603">
        <v>0.59018199303256702</v>
      </c>
      <c r="O603">
        <v>24.3436754176611</v>
      </c>
      <c r="P603">
        <v>20.0260416666666</v>
      </c>
      <c r="Q603">
        <v>0.129521258057922</v>
      </c>
    </row>
    <row r="604" spans="1:17" x14ac:dyDescent="0.3">
      <c r="A604" t="s">
        <v>1335</v>
      </c>
      <c r="B604" t="s">
        <v>1336</v>
      </c>
      <c r="C604" t="s">
        <v>3166</v>
      </c>
      <c r="D604" t="s">
        <v>1337</v>
      </c>
      <c r="E604">
        <v>8680.1761065600003</v>
      </c>
      <c r="F604">
        <v>512.4</v>
      </c>
      <c r="G604">
        <v>2.6117120941343699</v>
      </c>
      <c r="H604">
        <v>12.499151594147699</v>
      </c>
      <c r="I604">
        <v>30.942473952141899</v>
      </c>
      <c r="J604">
        <v>1.3743739716310499</v>
      </c>
      <c r="K604">
        <v>478.94901178266002</v>
      </c>
      <c r="L604">
        <v>443.38902770259301</v>
      </c>
      <c r="M604">
        <v>80.973299495450902</v>
      </c>
      <c r="N604">
        <v>2.0279587071256899</v>
      </c>
      <c r="O604">
        <v>24.658469945355101</v>
      </c>
      <c r="P604">
        <v>60.576621748668103</v>
      </c>
      <c r="Q604">
        <v>9.6058573601699004E-2</v>
      </c>
    </row>
    <row r="605" spans="1:17" x14ac:dyDescent="0.3">
      <c r="A605" t="s">
        <v>1338</v>
      </c>
      <c r="B605" t="s">
        <v>1339</v>
      </c>
      <c r="C605" t="s">
        <v>3151</v>
      </c>
      <c r="D605" t="s">
        <v>51</v>
      </c>
      <c r="E605">
        <v>8676.9872668399894</v>
      </c>
      <c r="F605">
        <v>887.3</v>
      </c>
      <c r="G605">
        <v>135.611851410133</v>
      </c>
      <c r="H605">
        <v>-1.32244079888449</v>
      </c>
      <c r="I605">
        <v>51.414876740735799</v>
      </c>
      <c r="J605">
        <v>7.6928707988673501</v>
      </c>
      <c r="K605">
        <v>792.21523758639</v>
      </c>
      <c r="L605">
        <v>608.15287580981999</v>
      </c>
      <c r="M605">
        <v>65.247291967345404</v>
      </c>
      <c r="N605">
        <v>0.66250755987687004</v>
      </c>
      <c r="O605">
        <v>8.1370449678800796</v>
      </c>
      <c r="P605">
        <v>198.955525606468</v>
      </c>
      <c r="Q605">
        <v>4.0690098931251001E-2</v>
      </c>
    </row>
    <row r="606" spans="1:17" hidden="1" x14ac:dyDescent="0.3">
      <c r="A606" t="s">
        <v>1340</v>
      </c>
      <c r="B606" t="s">
        <v>1341</v>
      </c>
      <c r="C606" t="s">
        <v>3162</v>
      </c>
      <c r="D606" t="s">
        <v>119</v>
      </c>
      <c r="E606">
        <v>8655.9539018750002</v>
      </c>
      <c r="F606">
        <v>358.75</v>
      </c>
      <c r="G606">
        <v>264.66746980517399</v>
      </c>
      <c r="H606">
        <v>-3.1370463387009302</v>
      </c>
      <c r="I606">
        <v>43.4340410208953</v>
      </c>
      <c r="J606">
        <v>1.96788559255978</v>
      </c>
      <c r="K606">
        <v>358.59013993233401</v>
      </c>
      <c r="L606">
        <v>285.26759028732999</v>
      </c>
      <c r="M606">
        <v>46.211859831532401</v>
      </c>
      <c r="N606">
        <v>0.29856842977710801</v>
      </c>
      <c r="O606">
        <v>11.3170731707317</v>
      </c>
      <c r="P606">
        <v>355.55555555555497</v>
      </c>
      <c r="Q606">
        <v>0.15276508911381501</v>
      </c>
    </row>
    <row r="607" spans="1:17" x14ac:dyDescent="0.3">
      <c r="A607" t="s">
        <v>1342</v>
      </c>
      <c r="B607" t="s">
        <v>1343</v>
      </c>
      <c r="C607" t="s">
        <v>3161</v>
      </c>
      <c r="D607" t="s">
        <v>400</v>
      </c>
      <c r="E607">
        <v>8647.7593560599998</v>
      </c>
      <c r="F607">
        <v>217.02</v>
      </c>
      <c r="G607">
        <v>-20.664662962266799</v>
      </c>
      <c r="H607">
        <v>-2.9924553839527799</v>
      </c>
      <c r="I607">
        <v>-16.996777296784899</v>
      </c>
      <c r="J607">
        <v>1.4616783984703601</v>
      </c>
      <c r="K607">
        <v>223.373220821535</v>
      </c>
      <c r="L607">
        <v>223.73591104403101</v>
      </c>
      <c r="M607">
        <v>53.551213624599797</v>
      </c>
      <c r="N607">
        <v>0.75088267231135397</v>
      </c>
      <c r="O607">
        <v>48.488618560501301</v>
      </c>
      <c r="P607">
        <v>21.172529313232801</v>
      </c>
      <c r="Q607">
        <v>5.6765432818924003E-2</v>
      </c>
    </row>
    <row r="608" spans="1:17" hidden="1" x14ac:dyDescent="0.3">
      <c r="A608" t="s">
        <v>1344</v>
      </c>
      <c r="B608" t="s">
        <v>1345</v>
      </c>
      <c r="C608" t="s">
        <v>3159</v>
      </c>
      <c r="D608" t="s">
        <v>282</v>
      </c>
      <c r="E608">
        <v>8646.4426422399993</v>
      </c>
      <c r="F608">
        <v>388.6</v>
      </c>
      <c r="G608">
        <v>-29.7668556727569</v>
      </c>
      <c r="H608">
        <v>3.0745089538794499</v>
      </c>
      <c r="I608">
        <v>-29.535944035490399</v>
      </c>
      <c r="J608">
        <v>5.3920931450141403</v>
      </c>
      <c r="K608">
        <v>388.48181570826199</v>
      </c>
      <c r="M608">
        <v>66.533029980016806</v>
      </c>
      <c r="N608">
        <v>0.56658033899633098</v>
      </c>
      <c r="O608">
        <v>38.510036026762698</v>
      </c>
      <c r="P608">
        <v>13.625730994152001</v>
      </c>
    </row>
    <row r="609" spans="1:17" x14ac:dyDescent="0.3">
      <c r="A609" t="s">
        <v>1346</v>
      </c>
      <c r="B609" t="s">
        <v>1347</v>
      </c>
      <c r="C609" t="s">
        <v>3156</v>
      </c>
      <c r="D609" t="s">
        <v>1348</v>
      </c>
      <c r="E609">
        <v>8643.4174007799993</v>
      </c>
      <c r="F609">
        <v>271.3</v>
      </c>
      <c r="G609">
        <v>11.6177280486519</v>
      </c>
      <c r="H609">
        <v>5.6836137382405401</v>
      </c>
      <c r="I609">
        <v>38.141942171644203</v>
      </c>
      <c r="J609">
        <v>-0.85926504240680601</v>
      </c>
      <c r="K609">
        <v>249.860011584657</v>
      </c>
      <c r="L609">
        <v>219.062097564948</v>
      </c>
      <c r="M609">
        <v>63.856445254536098</v>
      </c>
      <c r="N609">
        <v>0.95274363151548702</v>
      </c>
      <c r="O609">
        <v>1.14264651677109</v>
      </c>
      <c r="P609">
        <v>59.964622641509401</v>
      </c>
      <c r="Q609">
        <v>6.7554684857820003E-3</v>
      </c>
    </row>
    <row r="610" spans="1:17" hidden="1" x14ac:dyDescent="0.3">
      <c r="A610" t="s">
        <v>1349</v>
      </c>
      <c r="B610" t="s">
        <v>1350</v>
      </c>
      <c r="C610" t="s">
        <v>3162</v>
      </c>
      <c r="D610" t="s">
        <v>750</v>
      </c>
      <c r="E610">
        <v>8642.3479203879997</v>
      </c>
      <c r="F610">
        <v>532.12</v>
      </c>
      <c r="G610">
        <v>-8.88811470875204</v>
      </c>
      <c r="H610">
        <v>2.1799986101197102</v>
      </c>
      <c r="I610">
        <v>-2.9260462166766001</v>
      </c>
      <c r="J610">
        <v>2.04486812797512</v>
      </c>
      <c r="K610">
        <v>532.22585113182595</v>
      </c>
      <c r="L610">
        <v>507.69236556751298</v>
      </c>
      <c r="M610">
        <v>73.886051750125603</v>
      </c>
      <c r="N610">
        <v>0.30782760563274197</v>
      </c>
      <c r="O610">
        <v>5.4217093888596599</v>
      </c>
      <c r="P610">
        <v>23.999720364458302</v>
      </c>
      <c r="Q610">
        <v>-1.0545973830429E-2</v>
      </c>
    </row>
    <row r="611" spans="1:17" x14ac:dyDescent="0.3">
      <c r="A611" t="s">
        <v>1351</v>
      </c>
      <c r="B611" t="s">
        <v>1352</v>
      </c>
      <c r="C611" t="s">
        <v>3160</v>
      </c>
      <c r="D611" t="s">
        <v>130</v>
      </c>
      <c r="E611">
        <v>8586.3686572999995</v>
      </c>
      <c r="F611">
        <v>1029.7</v>
      </c>
      <c r="G611">
        <v>106.38354627402001</v>
      </c>
      <c r="H611">
        <v>25.035103848260398</v>
      </c>
      <c r="I611">
        <v>21.1184191840061</v>
      </c>
      <c r="J611">
        <v>22.426704583744101</v>
      </c>
      <c r="K611">
        <v>868.38990892484196</v>
      </c>
      <c r="L611">
        <v>783.00119430751397</v>
      </c>
      <c r="M611">
        <v>85.053557226358194</v>
      </c>
      <c r="N611">
        <v>2.48416746124358</v>
      </c>
      <c r="O611">
        <v>7.7983878799650297</v>
      </c>
      <c r="P611">
        <v>184.60475400773899</v>
      </c>
      <c r="Q611">
        <v>0.14685204634571999</v>
      </c>
    </row>
    <row r="612" spans="1:17" hidden="1" x14ac:dyDescent="0.3">
      <c r="A612" t="s">
        <v>1353</v>
      </c>
      <c r="B612" t="s">
        <v>1354</v>
      </c>
      <c r="C612" t="s">
        <v>3162</v>
      </c>
      <c r="D612" t="s">
        <v>57</v>
      </c>
      <c r="E612">
        <v>8538.4683174000002</v>
      </c>
      <c r="F612">
        <v>15.9</v>
      </c>
      <c r="G612">
        <v>107.26962517113699</v>
      </c>
      <c r="H612">
        <v>4.2105080676769804</v>
      </c>
      <c r="I612">
        <v>68.966350244105698</v>
      </c>
      <c r="J612">
        <v>-2.4757967390047799</v>
      </c>
      <c r="K612">
        <v>15.7687502450322</v>
      </c>
      <c r="L612">
        <v>13.488009675112</v>
      </c>
      <c r="M612">
        <v>49.557140087383402</v>
      </c>
      <c r="N612">
        <v>1.40024629593331</v>
      </c>
      <c r="O612">
        <v>32.704402515723203</v>
      </c>
      <c r="P612">
        <v>139.097744360902</v>
      </c>
      <c r="Q612">
        <v>0.122398592168277</v>
      </c>
    </row>
    <row r="613" spans="1:17" hidden="1" x14ac:dyDescent="0.3">
      <c r="A613" t="s">
        <v>1355</v>
      </c>
      <c r="B613" t="s">
        <v>1356</v>
      </c>
      <c r="C613" t="s">
        <v>3162</v>
      </c>
      <c r="D613" t="s">
        <v>103</v>
      </c>
      <c r="E613">
        <v>8498.2260714999993</v>
      </c>
      <c r="F613">
        <v>2648.2</v>
      </c>
      <c r="G613">
        <v>-44.232670510121999</v>
      </c>
      <c r="H613">
        <v>-1.7035219631260301</v>
      </c>
      <c r="I613">
        <v>-13.941876220870199</v>
      </c>
      <c r="J613">
        <v>-0.62912494576808697</v>
      </c>
      <c r="K613">
        <v>2679.96084705677</v>
      </c>
      <c r="L613">
        <v>2694.7760296818301</v>
      </c>
      <c r="M613">
        <v>56.6263198658703</v>
      </c>
      <c r="N613">
        <v>0.70481357172748704</v>
      </c>
      <c r="O613">
        <v>32.165244316894402</v>
      </c>
      <c r="P613">
        <v>12.737335036185501</v>
      </c>
      <c r="Q613">
        <v>7.9318293980000006E-3</v>
      </c>
    </row>
    <row r="614" spans="1:17" x14ac:dyDescent="0.3">
      <c r="A614" t="s">
        <v>1357</v>
      </c>
      <c r="B614" t="s">
        <v>1358</v>
      </c>
      <c r="C614" t="s">
        <v>3159</v>
      </c>
      <c r="D614" t="s">
        <v>305</v>
      </c>
      <c r="E614">
        <v>8426.7673853239994</v>
      </c>
      <c r="F614">
        <v>219.02</v>
      </c>
      <c r="G614">
        <v>10.0774120413438</v>
      </c>
      <c r="H614">
        <v>2.5198355921535902</v>
      </c>
      <c r="I614">
        <v>-3.8369459127458798</v>
      </c>
      <c r="J614">
        <v>2.8290660959785501</v>
      </c>
      <c r="K614">
        <v>216.47505365079999</v>
      </c>
      <c r="L614">
        <v>206.51985668299</v>
      </c>
      <c r="M614">
        <v>58.9320645240511</v>
      </c>
      <c r="N614">
        <v>0.51592222056057702</v>
      </c>
      <c r="O614">
        <v>19.6237786503515</v>
      </c>
      <c r="P614">
        <v>48.387533875338697</v>
      </c>
      <c r="Q614">
        <v>0.12671350043038401</v>
      </c>
    </row>
    <row r="615" spans="1:17" x14ac:dyDescent="0.3">
      <c r="A615" t="s">
        <v>1359</v>
      </c>
      <c r="B615" t="s">
        <v>1360</v>
      </c>
      <c r="C615" t="s">
        <v>3153</v>
      </c>
      <c r="D615" t="s">
        <v>188</v>
      </c>
      <c r="E615">
        <v>8414.0461680000008</v>
      </c>
      <c r="F615">
        <v>426.8</v>
      </c>
      <c r="G615">
        <v>11.0791173653061</v>
      </c>
      <c r="H615">
        <v>-11.6833312319685</v>
      </c>
      <c r="I615">
        <v>26.0488124972996</v>
      </c>
      <c r="J615">
        <v>1.1739947014843399</v>
      </c>
      <c r="K615">
        <v>422.86901394725299</v>
      </c>
      <c r="L615">
        <v>352.68139209525299</v>
      </c>
      <c r="M615">
        <v>57.869560717057801</v>
      </c>
      <c r="N615">
        <v>1.0027351399955799</v>
      </c>
      <c r="O615">
        <v>13.7066541705716</v>
      </c>
      <c r="P615">
        <v>77.759266972094906</v>
      </c>
    </row>
    <row r="616" spans="1:17" x14ac:dyDescent="0.3">
      <c r="A616" t="s">
        <v>1361</v>
      </c>
      <c r="B616" t="s">
        <v>1362</v>
      </c>
      <c r="C616" t="s">
        <v>3156</v>
      </c>
      <c r="D616" t="s">
        <v>773</v>
      </c>
      <c r="E616">
        <v>8403.5936321739991</v>
      </c>
      <c r="F616">
        <v>210.37</v>
      </c>
      <c r="G616">
        <v>25.557447892416601</v>
      </c>
      <c r="H616">
        <v>-7.8850753516306096</v>
      </c>
      <c r="I616">
        <v>13.9428203262668</v>
      </c>
      <c r="J616">
        <v>5.4747295448548403</v>
      </c>
      <c r="K616">
        <v>220.54400857486101</v>
      </c>
      <c r="L616">
        <v>203.05184770395601</v>
      </c>
      <c r="M616">
        <v>59.0100018293655</v>
      </c>
      <c r="N616">
        <v>0.87625104838480805</v>
      </c>
      <c r="O616">
        <v>40.937396016542202</v>
      </c>
      <c r="P616">
        <v>90.036133694670198</v>
      </c>
      <c r="Q616">
        <v>0.16276889905375899</v>
      </c>
    </row>
    <row r="617" spans="1:17" x14ac:dyDescent="0.3">
      <c r="A617" t="s">
        <v>1363</v>
      </c>
      <c r="B617" t="s">
        <v>1364</v>
      </c>
      <c r="C617" t="s">
        <v>3155</v>
      </c>
      <c r="D617" t="s">
        <v>77</v>
      </c>
      <c r="E617">
        <v>8394.4230806729993</v>
      </c>
      <c r="F617">
        <v>207.69</v>
      </c>
      <c r="G617">
        <v>-7.36308645009656</v>
      </c>
      <c r="H617">
        <v>2.4288400464809898</v>
      </c>
      <c r="I617">
        <v>-21.093036970621299</v>
      </c>
      <c r="J617">
        <v>-0.123253859659682</v>
      </c>
      <c r="K617">
        <v>211.726003005487</v>
      </c>
      <c r="L617">
        <v>203.71580201657201</v>
      </c>
      <c r="M617">
        <v>44.100194662128096</v>
      </c>
      <c r="N617">
        <v>0.76318527378365097</v>
      </c>
      <c r="O617">
        <v>23.260628821801699</v>
      </c>
      <c r="P617">
        <v>41.285714285714199</v>
      </c>
      <c r="Q617">
        <v>8.6519307255741001E-2</v>
      </c>
    </row>
    <row r="618" spans="1:17" hidden="1" x14ac:dyDescent="0.3">
      <c r="A618" t="s">
        <v>1365</v>
      </c>
      <c r="B618" t="s">
        <v>1366</v>
      </c>
      <c r="C618" t="s">
        <v>3162</v>
      </c>
      <c r="D618" t="s">
        <v>750</v>
      </c>
      <c r="E618">
        <v>8375.5088797930002</v>
      </c>
      <c r="F618">
        <v>263.08999999999997</v>
      </c>
      <c r="G618">
        <v>1.1720885742089699</v>
      </c>
      <c r="H618">
        <v>0.55808195966136898</v>
      </c>
      <c r="I618">
        <v>0.66759239980317198</v>
      </c>
      <c r="J618">
        <v>-0.100933389982969</v>
      </c>
      <c r="K618">
        <v>264.17518247712701</v>
      </c>
      <c r="L618">
        <v>245.62514561217299</v>
      </c>
      <c r="M618">
        <v>59.785019392106697</v>
      </c>
      <c r="N618">
        <v>0.66511716166448598</v>
      </c>
      <c r="O618">
        <v>5.38218860466002</v>
      </c>
      <c r="P618">
        <v>33.6160487557135</v>
      </c>
      <c r="Q618">
        <v>1.1816369177710001E-3</v>
      </c>
    </row>
    <row r="619" spans="1:17" x14ac:dyDescent="0.3">
      <c r="A619" t="s">
        <v>1367</v>
      </c>
      <c r="B619" t="s">
        <v>1368</v>
      </c>
      <c r="C619" t="s">
        <v>3158</v>
      </c>
      <c r="D619" t="s">
        <v>429</v>
      </c>
      <c r="E619">
        <v>8372.6909581309992</v>
      </c>
      <c r="F619">
        <v>190.03</v>
      </c>
      <c r="G619">
        <v>-40.8583010839194</v>
      </c>
      <c r="H619">
        <v>-6.47962276538951</v>
      </c>
      <c r="I619">
        <v>3.4428318792544101</v>
      </c>
      <c r="J619">
        <v>-1.1375990819388899</v>
      </c>
      <c r="K619">
        <v>195.49686976272099</v>
      </c>
      <c r="L619">
        <v>193.38036054041601</v>
      </c>
      <c r="M619">
        <v>35.750419628441698</v>
      </c>
      <c r="N619">
        <v>0.307101107931329</v>
      </c>
      <c r="O619">
        <v>20.770404672946299</v>
      </c>
      <c r="P619">
        <v>31.055172413793098</v>
      </c>
    </row>
    <row r="620" spans="1:17" hidden="1" x14ac:dyDescent="0.3">
      <c r="A620" t="s">
        <v>1369</v>
      </c>
      <c r="B620" t="s">
        <v>1370</v>
      </c>
      <c r="C620" t="s">
        <v>3162</v>
      </c>
      <c r="D620" t="s">
        <v>1371</v>
      </c>
      <c r="E620">
        <v>8369.7008711939998</v>
      </c>
      <c r="F620">
        <v>1230.3900000000001</v>
      </c>
      <c r="K620">
        <v>1221.0284065276701</v>
      </c>
      <c r="L620">
        <v>1201.49851616978</v>
      </c>
      <c r="M620">
        <v>68.273684852772604</v>
      </c>
      <c r="N620">
        <v>1</v>
      </c>
      <c r="Q620">
        <v>-6.1080809493942997E-2</v>
      </c>
    </row>
    <row r="621" spans="1:17" x14ac:dyDescent="0.3">
      <c r="A621" t="s">
        <v>1372</v>
      </c>
      <c r="B621" t="s">
        <v>1373</v>
      </c>
      <c r="C621" t="s">
        <v>3160</v>
      </c>
      <c r="D621" t="s">
        <v>130</v>
      </c>
      <c r="E621">
        <v>8368.6974018569999</v>
      </c>
      <c r="F621">
        <v>131.61000000000001</v>
      </c>
      <c r="G621">
        <v>35.527376547549899</v>
      </c>
      <c r="H621">
        <v>1.1190725392280401</v>
      </c>
      <c r="I621">
        <v>-14.6047587363992</v>
      </c>
      <c r="J621">
        <v>5.2533277000062197</v>
      </c>
      <c r="K621">
        <v>128.924440317311</v>
      </c>
      <c r="L621">
        <v>121.839229919498</v>
      </c>
      <c r="M621">
        <v>69.327246404425097</v>
      </c>
      <c r="N621">
        <v>0.86345518463330295</v>
      </c>
      <c r="O621">
        <v>24.8841273459463</v>
      </c>
      <c r="P621">
        <v>90.739130434782595</v>
      </c>
      <c r="Q621">
        <v>-1.1705921614034999E-2</v>
      </c>
    </row>
    <row r="622" spans="1:17" hidden="1" x14ac:dyDescent="0.3">
      <c r="A622" t="s">
        <v>1374</v>
      </c>
      <c r="B622" t="s">
        <v>1375</v>
      </c>
      <c r="C622" t="s">
        <v>3162</v>
      </c>
      <c r="D622" t="s">
        <v>114</v>
      </c>
      <c r="E622">
        <v>8322.5997552749996</v>
      </c>
      <c r="F622">
        <v>756.75</v>
      </c>
      <c r="G622">
        <v>-16.688921662230101</v>
      </c>
      <c r="H622">
        <v>-15.430122523992599</v>
      </c>
      <c r="I622">
        <v>-5.9528465624746696</v>
      </c>
      <c r="J622">
        <v>-3.5206603598177502</v>
      </c>
      <c r="K622">
        <v>800.40402841667105</v>
      </c>
      <c r="L622">
        <v>764.04766656633001</v>
      </c>
      <c r="M622">
        <v>32.112189920047001</v>
      </c>
      <c r="N622">
        <v>0.39681409670919998</v>
      </c>
      <c r="O622">
        <v>24.664684506111598</v>
      </c>
      <c r="P622">
        <v>22.849025974025899</v>
      </c>
      <c r="Q622">
        <v>0.104753675515527</v>
      </c>
    </row>
    <row r="623" spans="1:17" x14ac:dyDescent="0.3">
      <c r="A623" t="s">
        <v>1376</v>
      </c>
      <c r="B623" t="s">
        <v>1377</v>
      </c>
      <c r="C623" t="s">
        <v>3159</v>
      </c>
      <c r="D623" t="s">
        <v>603</v>
      </c>
      <c r="E623">
        <v>8293.4878973550003</v>
      </c>
      <c r="F623">
        <v>622.54999999999995</v>
      </c>
      <c r="G623">
        <v>46.617166691222302</v>
      </c>
      <c r="H623">
        <v>8.9551445244396302</v>
      </c>
      <c r="I623">
        <v>27.4976153295496</v>
      </c>
      <c r="J623">
        <v>6.6151639782796998</v>
      </c>
      <c r="K623">
        <v>566.467519228068</v>
      </c>
      <c r="L623">
        <v>492.84544349813399</v>
      </c>
      <c r="M623">
        <v>65.089743974000996</v>
      </c>
      <c r="N623">
        <v>0.78633616887385405</v>
      </c>
      <c r="O623">
        <v>2.7547988113404598</v>
      </c>
      <c r="P623">
        <v>108.315208298477</v>
      </c>
      <c r="Q623">
        <v>7.8416478287920005E-2</v>
      </c>
    </row>
    <row r="624" spans="1:17" x14ac:dyDescent="0.3">
      <c r="A624" t="s">
        <v>1378</v>
      </c>
      <c r="B624" t="s">
        <v>1379</v>
      </c>
      <c r="C624" t="s">
        <v>3157</v>
      </c>
      <c r="D624" t="s">
        <v>86</v>
      </c>
      <c r="E624">
        <v>8289.423348925</v>
      </c>
      <c r="F624">
        <v>280.75</v>
      </c>
      <c r="G624">
        <v>-64.809897203020199</v>
      </c>
      <c r="H624">
        <v>-2.8382288251183199</v>
      </c>
      <c r="I624">
        <v>-15.987639071765299</v>
      </c>
      <c r="J624">
        <v>2.7853229483148301</v>
      </c>
      <c r="K624">
        <v>289.73508892992498</v>
      </c>
      <c r="L624">
        <v>326.19974619046098</v>
      </c>
      <c r="M624">
        <v>43.8932390678833</v>
      </c>
      <c r="N624">
        <v>0.88880947641711905</v>
      </c>
      <c r="O624">
        <v>68.477292965271502</v>
      </c>
      <c r="P624">
        <v>7.56704980842912</v>
      </c>
      <c r="Q624">
        <v>-0.10051210417649301</v>
      </c>
    </row>
    <row r="625" spans="1:17" hidden="1" x14ac:dyDescent="0.3">
      <c r="A625" t="s">
        <v>1380</v>
      </c>
      <c r="B625" t="s">
        <v>1381</v>
      </c>
      <c r="C625" t="s">
        <v>3162</v>
      </c>
      <c r="D625" t="s">
        <v>429</v>
      </c>
      <c r="E625">
        <v>8268.5437478000003</v>
      </c>
      <c r="F625">
        <v>1080.25</v>
      </c>
      <c r="G625">
        <v>8.9006412139180409</v>
      </c>
      <c r="H625">
        <v>-6.6013739711623698</v>
      </c>
      <c r="I625">
        <v>13.0087583598549</v>
      </c>
      <c r="J625">
        <v>1.3004007871927601</v>
      </c>
      <c r="K625">
        <v>1051.36939453167</v>
      </c>
      <c r="L625">
        <v>947.59428278384598</v>
      </c>
      <c r="M625">
        <v>61.471299425966897</v>
      </c>
      <c r="N625">
        <v>0.38793388265570999</v>
      </c>
      <c r="O625">
        <v>14.603101133996701</v>
      </c>
      <c r="P625">
        <v>42.579027255328903</v>
      </c>
      <c r="Q625">
        <v>6.5836628543005996E-2</v>
      </c>
    </row>
    <row r="626" spans="1:17" hidden="1" x14ac:dyDescent="0.3">
      <c r="A626" t="s">
        <v>1382</v>
      </c>
      <c r="B626" t="s">
        <v>1383</v>
      </c>
      <c r="C626" t="s">
        <v>3162</v>
      </c>
      <c r="D626" t="s">
        <v>603</v>
      </c>
      <c r="E626">
        <v>8263.3852670249998</v>
      </c>
      <c r="F626">
        <v>4162.25</v>
      </c>
      <c r="G626">
        <v>5.3716108148400998</v>
      </c>
      <c r="H626">
        <v>4.6098378942975797</v>
      </c>
      <c r="I626">
        <v>13.3521932884354</v>
      </c>
      <c r="J626">
        <v>5.8610936885231704</v>
      </c>
      <c r="K626">
        <v>3909.3941918292999</v>
      </c>
      <c r="L626">
        <v>3654.1599423089901</v>
      </c>
      <c r="M626">
        <v>68.797728780266098</v>
      </c>
      <c r="N626">
        <v>0.75562109852395598</v>
      </c>
      <c r="O626">
        <v>4.14919815003904</v>
      </c>
      <c r="P626">
        <v>37.524574185128202</v>
      </c>
      <c r="Q626">
        <v>-1.1068076992416E-2</v>
      </c>
    </row>
    <row r="627" spans="1:17" hidden="1" x14ac:dyDescent="0.3">
      <c r="A627" t="s">
        <v>1384</v>
      </c>
      <c r="B627" t="s">
        <v>1385</v>
      </c>
      <c r="C627" t="s">
        <v>3162</v>
      </c>
      <c r="D627" t="s">
        <v>86</v>
      </c>
      <c r="E627">
        <v>8262.1358988479897</v>
      </c>
      <c r="F627">
        <v>177.36</v>
      </c>
      <c r="G627">
        <v>412.534241656029</v>
      </c>
      <c r="H627">
        <v>19.339144137489502</v>
      </c>
      <c r="I627">
        <v>204.249383564672</v>
      </c>
      <c r="J627">
        <v>6.2816244901145604</v>
      </c>
      <c r="K627">
        <v>133.794566086591</v>
      </c>
      <c r="L627">
        <v>85.1662449796993</v>
      </c>
      <c r="M627">
        <v>72.349117323320399</v>
      </c>
      <c r="N627">
        <v>0.95368326514868096</v>
      </c>
      <c r="O627">
        <v>5.4747406405051704</v>
      </c>
      <c r="P627">
        <v>540.28880866425902</v>
      </c>
      <c r="Q627">
        <v>0.13940639771379701</v>
      </c>
    </row>
    <row r="628" spans="1:17" x14ac:dyDescent="0.3">
      <c r="A628" t="s">
        <v>1386</v>
      </c>
      <c r="B628" t="s">
        <v>1387</v>
      </c>
      <c r="C628" t="s">
        <v>3147</v>
      </c>
      <c r="D628" t="s">
        <v>21</v>
      </c>
      <c r="E628">
        <v>8247.1886758799992</v>
      </c>
      <c r="F628">
        <v>29.7</v>
      </c>
      <c r="G628">
        <v>21.848558813559698</v>
      </c>
      <c r="H628">
        <v>1.5898321535015401</v>
      </c>
      <c r="I628">
        <v>-22.153408605705199</v>
      </c>
      <c r="J628">
        <v>-2.45139040267496</v>
      </c>
      <c r="K628">
        <v>28.9770809089461</v>
      </c>
      <c r="L628">
        <v>28.109443152931199</v>
      </c>
      <c r="M628">
        <v>59.592883950038399</v>
      </c>
      <c r="N628">
        <v>1.1193847820240399</v>
      </c>
      <c r="O628">
        <v>36.373041400974301</v>
      </c>
      <c r="P628">
        <v>75.574745021855193</v>
      </c>
      <c r="Q628">
        <v>3.3317205133134999E-2</v>
      </c>
    </row>
    <row r="629" spans="1:17" x14ac:dyDescent="0.3">
      <c r="A629" t="s">
        <v>1388</v>
      </c>
      <c r="B629" t="s">
        <v>1389</v>
      </c>
      <c r="C629" t="s">
        <v>3160</v>
      </c>
      <c r="D629" t="s">
        <v>130</v>
      </c>
      <c r="E629">
        <v>8245.6857375</v>
      </c>
      <c r="F629">
        <v>531.25</v>
      </c>
      <c r="G629">
        <v>-24.7916209344306</v>
      </c>
      <c r="H629">
        <v>-4.7795747163310596</v>
      </c>
      <c r="I629">
        <v>-29.106276019656502</v>
      </c>
      <c r="J629">
        <v>2.9799871586814102</v>
      </c>
      <c r="K629">
        <v>547.34614972376005</v>
      </c>
      <c r="L629">
        <v>564.10760452612703</v>
      </c>
      <c r="M629">
        <v>59.049801517384701</v>
      </c>
      <c r="N629">
        <v>1.0004665531130399</v>
      </c>
      <c r="O629">
        <v>27.774117647058802</v>
      </c>
      <c r="P629">
        <v>11.8421052631578</v>
      </c>
      <c r="Q629">
        <v>7.5607086516474006E-2</v>
      </c>
    </row>
    <row r="630" spans="1:17" x14ac:dyDescent="0.3">
      <c r="A630" t="s">
        <v>1390</v>
      </c>
      <c r="B630" t="s">
        <v>1391</v>
      </c>
      <c r="C630" t="s">
        <v>3156</v>
      </c>
      <c r="D630" t="s">
        <v>458</v>
      </c>
      <c r="E630">
        <v>8238.9440092200002</v>
      </c>
      <c r="F630">
        <v>614.85</v>
      </c>
      <c r="G630">
        <v>-36.001621471849703</v>
      </c>
      <c r="H630">
        <v>-8.1764562972334307</v>
      </c>
      <c r="I630">
        <v>-42.747366221019597</v>
      </c>
      <c r="J630">
        <v>-0.85008144261912699</v>
      </c>
      <c r="K630">
        <v>643.38426922934104</v>
      </c>
      <c r="L630">
        <v>702.76838026513803</v>
      </c>
      <c r="M630">
        <v>37.761593522315202</v>
      </c>
      <c r="N630">
        <v>0.58398280992628704</v>
      </c>
      <c r="O630">
        <v>78.4175002033016</v>
      </c>
      <c r="P630">
        <v>8.0105401844532391</v>
      </c>
      <c r="Q630">
        <v>0.103874439919748</v>
      </c>
    </row>
    <row r="631" spans="1:17" hidden="1" x14ac:dyDescent="0.3">
      <c r="A631" t="s">
        <v>1392</v>
      </c>
      <c r="B631" t="s">
        <v>1393</v>
      </c>
      <c r="C631" t="s">
        <v>3162</v>
      </c>
      <c r="D631" t="s">
        <v>159</v>
      </c>
      <c r="E631">
        <v>8210.4786134179994</v>
      </c>
      <c r="F631">
        <v>64.06</v>
      </c>
      <c r="G631">
        <v>34.037722733551497</v>
      </c>
      <c r="H631">
        <v>-7.3328186073399397</v>
      </c>
      <c r="I631">
        <v>-11.595243223219599</v>
      </c>
      <c r="J631">
        <v>2.3041692409611998</v>
      </c>
      <c r="K631">
        <v>63.3416251058702</v>
      </c>
      <c r="L631">
        <v>58.279128003036298</v>
      </c>
      <c r="M631">
        <v>47.379013261991901</v>
      </c>
      <c r="N631">
        <v>1.7233546933619099</v>
      </c>
      <c r="O631">
        <v>24.726818607555401</v>
      </c>
      <c r="P631">
        <v>88.411764705882305</v>
      </c>
      <c r="Q631">
        <v>-1.0254639343348E-2</v>
      </c>
    </row>
    <row r="632" spans="1:17" x14ac:dyDescent="0.3">
      <c r="A632" t="s">
        <v>1394</v>
      </c>
      <c r="B632" t="s">
        <v>1395</v>
      </c>
      <c r="C632" t="s">
        <v>3147</v>
      </c>
      <c r="D632" t="s">
        <v>24</v>
      </c>
      <c r="E632">
        <v>8203.4474314800009</v>
      </c>
      <c r="F632">
        <v>72.03</v>
      </c>
      <c r="G632">
        <v>-52.027261716054198</v>
      </c>
      <c r="H632">
        <v>-13.532963290289</v>
      </c>
      <c r="I632">
        <v>-39.695197133466003</v>
      </c>
      <c r="J632">
        <v>-2.0520990404571799</v>
      </c>
      <c r="K632">
        <v>80.285186385420104</v>
      </c>
      <c r="L632">
        <v>88.365335561898704</v>
      </c>
      <c r="M632">
        <v>26.132791241355701</v>
      </c>
      <c r="N632">
        <v>0.76384946503460305</v>
      </c>
      <c r="O632">
        <v>61.738164653616501</v>
      </c>
      <c r="P632">
        <v>0.32033426183843899</v>
      </c>
      <c r="Q632">
        <v>-9.5576853977089992E-3</v>
      </c>
    </row>
    <row r="633" spans="1:17" x14ac:dyDescent="0.3">
      <c r="A633" t="s">
        <v>1396</v>
      </c>
      <c r="B633" t="s">
        <v>1397</v>
      </c>
      <c r="C633" t="s">
        <v>3165</v>
      </c>
      <c r="D633" t="s">
        <v>1398</v>
      </c>
      <c r="E633">
        <v>8200.0756672499992</v>
      </c>
      <c r="F633">
        <v>667.05</v>
      </c>
      <c r="G633">
        <v>-12.5087683199572</v>
      </c>
      <c r="H633">
        <v>-4.1827774064584302</v>
      </c>
      <c r="I633">
        <v>3.9405977232075502</v>
      </c>
      <c r="J633">
        <v>1.11408748784472</v>
      </c>
      <c r="K633">
        <v>650.36653500341004</v>
      </c>
      <c r="L633">
        <v>590.640992021344</v>
      </c>
      <c r="M633">
        <v>64.338404388594697</v>
      </c>
      <c r="N633">
        <v>0.60963303299522298</v>
      </c>
      <c r="O633">
        <v>15.193763585937999</v>
      </c>
      <c r="P633">
        <v>63.914485809067401</v>
      </c>
      <c r="Q633">
        <v>0.13591329836605801</v>
      </c>
    </row>
    <row r="634" spans="1:17" x14ac:dyDescent="0.3">
      <c r="A634" t="s">
        <v>1399</v>
      </c>
      <c r="B634" t="s">
        <v>1400</v>
      </c>
      <c r="C634" t="s">
        <v>3161</v>
      </c>
      <c r="D634" t="s">
        <v>257</v>
      </c>
      <c r="E634">
        <v>8197.8776355150003</v>
      </c>
      <c r="F634">
        <v>664.35</v>
      </c>
      <c r="G634">
        <v>-25.703809363967</v>
      </c>
      <c r="H634">
        <v>-4.6820792081907001</v>
      </c>
      <c r="I634">
        <v>-15.1642104408027</v>
      </c>
      <c r="J634">
        <v>-3.7703188608650202</v>
      </c>
      <c r="K634">
        <v>703.68174264408196</v>
      </c>
      <c r="L634">
        <v>676.57347192980797</v>
      </c>
      <c r="M634">
        <v>29.822147923588201</v>
      </c>
      <c r="N634">
        <v>0.50790131452992404</v>
      </c>
      <c r="O634">
        <v>26.093173778881599</v>
      </c>
      <c r="P634">
        <v>30.251936084697501</v>
      </c>
    </row>
    <row r="635" spans="1:17" x14ac:dyDescent="0.3">
      <c r="A635" t="s">
        <v>1401</v>
      </c>
      <c r="B635" t="s">
        <v>1402</v>
      </c>
      <c r="C635" t="s">
        <v>3159</v>
      </c>
      <c r="D635" t="s">
        <v>122</v>
      </c>
      <c r="E635">
        <v>8124.6726519499998</v>
      </c>
      <c r="F635">
        <v>680.15</v>
      </c>
      <c r="G635">
        <v>-37.5756206194866</v>
      </c>
      <c r="H635">
        <v>-2.53007115426096</v>
      </c>
      <c r="I635">
        <v>-14.4603632158447</v>
      </c>
      <c r="J635">
        <v>3.62737847711663</v>
      </c>
      <c r="K635">
        <v>673.97611163971203</v>
      </c>
      <c r="L635">
        <v>695.85811686012403</v>
      </c>
      <c r="M635">
        <v>61.104601355645002</v>
      </c>
      <c r="N635">
        <v>0.389245865024959</v>
      </c>
      <c r="O635">
        <v>24.825406160405802</v>
      </c>
      <c r="P635">
        <v>13.623454727697901</v>
      </c>
      <c r="Q635">
        <v>-9.6906245603242999E-2</v>
      </c>
    </row>
    <row r="636" spans="1:17" x14ac:dyDescent="0.3">
      <c r="A636" t="s">
        <v>1403</v>
      </c>
      <c r="B636" t="s">
        <v>1404</v>
      </c>
      <c r="C636" t="s">
        <v>3161</v>
      </c>
      <c r="D636" t="s">
        <v>453</v>
      </c>
      <c r="E636">
        <v>8012.4404895999996</v>
      </c>
      <c r="F636">
        <v>729.5</v>
      </c>
      <c r="G636">
        <v>-43.801933280386898</v>
      </c>
      <c r="H636">
        <v>-3.7435284641703999</v>
      </c>
      <c r="I636">
        <v>-27.381368271069299</v>
      </c>
      <c r="J636">
        <v>-1.93423850513884</v>
      </c>
      <c r="K636">
        <v>757.35523525327903</v>
      </c>
      <c r="L636">
        <v>816.68287181962705</v>
      </c>
      <c r="M636">
        <v>35.527369617354097</v>
      </c>
      <c r="N636">
        <v>0.58267083029648303</v>
      </c>
      <c r="O636">
        <v>51.651816312542799</v>
      </c>
      <c r="P636">
        <v>1.9210618232623</v>
      </c>
      <c r="Q636">
        <v>-4.0923878557483001E-2</v>
      </c>
    </row>
    <row r="637" spans="1:17" hidden="1" x14ac:dyDescent="0.3">
      <c r="A637" t="s">
        <v>1405</v>
      </c>
      <c r="B637" t="s">
        <v>1406</v>
      </c>
      <c r="C637" t="s">
        <v>3162</v>
      </c>
      <c r="D637" t="s">
        <v>1407</v>
      </c>
      <c r="E637">
        <v>7986.2596800000001</v>
      </c>
      <c r="F637">
        <v>3833.65</v>
      </c>
      <c r="G637">
        <v>734.74692703324297</v>
      </c>
      <c r="H637">
        <v>5.4001782526281303</v>
      </c>
      <c r="I637">
        <v>100.17938825444401</v>
      </c>
      <c r="J637">
        <v>16.828773550868402</v>
      </c>
      <c r="K637">
        <v>3461.6586972660798</v>
      </c>
      <c r="L637">
        <v>2477.68265014704</v>
      </c>
      <c r="M637">
        <v>65.194307850472299</v>
      </c>
      <c r="N637">
        <v>1.2199935296020701</v>
      </c>
      <c r="O637">
        <v>3.8135980071211502</v>
      </c>
      <c r="P637">
        <v>802.03529411764703</v>
      </c>
      <c r="Q637">
        <v>0.37666771687877798</v>
      </c>
    </row>
    <row r="638" spans="1:17" hidden="1" x14ac:dyDescent="0.3">
      <c r="A638" t="s">
        <v>1408</v>
      </c>
      <c r="B638" t="s">
        <v>1409</v>
      </c>
      <c r="C638" t="s">
        <v>3162</v>
      </c>
      <c r="D638" t="s">
        <v>405</v>
      </c>
      <c r="E638">
        <v>7972.4926477500003</v>
      </c>
      <c r="F638">
        <v>361.25</v>
      </c>
      <c r="G638">
        <v>165.71955854254401</v>
      </c>
      <c r="H638">
        <v>-5.7231460527379703</v>
      </c>
      <c r="I638">
        <v>35.0932759069429</v>
      </c>
      <c r="J638">
        <v>9.3575787037296294</v>
      </c>
      <c r="K638">
        <v>344.91783576293898</v>
      </c>
      <c r="L638">
        <v>269.664696911612</v>
      </c>
      <c r="M638">
        <v>55.227058549530199</v>
      </c>
      <c r="N638">
        <v>0.83233477807539602</v>
      </c>
      <c r="O638">
        <v>19.861591695501701</v>
      </c>
      <c r="P638">
        <v>209.15703893880999</v>
      </c>
      <c r="Q638">
        <v>0.168533501897316</v>
      </c>
    </row>
    <row r="639" spans="1:17" x14ac:dyDescent="0.3">
      <c r="A639" t="s">
        <v>1410</v>
      </c>
      <c r="B639" t="s">
        <v>1411</v>
      </c>
      <c r="C639" t="s">
        <v>3149</v>
      </c>
      <c r="D639" t="s">
        <v>127</v>
      </c>
      <c r="E639">
        <v>7936.7265520399997</v>
      </c>
      <c r="F639">
        <v>1315.6</v>
      </c>
      <c r="G639">
        <v>67.831438548970596</v>
      </c>
      <c r="H639">
        <v>7.6128579333879003</v>
      </c>
      <c r="I639">
        <v>32.6382950525296</v>
      </c>
      <c r="J639">
        <v>10.8379883489738</v>
      </c>
      <c r="K639">
        <v>1200.84489905644</v>
      </c>
      <c r="L639">
        <v>1042.3419628914801</v>
      </c>
      <c r="M639">
        <v>75.601816431446693</v>
      </c>
      <c r="N639">
        <v>0.922471055494828</v>
      </c>
      <c r="O639">
        <v>2.3183338400729601</v>
      </c>
      <c r="P639">
        <v>102.011516314779</v>
      </c>
      <c r="Q639">
        <v>9.3920910972055002E-2</v>
      </c>
    </row>
    <row r="640" spans="1:17" x14ac:dyDescent="0.3">
      <c r="A640" t="s">
        <v>1412</v>
      </c>
      <c r="B640" t="s">
        <v>1413</v>
      </c>
      <c r="C640" t="s">
        <v>3161</v>
      </c>
      <c r="D640" t="s">
        <v>453</v>
      </c>
      <c r="E640">
        <v>7934.6212460699999</v>
      </c>
      <c r="F640">
        <v>286.89999999999998</v>
      </c>
      <c r="G640">
        <v>-26.623566379254999</v>
      </c>
      <c r="H640">
        <v>-8.3335814744943892</v>
      </c>
      <c r="I640">
        <v>2.01206452981998</v>
      </c>
      <c r="J640">
        <v>1.88678192749722</v>
      </c>
      <c r="K640">
        <v>283.49340961728097</v>
      </c>
      <c r="L640">
        <v>270.88550999652603</v>
      </c>
      <c r="M640">
        <v>54.8974697931029</v>
      </c>
      <c r="N640">
        <v>0.40424112294154402</v>
      </c>
      <c r="O640">
        <v>13.454165214360399</v>
      </c>
      <c r="P640">
        <v>30.4090909090908</v>
      </c>
      <c r="Q640">
        <v>-8.8694558521435998E-2</v>
      </c>
    </row>
    <row r="641" spans="1:17" x14ac:dyDescent="0.3">
      <c r="A641" t="s">
        <v>1414</v>
      </c>
      <c r="B641" t="s">
        <v>1415</v>
      </c>
      <c r="C641" t="s">
        <v>3156</v>
      </c>
      <c r="D641" t="s">
        <v>1025</v>
      </c>
      <c r="E641">
        <v>7903.6971909599997</v>
      </c>
      <c r="F641">
        <v>832.45</v>
      </c>
      <c r="G641">
        <v>57.128796553723802</v>
      </c>
      <c r="H641">
        <v>-7.1118530332744996</v>
      </c>
      <c r="I641">
        <v>9.6441839152496893</v>
      </c>
      <c r="J641">
        <v>0.48211290319042199</v>
      </c>
      <c r="K641">
        <v>866.81691057485398</v>
      </c>
      <c r="L641">
        <v>765.27800946376203</v>
      </c>
      <c r="M641">
        <v>40.491173124202398</v>
      </c>
      <c r="N641">
        <v>0.60392954864956105</v>
      </c>
      <c r="O641">
        <v>27.214847738602899</v>
      </c>
      <c r="P641">
        <v>92.5853094274147</v>
      </c>
      <c r="Q641">
        <v>0.157019241313434</v>
      </c>
    </row>
    <row r="642" spans="1:17" hidden="1" x14ac:dyDescent="0.3">
      <c r="A642" t="s">
        <v>1416</v>
      </c>
      <c r="B642" t="s">
        <v>1417</v>
      </c>
      <c r="C642" t="s">
        <v>3162</v>
      </c>
      <c r="D642" t="s">
        <v>1418</v>
      </c>
      <c r="E642">
        <v>7878.8137377149997</v>
      </c>
      <c r="F642">
        <v>1943.45</v>
      </c>
      <c r="G642">
        <v>93.542358500029394</v>
      </c>
      <c r="H642">
        <v>-2.50886534448773</v>
      </c>
      <c r="I642">
        <v>40.933070381472703</v>
      </c>
      <c r="J642">
        <v>3.4867299947579302</v>
      </c>
      <c r="K642">
        <v>1895.3813036500701</v>
      </c>
      <c r="L642">
        <v>1488.9858501236499</v>
      </c>
      <c r="M642">
        <v>52.699956494236297</v>
      </c>
      <c r="N642">
        <v>0.311402627890706</v>
      </c>
      <c r="O642">
        <v>14.4871234145463</v>
      </c>
      <c r="P642">
        <v>150.767741935483</v>
      </c>
    </row>
    <row r="643" spans="1:17" x14ac:dyDescent="0.3">
      <c r="A643" t="s">
        <v>1419</v>
      </c>
      <c r="B643" t="s">
        <v>1420</v>
      </c>
      <c r="C643" t="s">
        <v>3146</v>
      </c>
      <c r="D643" t="s">
        <v>21</v>
      </c>
      <c r="E643">
        <v>7848.0654723899997</v>
      </c>
      <c r="F643">
        <v>947.7</v>
      </c>
      <c r="G643">
        <v>79.759364508692201</v>
      </c>
      <c r="H643">
        <v>12.0492017014636</v>
      </c>
      <c r="I643">
        <v>20.132042095720099</v>
      </c>
      <c r="J643">
        <v>5.0618485049483999</v>
      </c>
      <c r="K643">
        <v>868.48483950466198</v>
      </c>
      <c r="L643">
        <v>746.257281551289</v>
      </c>
      <c r="M643">
        <v>70.600536894084698</v>
      </c>
      <c r="N643">
        <v>1.6255676110542701</v>
      </c>
      <c r="O643">
        <v>4.7747177376807004</v>
      </c>
      <c r="P643">
        <v>128.36144578313201</v>
      </c>
      <c r="Q643">
        <v>0.13712453196285901</v>
      </c>
    </row>
    <row r="644" spans="1:17" hidden="1" x14ac:dyDescent="0.3">
      <c r="A644" t="s">
        <v>1421</v>
      </c>
      <c r="B644" t="s">
        <v>1422</v>
      </c>
      <c r="C644" t="s">
        <v>3162</v>
      </c>
      <c r="D644" t="s">
        <v>279</v>
      </c>
      <c r="E644">
        <v>7844.0644503000003</v>
      </c>
      <c r="F644">
        <v>466.7</v>
      </c>
      <c r="G644">
        <v>96.907910458917698</v>
      </c>
      <c r="H644">
        <v>-4.2051415767961702</v>
      </c>
      <c r="I644">
        <v>57.673828269093299</v>
      </c>
      <c r="J644">
        <v>-2.0675563307643499</v>
      </c>
      <c r="K644">
        <v>486.535569001547</v>
      </c>
      <c r="L644">
        <v>373.431289533479</v>
      </c>
      <c r="M644">
        <v>30.5414060867115</v>
      </c>
      <c r="N644">
        <v>0.58557287021238202</v>
      </c>
      <c r="O644">
        <v>25.133919005785199</v>
      </c>
      <c r="P644">
        <v>136.124462433594</v>
      </c>
      <c r="Q644">
        <v>8.3918467837235E-2</v>
      </c>
    </row>
    <row r="645" spans="1:17" x14ac:dyDescent="0.3">
      <c r="A645" t="s">
        <v>1423</v>
      </c>
      <c r="B645" t="s">
        <v>1424</v>
      </c>
      <c r="C645" t="s">
        <v>3159</v>
      </c>
      <c r="D645" t="s">
        <v>282</v>
      </c>
      <c r="E645">
        <v>7804.3302511049997</v>
      </c>
      <c r="F645">
        <v>387.15</v>
      </c>
      <c r="G645">
        <v>-42.225871132372099</v>
      </c>
      <c r="H645">
        <v>-7.0219359936402697</v>
      </c>
      <c r="I645">
        <v>-14.5363677380643</v>
      </c>
      <c r="J645">
        <v>-1.18514770887499</v>
      </c>
      <c r="K645">
        <v>407.33500243064299</v>
      </c>
      <c r="L645">
        <v>407.63744335580202</v>
      </c>
      <c r="M645">
        <v>37.622216493578001</v>
      </c>
      <c r="N645">
        <v>0.54255918179864904</v>
      </c>
      <c r="O645">
        <v>30.440397778638701</v>
      </c>
      <c r="P645">
        <v>11.3299784327821</v>
      </c>
      <c r="Q645">
        <v>4.1275097300355001E-2</v>
      </c>
    </row>
    <row r="646" spans="1:17" x14ac:dyDescent="0.3">
      <c r="A646" t="s">
        <v>1425</v>
      </c>
      <c r="B646" t="s">
        <v>1426</v>
      </c>
      <c r="C646" t="s">
        <v>3161</v>
      </c>
      <c r="D646" t="s">
        <v>458</v>
      </c>
      <c r="E646">
        <v>7797.1736418099999</v>
      </c>
      <c r="F646">
        <v>493.15</v>
      </c>
      <c r="G646">
        <v>-22.3819566276151</v>
      </c>
      <c r="H646">
        <v>2.0001881046808001</v>
      </c>
      <c r="I646">
        <v>-9.5244922467367807</v>
      </c>
      <c r="J646">
        <v>-0.91823399887772295</v>
      </c>
      <c r="K646">
        <v>507.141775088229</v>
      </c>
      <c r="L646">
        <v>498.16246790288102</v>
      </c>
      <c r="M646">
        <v>40.401827536633597</v>
      </c>
      <c r="N646">
        <v>0.44776109262222702</v>
      </c>
      <c r="O646">
        <v>28.541011862516399</v>
      </c>
      <c r="P646">
        <v>22.430486593843</v>
      </c>
      <c r="Q646">
        <v>-4.9841703888149999E-2</v>
      </c>
    </row>
    <row r="647" spans="1:17" x14ac:dyDescent="0.3">
      <c r="A647" t="s">
        <v>1427</v>
      </c>
      <c r="B647" t="s">
        <v>1428</v>
      </c>
      <c r="C647" t="s">
        <v>3147</v>
      </c>
      <c r="D647" t="s">
        <v>589</v>
      </c>
      <c r="E647">
        <v>7741.0574586749999</v>
      </c>
      <c r="F647">
        <v>720.75</v>
      </c>
      <c r="G647">
        <v>5.7666391777680204</v>
      </c>
      <c r="H647">
        <v>-2.8980536974071498</v>
      </c>
      <c r="I647">
        <v>8.13256767447408</v>
      </c>
      <c r="J647">
        <v>-2.10564788688247</v>
      </c>
      <c r="K647">
        <v>732.96019531132504</v>
      </c>
      <c r="L647">
        <v>653.26842841018697</v>
      </c>
      <c r="M647">
        <v>38.844808638421597</v>
      </c>
      <c r="N647">
        <v>0.362355032181227</v>
      </c>
      <c r="O647">
        <v>10.856746444675601</v>
      </c>
      <c r="P647">
        <v>38.832707310026002</v>
      </c>
    </row>
    <row r="648" spans="1:17" x14ac:dyDescent="0.3">
      <c r="A648" t="s">
        <v>1429</v>
      </c>
      <c r="B648" t="s">
        <v>1430</v>
      </c>
      <c r="C648" t="s">
        <v>3145</v>
      </c>
      <c r="D648" t="s">
        <v>1431</v>
      </c>
      <c r="E648">
        <v>7729.0665425999996</v>
      </c>
      <c r="F648">
        <v>477</v>
      </c>
      <c r="G648">
        <v>46.188732166905098</v>
      </c>
      <c r="H648">
        <v>-2.4588069154415901</v>
      </c>
      <c r="I648">
        <v>-7.2286345078970697</v>
      </c>
      <c r="J648">
        <v>1.19809296429669</v>
      </c>
      <c r="K648">
        <v>496.18630556251799</v>
      </c>
      <c r="L648">
        <v>467.34227709775899</v>
      </c>
      <c r="M648">
        <v>45.857504450966502</v>
      </c>
      <c r="N648">
        <v>0.51161840047665197</v>
      </c>
      <c r="O648">
        <v>33.081761006289298</v>
      </c>
      <c r="P648">
        <v>99.637276785714306</v>
      </c>
    </row>
    <row r="649" spans="1:17" x14ac:dyDescent="0.3">
      <c r="A649" t="s">
        <v>1432</v>
      </c>
      <c r="B649" t="s">
        <v>1433</v>
      </c>
      <c r="C649" t="s">
        <v>3157</v>
      </c>
      <c r="D649" t="s">
        <v>86</v>
      </c>
      <c r="E649">
        <v>7710.8499361399899</v>
      </c>
      <c r="F649">
        <v>3149.8</v>
      </c>
      <c r="G649">
        <v>58.684863108231603</v>
      </c>
      <c r="H649">
        <v>-6.3892693772335996</v>
      </c>
      <c r="I649">
        <v>19.167047254141998</v>
      </c>
      <c r="J649">
        <v>-1.8719610894710399</v>
      </c>
      <c r="K649">
        <v>3189.07098791013</v>
      </c>
      <c r="L649">
        <v>2727.6563431837199</v>
      </c>
      <c r="M649">
        <v>40.908887269695903</v>
      </c>
      <c r="N649">
        <v>0.52695961339327202</v>
      </c>
      <c r="O649">
        <v>11.910280017778801</v>
      </c>
      <c r="P649">
        <v>103.07533606266701</v>
      </c>
      <c r="Q649">
        <v>0.179084613350255</v>
      </c>
    </row>
    <row r="650" spans="1:17" x14ac:dyDescent="0.3">
      <c r="A650" t="s">
        <v>1434</v>
      </c>
      <c r="B650" t="s">
        <v>1435</v>
      </c>
      <c r="C650" t="s">
        <v>3154</v>
      </c>
      <c r="D650" t="s">
        <v>1431</v>
      </c>
      <c r="E650">
        <v>7682.5830841649904</v>
      </c>
      <c r="F650">
        <v>377.55</v>
      </c>
      <c r="G650">
        <v>16.079265385364199</v>
      </c>
      <c r="H650">
        <v>-4.2391465674387199</v>
      </c>
      <c r="I650">
        <v>-0.26469399840880298</v>
      </c>
      <c r="J650">
        <v>-0.94162118908118797</v>
      </c>
      <c r="K650">
        <v>404.32812940055499</v>
      </c>
      <c r="L650">
        <v>388.55754727684098</v>
      </c>
      <c r="M650">
        <v>42.618085302619498</v>
      </c>
      <c r="N650">
        <v>0.66158174594045704</v>
      </c>
      <c r="O650">
        <v>55.740961462058003</v>
      </c>
      <c r="P650">
        <v>72.989690721649495</v>
      </c>
      <c r="Q650">
        <v>8.8736992811892998E-2</v>
      </c>
    </row>
    <row r="651" spans="1:17" x14ac:dyDescent="0.3">
      <c r="A651" t="s">
        <v>1436</v>
      </c>
      <c r="B651" t="s">
        <v>1437</v>
      </c>
      <c r="C651" t="s">
        <v>3147</v>
      </c>
      <c r="D651" t="s">
        <v>24</v>
      </c>
      <c r="E651">
        <v>7664.338099306</v>
      </c>
      <c r="F651">
        <v>39.619999999999997</v>
      </c>
      <c r="G651">
        <v>-56.738926267059099</v>
      </c>
      <c r="H651">
        <v>-5.7120350060973202</v>
      </c>
      <c r="I651">
        <v>-36.992677343984901</v>
      </c>
      <c r="J651">
        <v>-2.7818152882665701</v>
      </c>
      <c r="K651">
        <v>42.224823707740903</v>
      </c>
      <c r="L651">
        <v>46.206174680994799</v>
      </c>
      <c r="M651">
        <v>33.532975763718298</v>
      </c>
      <c r="N651">
        <v>0.880150198210778</v>
      </c>
      <c r="O651">
        <v>59.010600706713802</v>
      </c>
      <c r="P651">
        <v>1.5897435897435701</v>
      </c>
      <c r="Q651">
        <v>6.2236165447183002E-2</v>
      </c>
    </row>
    <row r="652" spans="1:17" x14ac:dyDescent="0.3">
      <c r="A652" t="s">
        <v>1438</v>
      </c>
      <c r="B652" t="s">
        <v>1439</v>
      </c>
      <c r="C652" t="s">
        <v>3161</v>
      </c>
      <c r="D652" t="s">
        <v>172</v>
      </c>
      <c r="E652">
        <v>7641.6499912500003</v>
      </c>
      <c r="F652">
        <v>1103.8499999999999</v>
      </c>
      <c r="G652">
        <v>97.874275082336794</v>
      </c>
      <c r="H652">
        <v>9.2510023447920506</v>
      </c>
      <c r="I652">
        <v>61.6359507857441</v>
      </c>
      <c r="J652">
        <v>5.1921324405523102</v>
      </c>
      <c r="K652">
        <v>1020.25545179013</v>
      </c>
      <c r="L652">
        <v>825.18153077384295</v>
      </c>
      <c r="M652">
        <v>54.913534897798698</v>
      </c>
      <c r="N652">
        <v>2.19670772358262</v>
      </c>
      <c r="O652">
        <v>11.831317660913999</v>
      </c>
      <c r="P652">
        <v>152.539464653397</v>
      </c>
      <c r="Q652">
        <v>6.6253120938602E-2</v>
      </c>
    </row>
    <row r="653" spans="1:17" x14ac:dyDescent="0.3">
      <c r="A653" t="s">
        <v>1440</v>
      </c>
      <c r="B653" t="s">
        <v>1441</v>
      </c>
      <c r="C653" t="s">
        <v>3156</v>
      </c>
      <c r="D653" t="s">
        <v>119</v>
      </c>
      <c r="E653">
        <v>7628.7396877199999</v>
      </c>
      <c r="F653">
        <v>701.9</v>
      </c>
      <c r="G653">
        <v>5.41939650206319</v>
      </c>
      <c r="H653">
        <v>9.0021590367007498</v>
      </c>
      <c r="I653">
        <v>14.132035607188</v>
      </c>
      <c r="J653">
        <v>-2.0412853044933299</v>
      </c>
      <c r="K653">
        <v>676.78071841144504</v>
      </c>
      <c r="L653">
        <v>616.86434259000703</v>
      </c>
      <c r="M653">
        <v>48.757473596598501</v>
      </c>
      <c r="N653">
        <v>0.888607956356118</v>
      </c>
      <c r="O653">
        <v>19.910243624447901</v>
      </c>
      <c r="P653">
        <v>50.1229814993048</v>
      </c>
      <c r="Q653">
        <v>7.3365711277639994E-2</v>
      </c>
    </row>
    <row r="654" spans="1:17" x14ac:dyDescent="0.3">
      <c r="A654" t="s">
        <v>1442</v>
      </c>
      <c r="B654" t="s">
        <v>1443</v>
      </c>
      <c r="C654" t="s">
        <v>3150</v>
      </c>
      <c r="D654" t="s">
        <v>48</v>
      </c>
      <c r="E654">
        <v>7570.3733335500001</v>
      </c>
      <c r="F654">
        <v>554.54999999999995</v>
      </c>
      <c r="G654">
        <v>68.161685647013002</v>
      </c>
      <c r="H654">
        <v>-3.8818983335529298</v>
      </c>
      <c r="I654">
        <v>51.929124663450203</v>
      </c>
      <c r="J654">
        <v>1.9369841491859501</v>
      </c>
      <c r="K654">
        <v>552.66234266659205</v>
      </c>
      <c r="L654">
        <v>450.47478534629897</v>
      </c>
      <c r="M654">
        <v>48.238769486973098</v>
      </c>
      <c r="N654">
        <v>0.61747366530124004</v>
      </c>
      <c r="O654">
        <v>11.6220358849517</v>
      </c>
      <c r="P654">
        <v>129.86528497409299</v>
      </c>
      <c r="Q654">
        <v>0.20626643466712799</v>
      </c>
    </row>
    <row r="655" spans="1:17" x14ac:dyDescent="0.3">
      <c r="A655" t="s">
        <v>1444</v>
      </c>
      <c r="B655" t="s">
        <v>1445</v>
      </c>
      <c r="C655" t="s">
        <v>3150</v>
      </c>
      <c r="D655" t="s">
        <v>48</v>
      </c>
      <c r="E655">
        <v>7526.3873038000002</v>
      </c>
      <c r="F655">
        <v>1123.55</v>
      </c>
      <c r="G655">
        <v>30.574967866218199</v>
      </c>
      <c r="H655">
        <v>-2.8871593682596899</v>
      </c>
      <c r="I655">
        <v>-7.9196092899224899</v>
      </c>
      <c r="J655">
        <v>-1.169704957934</v>
      </c>
      <c r="K655">
        <v>1190.87029877694</v>
      </c>
      <c r="L655">
        <v>1121.91307585902</v>
      </c>
      <c r="M655">
        <v>51.067804308309199</v>
      </c>
      <c r="N655">
        <v>1.14952756424781</v>
      </c>
      <c r="O655">
        <v>37.283609986204397</v>
      </c>
      <c r="P655">
        <v>72.853846153846106</v>
      </c>
      <c r="Q655">
        <v>0.132148816057962</v>
      </c>
    </row>
    <row r="656" spans="1:17" x14ac:dyDescent="0.3">
      <c r="A656" t="s">
        <v>1446</v>
      </c>
      <c r="B656" t="s">
        <v>1447</v>
      </c>
      <c r="C656" t="s">
        <v>3157</v>
      </c>
      <c r="D656" t="s">
        <v>100</v>
      </c>
      <c r="E656">
        <v>7493.4157581700001</v>
      </c>
      <c r="F656">
        <v>1573.1</v>
      </c>
      <c r="G656">
        <v>-19.0392953488528</v>
      </c>
      <c r="H656">
        <v>1.06640227357724</v>
      </c>
      <c r="I656">
        <v>6.3180651353301203</v>
      </c>
      <c r="J656">
        <v>2.2641736307424298</v>
      </c>
      <c r="K656">
        <v>1472.6489748853901</v>
      </c>
      <c r="L656">
        <v>1438.20893496038</v>
      </c>
      <c r="M656">
        <v>76.448674852365798</v>
      </c>
      <c r="N656">
        <v>0.399785098066397</v>
      </c>
      <c r="O656">
        <v>1.32222999173607</v>
      </c>
      <c r="P656">
        <v>25.8479999999999</v>
      </c>
      <c r="Q656">
        <v>-0.104798539097647</v>
      </c>
    </row>
    <row r="657" spans="1:17" x14ac:dyDescent="0.3">
      <c r="A657" t="s">
        <v>1448</v>
      </c>
      <c r="B657" t="s">
        <v>1449</v>
      </c>
      <c r="C657" t="s">
        <v>3161</v>
      </c>
      <c r="D657" t="s">
        <v>400</v>
      </c>
      <c r="E657">
        <v>7475.4765528099997</v>
      </c>
      <c r="F657">
        <v>91.7</v>
      </c>
      <c r="G657">
        <v>8.4976421511251505</v>
      </c>
      <c r="H657">
        <v>9.3099896185391007</v>
      </c>
      <c r="I657">
        <v>18.721598579999199</v>
      </c>
      <c r="J657">
        <v>8.6779248970698095</v>
      </c>
      <c r="K657">
        <v>85.984336774510595</v>
      </c>
      <c r="L657">
        <v>78.907173288875498</v>
      </c>
      <c r="M657">
        <v>65.391054846439204</v>
      </c>
      <c r="N657">
        <v>0.94930861181523596</v>
      </c>
      <c r="O657">
        <v>7.2519083969465603</v>
      </c>
      <c r="P657">
        <v>56.351236146632502</v>
      </c>
      <c r="Q657">
        <v>7.5776409124787003E-2</v>
      </c>
    </row>
    <row r="658" spans="1:17" hidden="1" x14ac:dyDescent="0.3">
      <c r="A658" t="s">
        <v>1450</v>
      </c>
      <c r="B658" t="s">
        <v>1451</v>
      </c>
      <c r="C658" t="s">
        <v>3162</v>
      </c>
      <c r="D658" t="s">
        <v>603</v>
      </c>
      <c r="E658">
        <v>7457.9840285250002</v>
      </c>
      <c r="F658">
        <v>530.35</v>
      </c>
      <c r="G658">
        <v>-39.425598014243299</v>
      </c>
      <c r="H658">
        <v>-4.9227606244152202</v>
      </c>
      <c r="I658">
        <v>2.6709981533237999</v>
      </c>
      <c r="J658">
        <v>-0.87969931766462905</v>
      </c>
      <c r="K658">
        <v>531.96978695257803</v>
      </c>
      <c r="L658">
        <v>512.83783580511999</v>
      </c>
      <c r="M658">
        <v>58.6343821149798</v>
      </c>
      <c r="N658">
        <v>0.46667120301287301</v>
      </c>
      <c r="O658">
        <v>25.577448854530001</v>
      </c>
      <c r="P658">
        <v>34.367874334937902</v>
      </c>
      <c r="Q658">
        <v>7.1337348470848994E-2</v>
      </c>
    </row>
    <row r="659" spans="1:17" x14ac:dyDescent="0.3">
      <c r="A659" t="s">
        <v>1452</v>
      </c>
      <c r="B659" t="s">
        <v>1453</v>
      </c>
      <c r="C659" t="s">
        <v>3157</v>
      </c>
      <c r="D659" t="s">
        <v>448</v>
      </c>
      <c r="E659">
        <v>7440.6947283999998</v>
      </c>
      <c r="F659">
        <v>524</v>
      </c>
      <c r="G659">
        <v>-47.839768744157503</v>
      </c>
      <c r="H659">
        <v>6.0407000073622301</v>
      </c>
      <c r="I659">
        <v>-14.177581820819499</v>
      </c>
      <c r="J659">
        <v>-2.8308265792068301</v>
      </c>
      <c r="K659">
        <v>513.18624694592802</v>
      </c>
      <c r="L659">
        <v>522.55879162302904</v>
      </c>
      <c r="M659">
        <v>42.270335733833399</v>
      </c>
      <c r="N659">
        <v>1.4358881516516999</v>
      </c>
      <c r="O659">
        <v>32.576335877862597</v>
      </c>
      <c r="P659">
        <v>22.287047841306801</v>
      </c>
      <c r="Q659">
        <v>-2.8373417134786E-2</v>
      </c>
    </row>
    <row r="660" spans="1:17" x14ac:dyDescent="0.3">
      <c r="A660" t="s">
        <v>1454</v>
      </c>
      <c r="B660" t="s">
        <v>1455</v>
      </c>
      <c r="C660" t="s">
        <v>3150</v>
      </c>
      <c r="D660" t="s">
        <v>48</v>
      </c>
      <c r="E660">
        <v>7425.5273022350002</v>
      </c>
      <c r="F660">
        <v>507.85</v>
      </c>
      <c r="G660">
        <v>31.4579190325524</v>
      </c>
      <c r="H660">
        <v>-7.1473835696787296</v>
      </c>
      <c r="I660">
        <v>0.91589622185222497</v>
      </c>
      <c r="J660">
        <v>1.06726132129467</v>
      </c>
      <c r="K660">
        <v>524.72002240316101</v>
      </c>
      <c r="L660">
        <v>471.49274392603598</v>
      </c>
      <c r="M660">
        <v>42.486981891458697</v>
      </c>
      <c r="N660">
        <v>0.48491802168991399</v>
      </c>
      <c r="O660">
        <v>15.782219159200499</v>
      </c>
      <c r="P660">
        <v>77.414847161571998</v>
      </c>
      <c r="Q660">
        <v>-3.2682770580985003E-2</v>
      </c>
    </row>
    <row r="661" spans="1:17" x14ac:dyDescent="0.3">
      <c r="A661" t="s">
        <v>1456</v>
      </c>
      <c r="B661" t="s">
        <v>1457</v>
      </c>
      <c r="C661" t="s">
        <v>3160</v>
      </c>
      <c r="D661" t="s">
        <v>130</v>
      </c>
      <c r="E661">
        <v>7418.7218618999996</v>
      </c>
      <c r="F661">
        <v>251.4</v>
      </c>
      <c r="G661">
        <v>148.50080035455801</v>
      </c>
      <c r="H661">
        <v>3.6730511942881501</v>
      </c>
      <c r="I661">
        <v>52.429462690135303</v>
      </c>
      <c r="J661">
        <v>-3.3230280910849501</v>
      </c>
      <c r="K661">
        <v>238.172698048629</v>
      </c>
      <c r="L661">
        <v>188.32939644296701</v>
      </c>
      <c r="M661">
        <v>45.1264565332648</v>
      </c>
      <c r="N661">
        <v>0.96471469218873296</v>
      </c>
      <c r="O661">
        <v>7.3786793953858298</v>
      </c>
      <c r="P661">
        <v>198.75222816399199</v>
      </c>
      <c r="Q661">
        <v>0.179152796830959</v>
      </c>
    </row>
    <row r="662" spans="1:17" x14ac:dyDescent="0.3">
      <c r="A662" t="s">
        <v>1458</v>
      </c>
      <c r="B662" t="s">
        <v>1459</v>
      </c>
      <c r="C662" t="s">
        <v>3149</v>
      </c>
      <c r="D662" t="s">
        <v>127</v>
      </c>
      <c r="E662">
        <v>7415.7602729250002</v>
      </c>
      <c r="F662">
        <v>647.25</v>
      </c>
      <c r="G662">
        <v>-6.3589181682040099</v>
      </c>
      <c r="H662">
        <v>12.5415894068244</v>
      </c>
      <c r="I662">
        <v>15.015586045808901</v>
      </c>
      <c r="J662">
        <v>4.1559689425073598</v>
      </c>
      <c r="K662">
        <v>608.36331538616901</v>
      </c>
      <c r="L662">
        <v>560.59795069101494</v>
      </c>
      <c r="M662">
        <v>60.496468487019399</v>
      </c>
      <c r="N662">
        <v>0.66972002446790302</v>
      </c>
      <c r="O662">
        <v>6.0486674391657003</v>
      </c>
      <c r="P662">
        <v>38.597430406852197</v>
      </c>
      <c r="Q662">
        <v>5.4662753189529997E-2</v>
      </c>
    </row>
    <row r="663" spans="1:17" x14ac:dyDescent="0.3">
      <c r="A663" t="s">
        <v>1460</v>
      </c>
      <c r="B663" t="s">
        <v>1461</v>
      </c>
      <c r="C663" t="s">
        <v>603</v>
      </c>
      <c r="D663" t="s">
        <v>603</v>
      </c>
      <c r="E663">
        <v>7413.1739461999996</v>
      </c>
      <c r="F663">
        <v>374.3</v>
      </c>
      <c r="G663">
        <v>26.252791003299901</v>
      </c>
      <c r="H663">
        <v>-9.5991377064526802</v>
      </c>
      <c r="I663">
        <v>-11.229085456618799</v>
      </c>
      <c r="J663">
        <v>1.57811286546508</v>
      </c>
      <c r="K663">
        <v>385.32183473821999</v>
      </c>
      <c r="L663">
        <v>355.37777305432098</v>
      </c>
      <c r="M663">
        <v>54.095784985651903</v>
      </c>
      <c r="N663">
        <v>0.87519255184837097</v>
      </c>
      <c r="O663">
        <v>20.3980764092973</v>
      </c>
      <c r="P663">
        <v>73.931226765799195</v>
      </c>
      <c r="Q663">
        <v>2.8672670918751999E-2</v>
      </c>
    </row>
    <row r="664" spans="1:17" x14ac:dyDescent="0.3">
      <c r="A664" t="s">
        <v>1462</v>
      </c>
      <c r="B664" t="s">
        <v>1463</v>
      </c>
      <c r="C664" t="s">
        <v>3157</v>
      </c>
      <c r="D664" t="s">
        <v>1464</v>
      </c>
      <c r="E664">
        <v>7413.0505659199998</v>
      </c>
      <c r="F664">
        <v>278.05</v>
      </c>
      <c r="G664">
        <v>-40.216379011625698</v>
      </c>
      <c r="H664">
        <v>-4.8530116802386098</v>
      </c>
      <c r="I664">
        <v>-15.7311873892309</v>
      </c>
      <c r="J664">
        <v>2.9728286144358198</v>
      </c>
      <c r="K664">
        <v>277.59947476341398</v>
      </c>
      <c r="L664">
        <v>282.49785384861701</v>
      </c>
      <c r="M664">
        <v>58.950365376526698</v>
      </c>
      <c r="N664">
        <v>0.644356511655647</v>
      </c>
      <c r="O664">
        <v>29.3832044596295</v>
      </c>
      <c r="P664">
        <v>11.197760447910399</v>
      </c>
      <c r="Q664">
        <v>8.2236974885840003E-2</v>
      </c>
    </row>
    <row r="665" spans="1:17" x14ac:dyDescent="0.3">
      <c r="A665" t="s">
        <v>1465</v>
      </c>
      <c r="B665" t="s">
        <v>1466</v>
      </c>
      <c r="C665" t="s">
        <v>3150</v>
      </c>
      <c r="D665" t="s">
        <v>48</v>
      </c>
      <c r="E665">
        <v>7406.5943766559903</v>
      </c>
      <c r="F665">
        <v>44.09</v>
      </c>
      <c r="G665">
        <v>34.035817337663197</v>
      </c>
      <c r="H665">
        <v>-0.81362528329141304</v>
      </c>
      <c r="I665">
        <v>10.236722828285799</v>
      </c>
      <c r="J665">
        <v>9.5747363045596199</v>
      </c>
      <c r="K665">
        <v>44.315329103343899</v>
      </c>
      <c r="L665">
        <v>40.639338235533401</v>
      </c>
      <c r="M665">
        <v>61.840478413714699</v>
      </c>
      <c r="N665">
        <v>0.73606597444575095</v>
      </c>
      <c r="O665">
        <v>30.415060104331999</v>
      </c>
      <c r="P665">
        <v>94.612967675386102</v>
      </c>
      <c r="Q665">
        <v>0.13178574868986401</v>
      </c>
    </row>
    <row r="666" spans="1:17" x14ac:dyDescent="0.3">
      <c r="A666" t="s">
        <v>1467</v>
      </c>
      <c r="B666" t="s">
        <v>1468</v>
      </c>
      <c r="C666" t="s">
        <v>3156</v>
      </c>
      <c r="D666" t="s">
        <v>138</v>
      </c>
      <c r="E666">
        <v>7266.7815145199902</v>
      </c>
      <c r="F666">
        <v>409.2</v>
      </c>
      <c r="G666">
        <v>-61.822432279858603</v>
      </c>
      <c r="H666">
        <v>-10.002550570372099</v>
      </c>
      <c r="I666">
        <v>-26.025460107246801</v>
      </c>
      <c r="J666">
        <v>0.70116736478859998</v>
      </c>
      <c r="K666">
        <v>434.99757183858497</v>
      </c>
      <c r="L666">
        <v>467.07997691201302</v>
      </c>
      <c r="M666">
        <v>33.108870508391099</v>
      </c>
      <c r="N666">
        <v>0.49929912415778999</v>
      </c>
      <c r="O666">
        <v>72.336265884653002</v>
      </c>
      <c r="P666">
        <v>5.9829059829059803</v>
      </c>
      <c r="Q666">
        <v>1.8636330174960001E-2</v>
      </c>
    </row>
    <row r="667" spans="1:17" x14ac:dyDescent="0.3">
      <c r="A667" t="s">
        <v>1469</v>
      </c>
      <c r="B667" t="s">
        <v>1470</v>
      </c>
      <c r="C667" t="s">
        <v>3153</v>
      </c>
      <c r="D667" t="s">
        <v>188</v>
      </c>
      <c r="E667">
        <v>7212.5910387000004</v>
      </c>
      <c r="F667">
        <v>526.20000000000005</v>
      </c>
      <c r="G667">
        <v>8.5770664835636694</v>
      </c>
      <c r="H667">
        <v>2.0044010743092402</v>
      </c>
      <c r="I667">
        <v>12.269883489192701</v>
      </c>
      <c r="J667">
        <v>4.7955766156441602</v>
      </c>
      <c r="K667">
        <v>520.362179174272</v>
      </c>
      <c r="L667">
        <v>475.00724761012901</v>
      </c>
      <c r="M667">
        <v>63.370994268376499</v>
      </c>
      <c r="N667">
        <v>0.31024657246476101</v>
      </c>
      <c r="O667">
        <v>21.5507411630558</v>
      </c>
      <c r="P667">
        <v>48.7491166077738</v>
      </c>
      <c r="Q667">
        <v>3.9561476918396003E-2</v>
      </c>
    </row>
    <row r="668" spans="1:17" x14ac:dyDescent="0.3">
      <c r="A668" t="s">
        <v>1471</v>
      </c>
      <c r="B668" t="s">
        <v>1472</v>
      </c>
      <c r="C668" t="s">
        <v>3161</v>
      </c>
      <c r="D668" t="s">
        <v>453</v>
      </c>
      <c r="E668">
        <v>7211.8145800000002</v>
      </c>
      <c r="F668">
        <v>2225.8000000000002</v>
      </c>
      <c r="G668">
        <v>-24.768556405618099</v>
      </c>
      <c r="H668">
        <v>-0.701028280076052</v>
      </c>
      <c r="I668">
        <v>-12.869093199594399</v>
      </c>
      <c r="J668">
        <v>-0.44778384384965397</v>
      </c>
      <c r="K668">
        <v>2258.6045826206901</v>
      </c>
      <c r="L668">
        <v>2260.9099990484901</v>
      </c>
      <c r="M668">
        <v>43.228705752923702</v>
      </c>
      <c r="N668">
        <v>0.57370770554649997</v>
      </c>
      <c r="O668">
        <v>22.877167759906499</v>
      </c>
      <c r="P668">
        <v>13.561224489795899</v>
      </c>
      <c r="Q668">
        <v>-8.1313485698208995E-2</v>
      </c>
    </row>
    <row r="669" spans="1:17" hidden="1" x14ac:dyDescent="0.3">
      <c r="A669" t="s">
        <v>1473</v>
      </c>
      <c r="B669" t="s">
        <v>1474</v>
      </c>
      <c r="C669" t="s">
        <v>3162</v>
      </c>
      <c r="D669" t="s">
        <v>111</v>
      </c>
      <c r="E669">
        <v>7200.4930149299998</v>
      </c>
      <c r="F669">
        <v>675.3</v>
      </c>
      <c r="G669">
        <v>35793.658861716802</v>
      </c>
      <c r="H669">
        <v>49.341194060617298</v>
      </c>
      <c r="I669">
        <v>3002.1044630537999</v>
      </c>
      <c r="J669">
        <v>4.2630779422749003E-2</v>
      </c>
      <c r="K669">
        <v>300.625599742877</v>
      </c>
      <c r="L669">
        <v>105.95720738436999</v>
      </c>
      <c r="M669">
        <v>99.999974694532895</v>
      </c>
      <c r="N669">
        <v>1.36700518258889</v>
      </c>
      <c r="O669">
        <v>0</v>
      </c>
      <c r="P669">
        <v>41076.829268292597</v>
      </c>
      <c r="Q669">
        <v>0.14176998377507499</v>
      </c>
    </row>
    <row r="670" spans="1:17" x14ac:dyDescent="0.3">
      <c r="A670" t="s">
        <v>1475</v>
      </c>
      <c r="B670" t="s">
        <v>1476</v>
      </c>
      <c r="C670" t="s">
        <v>3150</v>
      </c>
      <c r="D670" t="s">
        <v>48</v>
      </c>
      <c r="E670">
        <v>7199.4276231820004</v>
      </c>
      <c r="F670">
        <v>256.45999999999998</v>
      </c>
      <c r="G670">
        <v>62.715468453099497</v>
      </c>
      <c r="H670">
        <v>0.35694870779656601</v>
      </c>
      <c r="I670">
        <v>36.443454873042697</v>
      </c>
      <c r="J670">
        <v>4.1485910443234104</v>
      </c>
      <c r="K670">
        <v>240.80801939686401</v>
      </c>
      <c r="L670">
        <v>204.23883926560501</v>
      </c>
      <c r="M670">
        <v>63.2468762780113</v>
      </c>
      <c r="N670">
        <v>1.54226217924023</v>
      </c>
      <c r="O670">
        <v>11.0270607502144</v>
      </c>
      <c r="P670">
        <v>112.389233954451</v>
      </c>
      <c r="Q670">
        <v>8.9270549215549999E-2</v>
      </c>
    </row>
    <row r="671" spans="1:17" x14ac:dyDescent="0.3">
      <c r="A671" t="s">
        <v>1477</v>
      </c>
      <c r="B671" t="s">
        <v>1478</v>
      </c>
      <c r="C671" t="s">
        <v>3150</v>
      </c>
      <c r="D671" t="s">
        <v>48</v>
      </c>
      <c r="E671">
        <v>7174.29906853999</v>
      </c>
      <c r="F671">
        <v>192.76</v>
      </c>
      <c r="G671">
        <v>-6.0412440343129301</v>
      </c>
      <c r="H671">
        <v>-0.84524038074833296</v>
      </c>
      <c r="I671">
        <v>-20.957459279703802</v>
      </c>
      <c r="J671">
        <v>-1.3558235605173099</v>
      </c>
      <c r="K671">
        <v>192.02424022178599</v>
      </c>
      <c r="L671">
        <v>190.35723829159701</v>
      </c>
      <c r="M671">
        <v>59.618015415936803</v>
      </c>
      <c r="N671">
        <v>0.83925717489222096</v>
      </c>
      <c r="O671">
        <v>29.331811579165802</v>
      </c>
      <c r="P671">
        <v>40.495626822157398</v>
      </c>
      <c r="Q671">
        <v>0.10649343131545599</v>
      </c>
    </row>
    <row r="672" spans="1:17" x14ac:dyDescent="0.3">
      <c r="A672" t="s">
        <v>1479</v>
      </c>
      <c r="B672" t="s">
        <v>1480</v>
      </c>
      <c r="C672" t="s">
        <v>3161</v>
      </c>
      <c r="D672" t="s">
        <v>400</v>
      </c>
      <c r="E672">
        <v>7157.5011064500004</v>
      </c>
      <c r="F672">
        <v>368.05</v>
      </c>
      <c r="G672">
        <v>41.0081262624456</v>
      </c>
      <c r="H672">
        <v>-0.64786884952344803</v>
      </c>
      <c r="I672">
        <v>20.410530521136899</v>
      </c>
      <c r="J672">
        <v>2.2937404813885101</v>
      </c>
      <c r="K672">
        <v>328.12549705126702</v>
      </c>
      <c r="L672">
        <v>298.33785956731202</v>
      </c>
      <c r="M672">
        <v>85.101169344819297</v>
      </c>
      <c r="N672">
        <v>2.4336667926389199</v>
      </c>
      <c r="O672">
        <v>2.89362858307293</v>
      </c>
      <c r="P672">
        <v>79.449049244271094</v>
      </c>
      <c r="Q672">
        <v>1.9753410415741E-2</v>
      </c>
    </row>
    <row r="673" spans="1:17" x14ac:dyDescent="0.3">
      <c r="A673" t="s">
        <v>1481</v>
      </c>
      <c r="B673" t="s">
        <v>1482</v>
      </c>
      <c r="C673" t="s">
        <v>3156</v>
      </c>
      <c r="D673" t="s">
        <v>252</v>
      </c>
      <c r="E673">
        <v>7137.5101743899904</v>
      </c>
      <c r="F673">
        <v>3148.05</v>
      </c>
      <c r="G673">
        <v>14.1473561508984</v>
      </c>
      <c r="H673">
        <v>-4.5234183085954101</v>
      </c>
      <c r="I673">
        <v>25.463857127615999</v>
      </c>
      <c r="J673">
        <v>2.4333721196622999</v>
      </c>
      <c r="K673">
        <v>3218.9056864583299</v>
      </c>
      <c r="L673">
        <v>2757.0498314257802</v>
      </c>
      <c r="M673">
        <v>48.530188854231</v>
      </c>
      <c r="N673">
        <v>0.33917993852002198</v>
      </c>
      <c r="O673">
        <v>24.934483251536602</v>
      </c>
      <c r="P673">
        <v>105.419249592169</v>
      </c>
      <c r="Q673">
        <v>0.13230242138937301</v>
      </c>
    </row>
    <row r="674" spans="1:17" hidden="1" x14ac:dyDescent="0.3">
      <c r="A674" t="s">
        <v>1483</v>
      </c>
      <c r="B674" t="s">
        <v>1484</v>
      </c>
      <c r="C674" t="s">
        <v>3162</v>
      </c>
      <c r="D674" t="s">
        <v>252</v>
      </c>
      <c r="E674">
        <v>7091.6088096000003</v>
      </c>
      <c r="F674">
        <v>3226.65</v>
      </c>
      <c r="G674">
        <v>-2.08335685027907</v>
      </c>
      <c r="H674">
        <v>-5.9484671276498098</v>
      </c>
      <c r="I674">
        <v>21.9005924994404</v>
      </c>
      <c r="J674">
        <v>-0.209337724514258</v>
      </c>
      <c r="K674">
        <v>3172.1530791230098</v>
      </c>
      <c r="L674">
        <v>2968.52810364377</v>
      </c>
      <c r="M674">
        <v>60.4563776880887</v>
      </c>
      <c r="N674">
        <v>0.95786829840222898</v>
      </c>
      <c r="O674">
        <v>20.558473959059601</v>
      </c>
      <c r="P674">
        <v>53.723201524535398</v>
      </c>
      <c r="Q674">
        <v>9.7880277015100006E-2</v>
      </c>
    </row>
    <row r="675" spans="1:17" x14ac:dyDescent="0.3">
      <c r="A675" t="s">
        <v>1485</v>
      </c>
      <c r="B675" t="s">
        <v>1486</v>
      </c>
      <c r="C675" t="s">
        <v>3147</v>
      </c>
      <c r="D675" t="s">
        <v>533</v>
      </c>
      <c r="E675">
        <v>7065.9511337000004</v>
      </c>
      <c r="F675">
        <v>323.8</v>
      </c>
      <c r="G675">
        <v>-13.4162382727727</v>
      </c>
      <c r="H675">
        <v>6.9590807935988899</v>
      </c>
      <c r="I675">
        <v>-16.332975965654001</v>
      </c>
      <c r="J675">
        <v>4.4889117711582802</v>
      </c>
      <c r="K675">
        <v>307.56019570663602</v>
      </c>
      <c r="L675">
        <v>311.97189081023203</v>
      </c>
      <c r="M675">
        <v>60.942329958434897</v>
      </c>
      <c r="N675">
        <v>0.91585615124034103</v>
      </c>
      <c r="O675">
        <v>25.1636812847436</v>
      </c>
      <c r="P675">
        <v>20.126136152847302</v>
      </c>
      <c r="Q675">
        <v>8.1857161039184001E-2</v>
      </c>
    </row>
    <row r="676" spans="1:17" x14ac:dyDescent="0.3">
      <c r="A676" t="s">
        <v>1487</v>
      </c>
      <c r="B676" t="s">
        <v>1488</v>
      </c>
      <c r="C676" t="s">
        <v>3157</v>
      </c>
      <c r="D676" t="s">
        <v>305</v>
      </c>
      <c r="E676">
        <v>7063.7837999399899</v>
      </c>
      <c r="F676">
        <v>2597.85</v>
      </c>
      <c r="G676">
        <v>80.437849075973503</v>
      </c>
      <c r="H676">
        <v>19.772600240720699</v>
      </c>
      <c r="I676">
        <v>114.009800312999</v>
      </c>
      <c r="J676">
        <v>10.231921366052999</v>
      </c>
      <c r="K676">
        <v>2193.9916916297602</v>
      </c>
      <c r="L676">
        <v>1738.1673432682301</v>
      </c>
      <c r="M676">
        <v>71.058981646182602</v>
      </c>
      <c r="N676">
        <v>1.0087868970446201</v>
      </c>
      <c r="O676">
        <v>0.85647747175547895</v>
      </c>
      <c r="P676">
        <v>173.06984811057899</v>
      </c>
      <c r="Q676">
        <v>1.4203476954204E-2</v>
      </c>
    </row>
    <row r="677" spans="1:17" hidden="1" x14ac:dyDescent="0.3">
      <c r="A677" t="s">
        <v>1489</v>
      </c>
      <c r="B677" t="s">
        <v>1490</v>
      </c>
      <c r="C677" t="s">
        <v>3162</v>
      </c>
      <c r="D677" t="s">
        <v>1014</v>
      </c>
      <c r="E677">
        <v>7049.0310016000003</v>
      </c>
      <c r="F677">
        <v>747.2</v>
      </c>
      <c r="G677">
        <v>124.56355500991801</v>
      </c>
      <c r="H677">
        <v>-2.99564756880683</v>
      </c>
      <c r="I677">
        <v>60.918537510645102</v>
      </c>
      <c r="J677">
        <v>-0.31903287338014702</v>
      </c>
      <c r="K677">
        <v>748.27016973948605</v>
      </c>
      <c r="L677">
        <v>606.87821134696901</v>
      </c>
      <c r="M677">
        <v>63.407572430182199</v>
      </c>
      <c r="N677">
        <v>0.58562687246637002</v>
      </c>
      <c r="O677">
        <v>21.881691648822201</v>
      </c>
      <c r="P677">
        <v>255.809523809523</v>
      </c>
      <c r="Q677">
        <v>0.232791919798261</v>
      </c>
    </row>
    <row r="678" spans="1:17" x14ac:dyDescent="0.3">
      <c r="A678" t="s">
        <v>1491</v>
      </c>
      <c r="B678" t="s">
        <v>1492</v>
      </c>
      <c r="C678" t="s">
        <v>3161</v>
      </c>
      <c r="D678" t="s">
        <v>400</v>
      </c>
      <c r="E678">
        <v>7035.1486350599998</v>
      </c>
      <c r="F678">
        <v>1560.65</v>
      </c>
      <c r="G678">
        <v>60.048594713159801</v>
      </c>
      <c r="H678">
        <v>-5.1611895369332004</v>
      </c>
      <c r="I678">
        <v>14.813468755575</v>
      </c>
      <c r="J678">
        <v>0.26026956600280599</v>
      </c>
      <c r="K678">
        <v>1590.30567201445</v>
      </c>
      <c r="L678">
        <v>1413.34372683988</v>
      </c>
      <c r="M678">
        <v>60.533075901213998</v>
      </c>
      <c r="N678">
        <v>0.34239553772575798</v>
      </c>
      <c r="O678">
        <v>23.397302406048698</v>
      </c>
      <c r="P678">
        <v>104.113261836254</v>
      </c>
      <c r="Q678">
        <v>7.9752888245214995E-2</v>
      </c>
    </row>
    <row r="679" spans="1:17" x14ac:dyDescent="0.3">
      <c r="A679" t="s">
        <v>1493</v>
      </c>
      <c r="B679" t="s">
        <v>1494</v>
      </c>
      <c r="C679" t="s">
        <v>3158</v>
      </c>
      <c r="D679" t="s">
        <v>130</v>
      </c>
      <c r="E679">
        <v>7026.2672112</v>
      </c>
      <c r="F679">
        <v>997.2</v>
      </c>
      <c r="G679">
        <v>22.226401615396401</v>
      </c>
      <c r="H679">
        <v>1.6909153337729199</v>
      </c>
      <c r="I679">
        <v>9.0995718611982994</v>
      </c>
      <c r="J679">
        <v>7.1454751803581802</v>
      </c>
      <c r="K679">
        <v>942.29687002278695</v>
      </c>
      <c r="L679">
        <v>880.93140889471601</v>
      </c>
      <c r="M679">
        <v>73.755002452103</v>
      </c>
      <c r="N679">
        <v>1.0373303053749601</v>
      </c>
      <c r="O679">
        <v>6.1722823906939297</v>
      </c>
      <c r="P679">
        <v>61.869978086194301</v>
      </c>
      <c r="Q679">
        <v>4.7610763062953997E-2</v>
      </c>
    </row>
    <row r="680" spans="1:17" x14ac:dyDescent="0.3">
      <c r="A680" t="s">
        <v>1495</v>
      </c>
      <c r="B680" t="s">
        <v>1496</v>
      </c>
      <c r="C680" t="s">
        <v>3156</v>
      </c>
      <c r="D680" t="s">
        <v>149</v>
      </c>
      <c r="E680">
        <v>7014.0096000000003</v>
      </c>
      <c r="F680">
        <v>374.4</v>
      </c>
      <c r="G680">
        <v>-42.701720590011497</v>
      </c>
      <c r="H680">
        <v>-5.5509233134350202</v>
      </c>
      <c r="I680">
        <v>-23.296257056609299</v>
      </c>
      <c r="J680">
        <v>-2.20087486214114</v>
      </c>
      <c r="K680">
        <v>403.91624925312499</v>
      </c>
      <c r="L680">
        <v>414.99545905053202</v>
      </c>
      <c r="M680">
        <v>39.123048531690102</v>
      </c>
      <c r="N680">
        <v>0.62796474328375296</v>
      </c>
      <c r="O680">
        <v>46.233974358974301</v>
      </c>
      <c r="P680">
        <v>8.5217391304347601</v>
      </c>
      <c r="Q680">
        <v>7.0019239278230005E-2</v>
      </c>
    </row>
    <row r="681" spans="1:17" hidden="1" x14ac:dyDescent="0.3">
      <c r="A681" t="s">
        <v>1497</v>
      </c>
      <c r="B681" t="s">
        <v>1498</v>
      </c>
      <c r="C681" t="s">
        <v>3162</v>
      </c>
      <c r="D681" t="s">
        <v>24</v>
      </c>
      <c r="E681">
        <v>6995.9672377199904</v>
      </c>
      <c r="F681">
        <v>441.8</v>
      </c>
      <c r="G681">
        <v>-51.341102061533</v>
      </c>
      <c r="H681">
        <v>-5.6309555302845498</v>
      </c>
      <c r="I681">
        <v>-21.795799597817599</v>
      </c>
      <c r="J681">
        <v>-0.36802404854617898</v>
      </c>
      <c r="K681">
        <v>464.55968602666599</v>
      </c>
      <c r="L681">
        <v>475.53193427561899</v>
      </c>
      <c r="M681">
        <v>28.0961261830277</v>
      </c>
      <c r="N681">
        <v>0.49931762716713801</v>
      </c>
      <c r="O681">
        <v>35.808057944771299</v>
      </c>
      <c r="P681">
        <v>0.85606665905717505</v>
      </c>
      <c r="Q681">
        <v>-0.13197296329660901</v>
      </c>
    </row>
    <row r="682" spans="1:17" x14ac:dyDescent="0.3">
      <c r="A682" t="s">
        <v>1499</v>
      </c>
      <c r="B682" t="s">
        <v>1500</v>
      </c>
      <c r="C682" t="s">
        <v>3164</v>
      </c>
      <c r="D682" t="s">
        <v>1501</v>
      </c>
      <c r="E682">
        <v>6995.1404795999997</v>
      </c>
      <c r="F682">
        <v>913.9</v>
      </c>
      <c r="G682">
        <v>-18.629955256215499</v>
      </c>
      <c r="H682">
        <v>-12.8685706009363</v>
      </c>
      <c r="I682">
        <v>30.980931400937301</v>
      </c>
      <c r="J682">
        <v>-4.49430990736185</v>
      </c>
      <c r="K682">
        <v>951.55118461622601</v>
      </c>
      <c r="L682">
        <v>853.75145902815098</v>
      </c>
      <c r="M682">
        <v>35.576715140955798</v>
      </c>
      <c r="N682">
        <v>0.47034214488002102</v>
      </c>
      <c r="O682">
        <v>22.2234380129116</v>
      </c>
      <c r="P682">
        <v>54.505494505494497</v>
      </c>
      <c r="Q682">
        <v>-5.4629607152450001E-2</v>
      </c>
    </row>
    <row r="683" spans="1:17" hidden="1" x14ac:dyDescent="0.3">
      <c r="A683" t="s">
        <v>1502</v>
      </c>
      <c r="B683" t="s">
        <v>1503</v>
      </c>
      <c r="C683" t="s">
        <v>3162</v>
      </c>
      <c r="D683" t="s">
        <v>86</v>
      </c>
      <c r="E683">
        <v>6989.5782457199903</v>
      </c>
      <c r="F683">
        <v>2547.3000000000002</v>
      </c>
      <c r="G683">
        <v>44.440255657338597</v>
      </c>
      <c r="H683">
        <v>13.5356541657279</v>
      </c>
      <c r="I683">
        <v>77.420037654120094</v>
      </c>
      <c r="J683">
        <v>8.3240806728129293</v>
      </c>
      <c r="K683">
        <v>2197.5239432332401</v>
      </c>
      <c r="L683">
        <v>1697.4416583385901</v>
      </c>
      <c r="M683">
        <v>62.736504453433298</v>
      </c>
      <c r="N683">
        <v>0.67027369403058901</v>
      </c>
      <c r="O683">
        <v>4.03171986024417</v>
      </c>
      <c r="P683">
        <v>123.447368421052</v>
      </c>
      <c r="Q683">
        <v>0.126795069782007</v>
      </c>
    </row>
    <row r="684" spans="1:17" x14ac:dyDescent="0.3">
      <c r="A684" t="s">
        <v>1504</v>
      </c>
      <c r="B684" t="s">
        <v>1505</v>
      </c>
      <c r="C684" t="s">
        <v>3159</v>
      </c>
      <c r="D684" t="s">
        <v>1506</v>
      </c>
      <c r="E684">
        <v>6979.827614285</v>
      </c>
      <c r="F684">
        <v>512.35</v>
      </c>
      <c r="G684">
        <v>-3.4224454566812401</v>
      </c>
      <c r="H684">
        <v>2.3522339109123699E-2</v>
      </c>
      <c r="I684">
        <v>-11.3527247042983</v>
      </c>
      <c r="J684">
        <v>2.1737616043437198</v>
      </c>
      <c r="K684">
        <v>496.04820360062399</v>
      </c>
      <c r="L684">
        <v>466.55666915987098</v>
      </c>
      <c r="M684">
        <v>58.8032537345685</v>
      </c>
      <c r="N684">
        <v>0.77885863528422195</v>
      </c>
      <c r="O684">
        <v>12.5988094076314</v>
      </c>
      <c r="P684">
        <v>49.678644463920499</v>
      </c>
    </row>
    <row r="685" spans="1:17" x14ac:dyDescent="0.3">
      <c r="A685" t="s">
        <v>1507</v>
      </c>
      <c r="B685" t="s">
        <v>1508</v>
      </c>
      <c r="C685" t="s">
        <v>3151</v>
      </c>
      <c r="D685" t="s">
        <v>51</v>
      </c>
      <c r="E685">
        <v>6940.6559237250003</v>
      </c>
      <c r="F685">
        <v>1368.45</v>
      </c>
      <c r="G685">
        <v>155.68802625333899</v>
      </c>
      <c r="H685">
        <v>-10.1069128315293</v>
      </c>
      <c r="I685">
        <v>11.611388412044599</v>
      </c>
      <c r="J685">
        <v>2.0320107809185299</v>
      </c>
      <c r="K685">
        <v>1367.68519385068</v>
      </c>
      <c r="L685">
        <v>1141.6463798877301</v>
      </c>
      <c r="M685">
        <v>51.144414294129</v>
      </c>
      <c r="N685">
        <v>0.55923871463710795</v>
      </c>
      <c r="O685">
        <v>16.1898498300997</v>
      </c>
      <c r="P685">
        <v>216.73417428538301</v>
      </c>
      <c r="Q685">
        <v>0.12010706396884301</v>
      </c>
    </row>
    <row r="686" spans="1:17" x14ac:dyDescent="0.3">
      <c r="A686" t="s">
        <v>1509</v>
      </c>
      <c r="B686" t="s">
        <v>1510</v>
      </c>
      <c r="C686" t="s">
        <v>3151</v>
      </c>
      <c r="D686" t="s">
        <v>51</v>
      </c>
      <c r="E686">
        <v>6922.0454720399903</v>
      </c>
      <c r="F686">
        <v>213.3</v>
      </c>
      <c r="G686">
        <v>-32.775051745573499</v>
      </c>
      <c r="H686">
        <v>-4.7253942685122796</v>
      </c>
      <c r="I686">
        <v>-54.856769776055899</v>
      </c>
      <c r="J686">
        <v>3.03924750247735</v>
      </c>
      <c r="K686">
        <v>219.33169896957901</v>
      </c>
      <c r="L686">
        <v>248.50434082621899</v>
      </c>
      <c r="M686">
        <v>52.259012558459297</v>
      </c>
      <c r="N686">
        <v>0.90391251846999499</v>
      </c>
      <c r="O686">
        <v>121.659634317862</v>
      </c>
      <c r="P686">
        <v>8.7710351861295308</v>
      </c>
      <c r="Q686">
        <v>-2.5970548062111E-2</v>
      </c>
    </row>
    <row r="687" spans="1:17" x14ac:dyDescent="0.3">
      <c r="A687" t="s">
        <v>1511</v>
      </c>
      <c r="B687" t="s">
        <v>1512</v>
      </c>
      <c r="C687" t="s">
        <v>3165</v>
      </c>
      <c r="D687" t="s">
        <v>154</v>
      </c>
      <c r="E687">
        <v>6918.6334894390002</v>
      </c>
      <c r="F687">
        <v>188.51</v>
      </c>
      <c r="G687">
        <v>163.684740870996</v>
      </c>
      <c r="H687">
        <v>-13.945641464713599</v>
      </c>
      <c r="I687">
        <v>23.853513805182299</v>
      </c>
      <c r="J687">
        <v>-3.97367910844677</v>
      </c>
      <c r="K687">
        <v>194.176538091634</v>
      </c>
      <c r="L687">
        <v>155.75324161024901</v>
      </c>
      <c r="M687">
        <v>36.168603691993503</v>
      </c>
      <c r="N687">
        <v>0.406688219225397</v>
      </c>
      <c r="O687">
        <v>19.171396742878301</v>
      </c>
      <c r="P687">
        <v>212.10264900662199</v>
      </c>
    </row>
    <row r="688" spans="1:17" hidden="1" x14ac:dyDescent="0.3">
      <c r="A688" t="s">
        <v>1513</v>
      </c>
      <c r="B688" t="s">
        <v>1514</v>
      </c>
      <c r="C688" t="s">
        <v>3162</v>
      </c>
      <c r="D688" t="s">
        <v>1515</v>
      </c>
      <c r="E688">
        <v>6824.563159245</v>
      </c>
      <c r="F688">
        <v>534.95000000000005</v>
      </c>
      <c r="G688">
        <v>4.4168388123778604</v>
      </c>
      <c r="H688">
        <v>-2.8725204050864201</v>
      </c>
      <c r="I688">
        <v>-17.323390339962302</v>
      </c>
      <c r="J688">
        <v>1.87650348708186</v>
      </c>
      <c r="K688">
        <v>538.389679342509</v>
      </c>
      <c r="L688">
        <v>541.23935210359002</v>
      </c>
      <c r="M688">
        <v>64.5823520662845</v>
      </c>
      <c r="N688">
        <v>0.93392826900275105</v>
      </c>
      <c r="O688">
        <v>23.749883166650999</v>
      </c>
      <c r="P688">
        <v>33.354106942540199</v>
      </c>
      <c r="Q688">
        <v>6.2234834847111002E-2</v>
      </c>
    </row>
    <row r="689" spans="1:17" hidden="1" x14ac:dyDescent="0.3">
      <c r="A689" t="s">
        <v>1516</v>
      </c>
      <c r="B689" t="s">
        <v>1517</v>
      </c>
      <c r="C689" t="s">
        <v>3162</v>
      </c>
      <c r="D689" t="s">
        <v>1067</v>
      </c>
      <c r="E689">
        <v>6746.8437323999997</v>
      </c>
      <c r="F689">
        <v>131.5</v>
      </c>
      <c r="G689">
        <v>-16.049702559955101</v>
      </c>
      <c r="H689">
        <v>1.6248584232038199</v>
      </c>
      <c r="I689">
        <v>-8.7953663002195306</v>
      </c>
      <c r="K689">
        <v>123.40259093004499</v>
      </c>
      <c r="M689">
        <v>1.05563603616817</v>
      </c>
      <c r="N689">
        <v>0.25</v>
      </c>
      <c r="O689">
        <v>0.65399239543726395</v>
      </c>
      <c r="P689">
        <v>10.970464135021</v>
      </c>
    </row>
    <row r="690" spans="1:17" x14ac:dyDescent="0.3">
      <c r="A690" t="s">
        <v>1518</v>
      </c>
      <c r="B690" t="s">
        <v>1519</v>
      </c>
      <c r="C690" t="s">
        <v>3149</v>
      </c>
      <c r="D690" t="s">
        <v>384</v>
      </c>
      <c r="E690">
        <v>6736.2295215599997</v>
      </c>
      <c r="F690">
        <v>294.3</v>
      </c>
      <c r="G690">
        <v>-49.228628360438201</v>
      </c>
      <c r="H690">
        <v>-8.3371909126595494</v>
      </c>
      <c r="I690">
        <v>-13.137172227668501</v>
      </c>
      <c r="J690">
        <v>-6.2632378471991795E-2</v>
      </c>
      <c r="K690">
        <v>297.40137399521399</v>
      </c>
      <c r="L690">
        <v>311.55433394246103</v>
      </c>
      <c r="M690">
        <v>55.615412487802999</v>
      </c>
      <c r="N690">
        <v>0.51867436729670702</v>
      </c>
      <c r="O690">
        <v>33.367312266394798</v>
      </c>
      <c r="P690">
        <v>14.003486345148101</v>
      </c>
      <c r="Q690">
        <v>-1.4648598561580999E-2</v>
      </c>
    </row>
    <row r="691" spans="1:17" x14ac:dyDescent="0.3">
      <c r="A691" t="s">
        <v>1520</v>
      </c>
      <c r="B691" t="s">
        <v>1521</v>
      </c>
      <c r="C691" t="s">
        <v>3155</v>
      </c>
      <c r="D691" t="s">
        <v>77</v>
      </c>
      <c r="E691">
        <v>6733.0117974000004</v>
      </c>
      <c r="F691">
        <v>328.65</v>
      </c>
      <c r="G691">
        <v>47.380999172974001</v>
      </c>
      <c r="H691">
        <v>5.5454111002331903</v>
      </c>
      <c r="I691">
        <v>51.700400782009098</v>
      </c>
      <c r="J691">
        <v>0.99900661834893101</v>
      </c>
      <c r="K691">
        <v>299.67084722670398</v>
      </c>
      <c r="L691">
        <v>265.54826814446801</v>
      </c>
      <c r="M691">
        <v>74.042832821141999</v>
      </c>
      <c r="N691">
        <v>0.73918802756762603</v>
      </c>
      <c r="O691">
        <v>12.460063897763501</v>
      </c>
      <c r="P691">
        <v>80.576923076922995</v>
      </c>
      <c r="Q691">
        <v>8.3265634851357004E-2</v>
      </c>
    </row>
    <row r="692" spans="1:17" x14ac:dyDescent="0.3">
      <c r="A692" t="s">
        <v>1522</v>
      </c>
      <c r="B692" t="s">
        <v>1523</v>
      </c>
      <c r="C692" t="s">
        <v>3151</v>
      </c>
      <c r="D692" t="s">
        <v>51</v>
      </c>
      <c r="E692">
        <v>6708.9534855949996</v>
      </c>
      <c r="F692">
        <v>1638.95</v>
      </c>
      <c r="G692">
        <v>5.5395875989857304</v>
      </c>
      <c r="H692">
        <v>9.6210709154492307</v>
      </c>
      <c r="I692">
        <v>20.202784464924399</v>
      </c>
      <c r="J692">
        <v>-1.34079199934886</v>
      </c>
      <c r="K692">
        <v>1529.25735318738</v>
      </c>
      <c r="L692">
        <v>1327.9437820221401</v>
      </c>
      <c r="M692">
        <v>46.3168056489856</v>
      </c>
      <c r="N692">
        <v>0.68148741369797405</v>
      </c>
      <c r="O692">
        <v>11.2297507550565</v>
      </c>
      <c r="P692">
        <v>63.168898402110599</v>
      </c>
      <c r="Q692">
        <v>2.5564013804558999E-2</v>
      </c>
    </row>
    <row r="693" spans="1:17" hidden="1" x14ac:dyDescent="0.3">
      <c r="A693" t="s">
        <v>1524</v>
      </c>
      <c r="B693" t="s">
        <v>1525</v>
      </c>
      <c r="C693" t="s">
        <v>3162</v>
      </c>
      <c r="D693" t="s">
        <v>395</v>
      </c>
      <c r="E693">
        <v>6684.5421532399996</v>
      </c>
      <c r="F693">
        <v>6948.4</v>
      </c>
      <c r="G693">
        <v>-2.4243510312735701</v>
      </c>
      <c r="H693">
        <v>8.1688673547387793</v>
      </c>
      <c r="I693">
        <v>15.2093408983113</v>
      </c>
      <c r="J693">
        <v>1.6680445080167801</v>
      </c>
      <c r="K693">
        <v>6613.0331790686696</v>
      </c>
      <c r="L693">
        <v>5937.3933870088404</v>
      </c>
      <c r="M693">
        <v>46.561349159887698</v>
      </c>
      <c r="N693">
        <v>0.68020878121388195</v>
      </c>
      <c r="O693">
        <v>7.0030510621150199</v>
      </c>
      <c r="P693">
        <v>39.430910623269199</v>
      </c>
      <c r="Q693">
        <v>8.5691624152032006E-2</v>
      </c>
    </row>
    <row r="694" spans="1:17" x14ac:dyDescent="0.3">
      <c r="A694" t="s">
        <v>1526</v>
      </c>
      <c r="B694" t="s">
        <v>1527</v>
      </c>
      <c r="C694" t="s">
        <v>3159</v>
      </c>
      <c r="D694" t="s">
        <v>448</v>
      </c>
      <c r="E694">
        <v>6681.18136572</v>
      </c>
      <c r="F694">
        <v>1237.05</v>
      </c>
      <c r="G694">
        <v>-30.617652350286502</v>
      </c>
      <c r="H694">
        <v>1.3025729817523299</v>
      </c>
      <c r="I694">
        <v>-4.7699317168522102</v>
      </c>
      <c r="J694">
        <v>-2.45221217391085</v>
      </c>
      <c r="K694">
        <v>1229.7734834702101</v>
      </c>
      <c r="L694">
        <v>1159.4648689446201</v>
      </c>
      <c r="M694">
        <v>30.519125561360799</v>
      </c>
      <c r="N694">
        <v>0.57894015976451296</v>
      </c>
      <c r="O694">
        <v>13.802999070368999</v>
      </c>
      <c r="P694">
        <v>32.545805207328797</v>
      </c>
      <c r="Q694">
        <v>-3.9361839940423998E-2</v>
      </c>
    </row>
    <row r="695" spans="1:17" x14ac:dyDescent="0.3">
      <c r="A695" t="s">
        <v>1528</v>
      </c>
      <c r="B695" t="s">
        <v>1529</v>
      </c>
      <c r="C695" t="s">
        <v>3147</v>
      </c>
      <c r="D695" t="s">
        <v>24</v>
      </c>
      <c r="E695">
        <v>6676.7411012720004</v>
      </c>
      <c r="F695">
        <v>25.52</v>
      </c>
      <c r="G695">
        <v>-21.5200463991868</v>
      </c>
      <c r="H695">
        <v>-3.8232268511743701</v>
      </c>
      <c r="I695">
        <v>-20.1163565228115</v>
      </c>
      <c r="J695">
        <v>-0.165702553910587</v>
      </c>
      <c r="K695">
        <v>25.0013007236909</v>
      </c>
      <c r="L695">
        <v>25.7047431021787</v>
      </c>
      <c r="M695">
        <v>72.456322807746204</v>
      </c>
      <c r="N695">
        <v>0.88534767956960403</v>
      </c>
      <c r="O695">
        <v>44.520866251510299</v>
      </c>
      <c r="P695">
        <v>20.5269214709806</v>
      </c>
      <c r="Q695">
        <v>0.114563278293444</v>
      </c>
    </row>
    <row r="696" spans="1:17" x14ac:dyDescent="0.3">
      <c r="A696" t="s">
        <v>1530</v>
      </c>
      <c r="B696" t="s">
        <v>1531</v>
      </c>
      <c r="C696" t="s">
        <v>3155</v>
      </c>
      <c r="D696" t="s">
        <v>410</v>
      </c>
      <c r="E696">
        <v>6672.7448175769996</v>
      </c>
      <c r="F696">
        <v>214.79</v>
      </c>
      <c r="G696">
        <v>127.93661708638599</v>
      </c>
      <c r="H696">
        <v>3.0852973612547501E-2</v>
      </c>
      <c r="I696">
        <v>14.7238746188407</v>
      </c>
      <c r="J696">
        <v>-8.1072279573310493E-3</v>
      </c>
      <c r="K696">
        <v>214.828459000696</v>
      </c>
      <c r="L696">
        <v>186.13810270721299</v>
      </c>
      <c r="M696">
        <v>40.270761961359703</v>
      </c>
      <c r="N696">
        <v>0.97637520045693005</v>
      </c>
      <c r="O696">
        <v>6.9230411099213196</v>
      </c>
      <c r="P696">
        <v>201.248246844319</v>
      </c>
      <c r="Q696">
        <v>0.134421908704877</v>
      </c>
    </row>
    <row r="697" spans="1:17" hidden="1" x14ac:dyDescent="0.3">
      <c r="A697" t="s">
        <v>1532</v>
      </c>
      <c r="B697" t="s">
        <v>1533</v>
      </c>
      <c r="C697" t="s">
        <v>3162</v>
      </c>
      <c r="D697" t="s">
        <v>119</v>
      </c>
      <c r="E697">
        <v>6639.5379243199995</v>
      </c>
      <c r="F697">
        <v>424.1</v>
      </c>
      <c r="G697">
        <v>-5.5035260473920697</v>
      </c>
      <c r="H697">
        <v>-2.6292728854160901</v>
      </c>
      <c r="I697">
        <v>8.3024427230553304</v>
      </c>
      <c r="J697">
        <v>1.425936525462</v>
      </c>
      <c r="K697">
        <v>404.91328596172099</v>
      </c>
      <c r="M697">
        <v>45.250760507248799</v>
      </c>
      <c r="N697">
        <v>0.40979949880687699</v>
      </c>
      <c r="O697">
        <v>10.504597972176301</v>
      </c>
      <c r="P697">
        <v>30.452168563518899</v>
      </c>
    </row>
    <row r="698" spans="1:17" hidden="1" x14ac:dyDescent="0.3">
      <c r="A698" t="s">
        <v>1534</v>
      </c>
      <c r="B698" t="s">
        <v>1535</v>
      </c>
      <c r="C698" t="s">
        <v>3162</v>
      </c>
      <c r="D698" t="s">
        <v>1371</v>
      </c>
      <c r="E698">
        <v>6636.6662775300001</v>
      </c>
      <c r="F698">
        <v>1427.19</v>
      </c>
      <c r="G698">
        <v>-16.5475066824905</v>
      </c>
      <c r="H698">
        <v>2.1928511143701899</v>
      </c>
      <c r="I698">
        <v>-7.5413836036941797</v>
      </c>
      <c r="J698">
        <v>-0.30754465917374202</v>
      </c>
      <c r="K698">
        <v>1409.7496191459099</v>
      </c>
      <c r="L698">
        <v>1371.9859333127799</v>
      </c>
      <c r="M698">
        <v>77.088001342421407</v>
      </c>
      <c r="N698">
        <v>1.09232760872498</v>
      </c>
      <c r="O698">
        <v>2.6142279584357899</v>
      </c>
      <c r="P698">
        <v>13.417570628203601</v>
      </c>
      <c r="Q698">
        <v>-5.5078309021881003E-2</v>
      </c>
    </row>
    <row r="699" spans="1:17" x14ac:dyDescent="0.3">
      <c r="A699" t="s">
        <v>1536</v>
      </c>
      <c r="B699" t="s">
        <v>1537</v>
      </c>
      <c r="C699" t="s">
        <v>3145</v>
      </c>
      <c r="D699" t="s">
        <v>257</v>
      </c>
      <c r="E699">
        <v>6627.5656105949902</v>
      </c>
      <c r="F699">
        <v>1345.95</v>
      </c>
      <c r="G699">
        <v>106.935557117686</v>
      </c>
      <c r="H699">
        <v>-3.8322771285366701</v>
      </c>
      <c r="I699">
        <v>24.035601115185798</v>
      </c>
      <c r="J699">
        <v>0.13931265737154599</v>
      </c>
      <c r="K699">
        <v>1323.9883682055299</v>
      </c>
      <c r="L699">
        <v>1094.7245389032</v>
      </c>
      <c r="M699">
        <v>55.332676173690899</v>
      </c>
      <c r="N699">
        <v>0.416712814955708</v>
      </c>
      <c r="O699">
        <v>12.452171328801199</v>
      </c>
      <c r="P699">
        <v>153.928874634468</v>
      </c>
      <c r="Q699">
        <v>9.7501567795922006E-2</v>
      </c>
    </row>
    <row r="700" spans="1:17" x14ac:dyDescent="0.3">
      <c r="A700" t="s">
        <v>1538</v>
      </c>
      <c r="B700" t="s">
        <v>1539</v>
      </c>
      <c r="C700" t="s">
        <v>3156</v>
      </c>
      <c r="D700" t="s">
        <v>1348</v>
      </c>
      <c r="E700">
        <v>6591.3691762799999</v>
      </c>
      <c r="F700">
        <v>1018.8</v>
      </c>
      <c r="G700">
        <v>-27.008249836406399</v>
      </c>
      <c r="H700">
        <v>10.282102239458199</v>
      </c>
      <c r="I700">
        <v>11.5869437097077</v>
      </c>
      <c r="J700">
        <v>7.7655607157284798</v>
      </c>
      <c r="K700">
        <v>911.55094904260295</v>
      </c>
      <c r="L700">
        <v>821.29079607425297</v>
      </c>
      <c r="M700">
        <v>68.673247015002701</v>
      </c>
      <c r="N700">
        <v>1.18251271901004</v>
      </c>
      <c r="O700">
        <v>6.10031409501374</v>
      </c>
      <c r="P700">
        <v>66.906946264744406</v>
      </c>
      <c r="Q700">
        <v>0.127713874187562</v>
      </c>
    </row>
    <row r="701" spans="1:17" hidden="1" x14ac:dyDescent="0.3">
      <c r="A701" t="s">
        <v>1540</v>
      </c>
      <c r="B701" t="s">
        <v>1541</v>
      </c>
      <c r="C701" t="s">
        <v>3162</v>
      </c>
      <c r="D701" t="s">
        <v>48</v>
      </c>
      <c r="E701">
        <v>6586.6857944100002</v>
      </c>
      <c r="F701">
        <v>378.1</v>
      </c>
      <c r="G701">
        <v>-28.790491183096702</v>
      </c>
      <c r="H701">
        <v>0.41091768439686999</v>
      </c>
      <c r="I701">
        <v>-14.9845224126492</v>
      </c>
      <c r="J701">
        <v>-1.9135811651296499</v>
      </c>
      <c r="M701">
        <v>41.235027542254102</v>
      </c>
      <c r="O701">
        <v>12.351229833377401</v>
      </c>
      <c r="P701">
        <v>2.7724925251427099</v>
      </c>
    </row>
    <row r="702" spans="1:17" hidden="1" x14ac:dyDescent="0.3">
      <c r="A702" t="s">
        <v>1542</v>
      </c>
      <c r="B702" t="s">
        <v>1543</v>
      </c>
      <c r="C702" t="s">
        <v>3162</v>
      </c>
      <c r="D702" t="s">
        <v>453</v>
      </c>
      <c r="E702">
        <v>6584.9956639499997</v>
      </c>
      <c r="F702">
        <v>1685.75</v>
      </c>
      <c r="G702">
        <v>14.1186872393241</v>
      </c>
      <c r="H702">
        <v>15.448157343098799</v>
      </c>
      <c r="I702">
        <v>40.732284860315701</v>
      </c>
      <c r="J702">
        <v>8.5776709041831296</v>
      </c>
      <c r="K702">
        <v>1508.62838740337</v>
      </c>
      <c r="L702">
        <v>1360.73887772427</v>
      </c>
      <c r="M702">
        <v>88.815756034522494</v>
      </c>
      <c r="N702">
        <v>1.7720129425873501</v>
      </c>
      <c r="O702">
        <v>2.0317366157496601</v>
      </c>
      <c r="P702">
        <v>72.897435897435898</v>
      </c>
      <c r="Q702">
        <v>-1.2911708741352E-2</v>
      </c>
    </row>
    <row r="703" spans="1:17" x14ac:dyDescent="0.3">
      <c r="A703" t="s">
        <v>1544</v>
      </c>
      <c r="B703" t="s">
        <v>1545</v>
      </c>
      <c r="C703" t="s">
        <v>3156</v>
      </c>
      <c r="D703" t="s">
        <v>154</v>
      </c>
      <c r="E703">
        <v>6565.3910460400002</v>
      </c>
      <c r="F703">
        <v>420.4</v>
      </c>
      <c r="G703">
        <v>41.036289102007601</v>
      </c>
      <c r="H703">
        <v>-1.6375529243139</v>
      </c>
      <c r="I703">
        <v>32.092719137916397</v>
      </c>
      <c r="J703">
        <v>4.9657077024996603</v>
      </c>
      <c r="K703">
        <v>402.58015605969399</v>
      </c>
      <c r="L703">
        <v>351.744913175335</v>
      </c>
      <c r="M703">
        <v>70.139511227829203</v>
      </c>
      <c r="N703">
        <v>0.87682360994934605</v>
      </c>
      <c r="O703">
        <v>7.2787821122740404</v>
      </c>
      <c r="P703">
        <v>85.976553859765502</v>
      </c>
      <c r="Q703">
        <v>0.19129196056838799</v>
      </c>
    </row>
    <row r="704" spans="1:17" x14ac:dyDescent="0.3">
      <c r="A704" t="s">
        <v>1546</v>
      </c>
      <c r="B704" t="s">
        <v>1547</v>
      </c>
      <c r="C704" t="s">
        <v>3149</v>
      </c>
      <c r="D704" t="s">
        <v>979</v>
      </c>
      <c r="E704">
        <v>6519.5447612400003</v>
      </c>
      <c r="F704">
        <v>142.13999999999999</v>
      </c>
      <c r="G704">
        <v>-51.763059726026</v>
      </c>
      <c r="H704">
        <v>-0.15880919857266601</v>
      </c>
      <c r="I704">
        <v>-26.7067732425771</v>
      </c>
      <c r="J704">
        <v>5.3822128322807803</v>
      </c>
      <c r="K704">
        <v>135.53092763414099</v>
      </c>
      <c r="L704">
        <v>147.31742666359099</v>
      </c>
      <c r="M704">
        <v>65.835493969488994</v>
      </c>
      <c r="N704">
        <v>1.70195086984203</v>
      </c>
      <c r="O704">
        <v>48.163782186576597</v>
      </c>
      <c r="P704">
        <v>18.420394901274602</v>
      </c>
      <c r="Q704">
        <v>5.1711887582957E-2</v>
      </c>
    </row>
    <row r="705" spans="1:17" x14ac:dyDescent="0.3">
      <c r="A705" t="s">
        <v>1548</v>
      </c>
      <c r="B705" t="s">
        <v>1549</v>
      </c>
      <c r="C705" t="s">
        <v>3156</v>
      </c>
      <c r="D705" t="s">
        <v>252</v>
      </c>
      <c r="E705">
        <v>6511.60432416</v>
      </c>
      <c r="F705">
        <v>1448.4</v>
      </c>
      <c r="G705">
        <v>-46.699455018000798</v>
      </c>
      <c r="H705">
        <v>2.55933973357762</v>
      </c>
      <c r="I705">
        <v>-9.7249608631667002</v>
      </c>
      <c r="J705">
        <v>3.13478778235404</v>
      </c>
      <c r="K705">
        <v>1404.6636352262001</v>
      </c>
      <c r="L705">
        <v>1416.50992600618</v>
      </c>
      <c r="M705">
        <v>64.522337709138498</v>
      </c>
      <c r="N705">
        <v>0.392572834175756</v>
      </c>
      <c r="O705">
        <v>26.549986191659698</v>
      </c>
      <c r="P705">
        <v>26.708074534161501</v>
      </c>
      <c r="Q705">
        <v>-5.2728006490673003E-2</v>
      </c>
    </row>
    <row r="706" spans="1:17" hidden="1" x14ac:dyDescent="0.3">
      <c r="A706" t="s">
        <v>1550</v>
      </c>
      <c r="B706" t="s">
        <v>1551</v>
      </c>
      <c r="C706" t="s">
        <v>3162</v>
      </c>
      <c r="D706" t="s">
        <v>1371</v>
      </c>
      <c r="E706">
        <v>6496.9056107910001</v>
      </c>
      <c r="F706">
        <v>1202.47</v>
      </c>
      <c r="G706">
        <v>-15.829226524236899</v>
      </c>
      <c r="H706">
        <v>3.3918309932996298</v>
      </c>
      <c r="I706">
        <v>-7.0780905736555502</v>
      </c>
      <c r="J706">
        <v>0.42104294862466302</v>
      </c>
      <c r="K706">
        <v>1184.1793759365901</v>
      </c>
      <c r="L706">
        <v>1150.4401330461301</v>
      </c>
      <c r="M706">
        <v>63.340787818078198</v>
      </c>
      <c r="N706">
        <v>1.7516441992034</v>
      </c>
      <c r="O706">
        <v>10.221460826465499</v>
      </c>
      <c r="P706">
        <v>13.3122879758763</v>
      </c>
    </row>
    <row r="707" spans="1:17" hidden="1" x14ac:dyDescent="0.3">
      <c r="A707" t="s">
        <v>1552</v>
      </c>
      <c r="B707" t="s">
        <v>1553</v>
      </c>
      <c r="C707" t="s">
        <v>3162</v>
      </c>
      <c r="D707" t="s">
        <v>21</v>
      </c>
      <c r="E707">
        <v>6478.8881654249999</v>
      </c>
      <c r="F707">
        <v>547.65</v>
      </c>
      <c r="G707">
        <v>-15.0048666604257</v>
      </c>
      <c r="H707">
        <v>-2.35644998801112</v>
      </c>
      <c r="I707">
        <v>6.2676029412075804</v>
      </c>
      <c r="J707">
        <v>2.7826307794227501</v>
      </c>
      <c r="K707">
        <v>497.29255824318801</v>
      </c>
      <c r="L707">
        <v>478.046158224914</v>
      </c>
      <c r="M707">
        <v>75.292482758749699</v>
      </c>
      <c r="N707">
        <v>2.7172318984420798</v>
      </c>
      <c r="O707">
        <v>9.3764265498036998</v>
      </c>
      <c r="P707">
        <v>40.387080235836898</v>
      </c>
      <c r="Q707">
        <v>9.6764666167436994E-2</v>
      </c>
    </row>
    <row r="708" spans="1:17" x14ac:dyDescent="0.3">
      <c r="A708" t="s">
        <v>1554</v>
      </c>
      <c r="B708" t="s">
        <v>1555</v>
      </c>
      <c r="C708" t="s">
        <v>603</v>
      </c>
      <c r="D708" t="s">
        <v>448</v>
      </c>
      <c r="E708">
        <v>6475.2890470399998</v>
      </c>
      <c r="F708">
        <v>906.8</v>
      </c>
      <c r="G708">
        <v>-30.626685368311701</v>
      </c>
      <c r="H708">
        <v>-0.61233834229482798</v>
      </c>
      <c r="I708">
        <v>0.53834099930589596</v>
      </c>
      <c r="J708">
        <v>-0.31451207772010797</v>
      </c>
      <c r="K708">
        <v>932.05050349328201</v>
      </c>
      <c r="L708">
        <v>868.25351428929105</v>
      </c>
      <c r="M708">
        <v>38.136944561622101</v>
      </c>
      <c r="N708">
        <v>0.406200208356779</v>
      </c>
      <c r="O708">
        <v>24.393471548301701</v>
      </c>
      <c r="P708">
        <v>32.051842143585198</v>
      </c>
      <c r="Q708">
        <v>0.15728372944806501</v>
      </c>
    </row>
    <row r="709" spans="1:17" x14ac:dyDescent="0.3">
      <c r="A709" t="s">
        <v>1556</v>
      </c>
      <c r="B709" t="s">
        <v>1557</v>
      </c>
      <c r="C709" t="s">
        <v>3156</v>
      </c>
      <c r="D709" t="s">
        <v>603</v>
      </c>
      <c r="E709">
        <v>6475.2567905249998</v>
      </c>
      <c r="F709">
        <v>368.95</v>
      </c>
      <c r="G709">
        <v>-6.1394133790085998</v>
      </c>
      <c r="H709">
        <v>3.21792717669739</v>
      </c>
      <c r="I709">
        <v>13.7130756694943</v>
      </c>
      <c r="J709">
        <v>7.1118502197762101</v>
      </c>
      <c r="K709">
        <v>360.98526092106198</v>
      </c>
      <c r="L709">
        <v>335.73039970274999</v>
      </c>
      <c r="M709">
        <v>58.665902130864097</v>
      </c>
      <c r="N709">
        <v>0.75447840712181902</v>
      </c>
      <c r="O709">
        <v>18.796584903103401</v>
      </c>
      <c r="P709">
        <v>48.142943184099501</v>
      </c>
      <c r="Q709">
        <v>0.11504668757082299</v>
      </c>
    </row>
    <row r="710" spans="1:17" x14ac:dyDescent="0.3">
      <c r="A710" t="s">
        <v>1558</v>
      </c>
      <c r="B710" t="s">
        <v>1559</v>
      </c>
      <c r="C710" t="s">
        <v>3153</v>
      </c>
      <c r="D710" t="s">
        <v>252</v>
      </c>
      <c r="E710">
        <v>6459.1969401599999</v>
      </c>
      <c r="F710">
        <v>2371.8000000000002</v>
      </c>
      <c r="G710">
        <v>-22.340186590466999</v>
      </c>
      <c r="H710">
        <v>-4.9986475528917902</v>
      </c>
      <c r="I710">
        <v>14.055774866904599</v>
      </c>
      <c r="J710">
        <v>-1.0649641572861099</v>
      </c>
      <c r="K710">
        <v>2416.4989489929299</v>
      </c>
      <c r="L710">
        <v>2308.3729263750301</v>
      </c>
      <c r="M710">
        <v>46.289381847907798</v>
      </c>
      <c r="N710">
        <v>0.57274359265263197</v>
      </c>
      <c r="O710">
        <v>17.800826376591601</v>
      </c>
      <c r="P710">
        <v>37.895348837209298</v>
      </c>
      <c r="Q710">
        <v>0.100848284913131</v>
      </c>
    </row>
    <row r="711" spans="1:17" x14ac:dyDescent="0.3">
      <c r="A711" t="s">
        <v>1560</v>
      </c>
      <c r="B711" t="s">
        <v>1561</v>
      </c>
      <c r="C711" t="s">
        <v>3149</v>
      </c>
      <c r="D711" t="s">
        <v>40</v>
      </c>
      <c r="E711">
        <v>6451.1362630000003</v>
      </c>
      <c r="F711">
        <v>380.5</v>
      </c>
      <c r="G711">
        <v>-1.9186829911485199</v>
      </c>
      <c r="H711">
        <v>-14.0512439789615</v>
      </c>
      <c r="I711">
        <v>-0.26775487841951301</v>
      </c>
      <c r="J711">
        <v>6.2500171430591198</v>
      </c>
      <c r="K711">
        <v>392.06668518505199</v>
      </c>
      <c r="L711">
        <v>367.96166849000002</v>
      </c>
      <c r="M711">
        <v>53.088926226941098</v>
      </c>
      <c r="N711">
        <v>0.31286412132747898</v>
      </c>
      <c r="O711">
        <v>27.766097240473002</v>
      </c>
      <c r="P711">
        <v>32.494460272238001</v>
      </c>
      <c r="Q711">
        <v>-3.603849232311E-3</v>
      </c>
    </row>
    <row r="712" spans="1:17" x14ac:dyDescent="0.3">
      <c r="A712" t="s">
        <v>1562</v>
      </c>
      <c r="B712" t="s">
        <v>1563</v>
      </c>
      <c r="C712" t="s">
        <v>3153</v>
      </c>
      <c r="D712" t="s">
        <v>188</v>
      </c>
      <c r="E712">
        <v>6438.8396105000002</v>
      </c>
      <c r="F712">
        <v>448.25</v>
      </c>
      <c r="G712">
        <v>2.6433864352624901</v>
      </c>
      <c r="H712">
        <v>-14.7951490702394</v>
      </c>
      <c r="I712">
        <v>15.3051997962105</v>
      </c>
      <c r="J712">
        <v>-7.1061725504419799</v>
      </c>
      <c r="K712">
        <v>494.67163708728498</v>
      </c>
      <c r="L712">
        <v>431.40847911147199</v>
      </c>
      <c r="M712">
        <v>21.396760045041301</v>
      </c>
      <c r="N712">
        <v>0.93858816011036605</v>
      </c>
      <c r="O712">
        <v>24.829894032348001</v>
      </c>
      <c r="P712">
        <v>65.070889338979896</v>
      </c>
      <c r="Q712">
        <v>0.12821386187462799</v>
      </c>
    </row>
    <row r="713" spans="1:17" hidden="1" x14ac:dyDescent="0.3">
      <c r="A713" t="s">
        <v>1564</v>
      </c>
      <c r="B713" t="s">
        <v>1565</v>
      </c>
      <c r="C713" t="s">
        <v>3162</v>
      </c>
      <c r="D713" t="s">
        <v>229</v>
      </c>
      <c r="E713">
        <v>6414.0990637499999</v>
      </c>
      <c r="F713">
        <v>5792.95</v>
      </c>
      <c r="G713">
        <v>117.226342361232</v>
      </c>
      <c r="H713">
        <v>2.4079151122222702</v>
      </c>
      <c r="I713">
        <v>56.653903899346098</v>
      </c>
      <c r="J713">
        <v>7.5826460233251796</v>
      </c>
      <c r="K713">
        <v>5281.09647900034</v>
      </c>
      <c r="L713">
        <v>4318.4305352466699</v>
      </c>
      <c r="M713">
        <v>73.134104775087494</v>
      </c>
      <c r="N713">
        <v>1.1892634667655799</v>
      </c>
      <c r="O713">
        <v>1.8306734910537901</v>
      </c>
      <c r="P713">
        <v>160.94369369369301</v>
      </c>
      <c r="Q713">
        <v>0.14861848656820401</v>
      </c>
    </row>
    <row r="714" spans="1:17" x14ac:dyDescent="0.3">
      <c r="A714" t="s">
        <v>1566</v>
      </c>
      <c r="B714" t="s">
        <v>1567</v>
      </c>
      <c r="C714" t="s">
        <v>3161</v>
      </c>
      <c r="D714" t="s">
        <v>257</v>
      </c>
      <c r="E714">
        <v>6401.8641983999996</v>
      </c>
      <c r="F714">
        <v>871.75</v>
      </c>
      <c r="G714">
        <v>-14.633246903356801</v>
      </c>
      <c r="H714">
        <v>2.8939536053424701</v>
      </c>
      <c r="I714">
        <v>-4.6507192757476199</v>
      </c>
      <c r="J714">
        <v>6.8398301102362904</v>
      </c>
      <c r="K714">
        <v>810.82581116678296</v>
      </c>
      <c r="L714">
        <v>778.34963869887599</v>
      </c>
      <c r="M714">
        <v>69.464131926658595</v>
      </c>
      <c r="N714">
        <v>1.9340139280695801</v>
      </c>
      <c r="O714">
        <v>3.2406079724691601</v>
      </c>
      <c r="P714">
        <v>35.155038759689901</v>
      </c>
      <c r="Q714">
        <v>1.7491788715067E-2</v>
      </c>
    </row>
    <row r="715" spans="1:17" hidden="1" x14ac:dyDescent="0.3">
      <c r="A715" t="s">
        <v>1568</v>
      </c>
      <c r="B715" t="s">
        <v>1569</v>
      </c>
      <c r="C715" t="s">
        <v>3162</v>
      </c>
      <c r="D715" t="s">
        <v>1570</v>
      </c>
      <c r="E715">
        <v>6374.6264978310001</v>
      </c>
      <c r="F715">
        <v>52.61</v>
      </c>
      <c r="G715">
        <v>-11.8852032816038</v>
      </c>
      <c r="H715">
        <v>21.219130499576099</v>
      </c>
      <c r="I715">
        <v>47.1608791194856</v>
      </c>
      <c r="J715">
        <v>5.5373676215280101</v>
      </c>
      <c r="K715">
        <v>44.114537680108299</v>
      </c>
      <c r="L715">
        <v>37.369852692303603</v>
      </c>
      <c r="M715">
        <v>74.294139021393406</v>
      </c>
      <c r="N715">
        <v>1.0448139884749199</v>
      </c>
      <c r="O715">
        <v>0</v>
      </c>
      <c r="P715">
        <v>92.710622710622701</v>
      </c>
      <c r="Q715">
        <v>0.20854430597489401</v>
      </c>
    </row>
    <row r="716" spans="1:17" hidden="1" x14ac:dyDescent="0.3">
      <c r="A716" t="s">
        <v>1571</v>
      </c>
      <c r="B716" t="s">
        <v>1572</v>
      </c>
      <c r="C716" t="s">
        <v>3159</v>
      </c>
      <c r="D716" t="s">
        <v>122</v>
      </c>
      <c r="E716">
        <v>6358.2420181279904</v>
      </c>
      <c r="F716">
        <v>163.76</v>
      </c>
      <c r="G716">
        <v>-27.736622077943299</v>
      </c>
      <c r="H716">
        <v>5.6517040607877203</v>
      </c>
      <c r="I716">
        <v>-13.9306533074959</v>
      </c>
      <c r="J716">
        <v>10.9002017895719</v>
      </c>
      <c r="K716">
        <v>155.85837012693199</v>
      </c>
      <c r="M716">
        <v>77.181216750420006</v>
      </c>
      <c r="N716">
        <v>0.51708873333412197</v>
      </c>
      <c r="O716">
        <v>20.6033219345383</v>
      </c>
      <c r="P716">
        <v>21.303703703703601</v>
      </c>
    </row>
    <row r="717" spans="1:17" hidden="1" x14ac:dyDescent="0.3">
      <c r="A717" t="s">
        <v>1573</v>
      </c>
      <c r="B717" t="s">
        <v>1574</v>
      </c>
      <c r="C717" t="s">
        <v>3162</v>
      </c>
      <c r="D717" t="s">
        <v>213</v>
      </c>
      <c r="E717">
        <v>6354.9267690249999</v>
      </c>
      <c r="F717">
        <v>578.79999999999995</v>
      </c>
      <c r="G717">
        <v>126.467105675236</v>
      </c>
      <c r="H717">
        <v>35.733932236085799</v>
      </c>
      <c r="I717">
        <v>70.532621844576099</v>
      </c>
      <c r="J717">
        <v>11.8286599750727</v>
      </c>
      <c r="K717">
        <v>456.33745616286001</v>
      </c>
      <c r="L717">
        <v>359.34052180574901</v>
      </c>
      <c r="M717">
        <v>75.507636017843495</v>
      </c>
      <c r="N717">
        <v>1.8377119078025099</v>
      </c>
      <c r="O717">
        <v>6.9281271596406402</v>
      </c>
      <c r="P717">
        <v>194.53079528610201</v>
      </c>
      <c r="Q717">
        <v>0.19373657181853601</v>
      </c>
    </row>
    <row r="718" spans="1:17" hidden="1" x14ac:dyDescent="0.3">
      <c r="A718" t="s">
        <v>1575</v>
      </c>
      <c r="B718" t="s">
        <v>1576</v>
      </c>
      <c r="C718" t="s">
        <v>3162</v>
      </c>
      <c r="D718" t="s">
        <v>48</v>
      </c>
      <c r="E718">
        <v>6351.0053459999999</v>
      </c>
      <c r="F718">
        <v>588</v>
      </c>
      <c r="G718">
        <v>1048.0365871696799</v>
      </c>
      <c r="H718">
        <v>-9.9075270428309299</v>
      </c>
      <c r="I718">
        <v>145.14680137192499</v>
      </c>
      <c r="J718">
        <v>4.2630779422749003E-2</v>
      </c>
      <c r="K718">
        <v>589.82615117729404</v>
      </c>
      <c r="L718">
        <v>404.164681011352</v>
      </c>
      <c r="M718">
        <v>52.1717728573011</v>
      </c>
      <c r="N718">
        <v>1.4135415876866999</v>
      </c>
      <c r="O718">
        <v>28.227891156462501</v>
      </c>
      <c r="P718">
        <v>1293.3649289099501</v>
      </c>
    </row>
    <row r="719" spans="1:17" hidden="1" x14ac:dyDescent="0.3">
      <c r="A719" t="s">
        <v>1577</v>
      </c>
      <c r="B719" t="s">
        <v>1578</v>
      </c>
      <c r="C719" t="s">
        <v>3162</v>
      </c>
      <c r="D719" t="s">
        <v>48</v>
      </c>
      <c r="E719">
        <v>6347.84</v>
      </c>
      <c r="F719">
        <v>90</v>
      </c>
      <c r="G719">
        <v>-29.7797106922403</v>
      </c>
      <c r="H719">
        <v>3.8470806454260398</v>
      </c>
      <c r="I719">
        <v>-14.921848513658199</v>
      </c>
      <c r="J719">
        <v>4.5880853248772899</v>
      </c>
      <c r="K719">
        <v>89.806419796096804</v>
      </c>
      <c r="L719">
        <v>91.525577753087902</v>
      </c>
      <c r="M719">
        <v>53.081674366169402</v>
      </c>
      <c r="N719">
        <v>1.23232323232323</v>
      </c>
      <c r="O719">
        <v>9.44444444444445</v>
      </c>
      <c r="P719">
        <v>5.8823529411764701</v>
      </c>
    </row>
    <row r="720" spans="1:17" x14ac:dyDescent="0.3">
      <c r="A720" t="s">
        <v>1579</v>
      </c>
      <c r="B720" t="s">
        <v>1580</v>
      </c>
      <c r="C720" t="s">
        <v>603</v>
      </c>
      <c r="D720" t="s">
        <v>603</v>
      </c>
      <c r="E720">
        <v>6312.382192</v>
      </c>
      <c r="F720">
        <v>314.8</v>
      </c>
      <c r="G720">
        <v>-36.3791692076855</v>
      </c>
      <c r="H720">
        <v>-9.9337622664513407</v>
      </c>
      <c r="I720">
        <v>-17.6421952889111</v>
      </c>
      <c r="J720">
        <v>-2.1836577231694898</v>
      </c>
      <c r="K720">
        <v>345.480787069911</v>
      </c>
      <c r="L720">
        <v>347.04429527642401</v>
      </c>
      <c r="M720">
        <v>31.8011519831811</v>
      </c>
      <c r="N720">
        <v>0.32915287357012302</v>
      </c>
      <c r="O720">
        <v>38.802414231257899</v>
      </c>
      <c r="P720">
        <v>17.572362278244601</v>
      </c>
      <c r="Q720">
        <v>7.8086088828461006E-2</v>
      </c>
    </row>
    <row r="721" spans="1:17" x14ac:dyDescent="0.3">
      <c r="A721" t="s">
        <v>1581</v>
      </c>
      <c r="B721" t="s">
        <v>1582</v>
      </c>
      <c r="C721" t="s">
        <v>3148</v>
      </c>
      <c r="D721" t="s">
        <v>1034</v>
      </c>
      <c r="E721">
        <v>6312.2206823199904</v>
      </c>
      <c r="F721">
        <v>735.2</v>
      </c>
      <c r="G721">
        <v>118.34949349421601</v>
      </c>
      <c r="H721">
        <v>14.455075666410201</v>
      </c>
      <c r="I721">
        <v>157.64559156181701</v>
      </c>
      <c r="J721">
        <v>6.5140593508513103</v>
      </c>
      <c r="K721">
        <v>633.91783805094997</v>
      </c>
      <c r="L721">
        <v>441.317877473799</v>
      </c>
      <c r="M721">
        <v>53.1320885520365</v>
      </c>
      <c r="N721">
        <v>0.33166523955647198</v>
      </c>
      <c r="O721">
        <v>18.8520130576713</v>
      </c>
      <c r="P721">
        <v>240.68582020389201</v>
      </c>
      <c r="Q721">
        <v>8.1598037878294005E-2</v>
      </c>
    </row>
    <row r="722" spans="1:17" x14ac:dyDescent="0.3">
      <c r="A722" t="s">
        <v>1583</v>
      </c>
      <c r="B722" t="s">
        <v>1584</v>
      </c>
      <c r="C722" t="s">
        <v>3153</v>
      </c>
      <c r="D722" t="s">
        <v>188</v>
      </c>
      <c r="E722">
        <v>6306.0929848349997</v>
      </c>
      <c r="F722">
        <v>2196.9499999999998</v>
      </c>
      <c r="G722">
        <v>97.7734557430352</v>
      </c>
      <c r="H722">
        <v>-12.6957210131054</v>
      </c>
      <c r="I722">
        <v>23.776424460220099</v>
      </c>
      <c r="J722">
        <v>2.410649591886</v>
      </c>
      <c r="K722">
        <v>2374.3620411706402</v>
      </c>
      <c r="L722">
        <v>1952.22250046513</v>
      </c>
      <c r="M722">
        <v>38.399838365665602</v>
      </c>
      <c r="N722">
        <v>1.09529526411473</v>
      </c>
      <c r="O722">
        <v>34.3726529961992</v>
      </c>
      <c r="P722">
        <v>154.100161924589</v>
      </c>
      <c r="Q722">
        <v>0.14300549829804801</v>
      </c>
    </row>
    <row r="723" spans="1:17" hidden="1" x14ac:dyDescent="0.3">
      <c r="A723" t="s">
        <v>1585</v>
      </c>
      <c r="B723" t="s">
        <v>1586</v>
      </c>
      <c r="C723" t="s">
        <v>3162</v>
      </c>
      <c r="D723" t="s">
        <v>1067</v>
      </c>
      <c r="E723">
        <v>6266.1528877000001</v>
      </c>
      <c r="F723">
        <v>113</v>
      </c>
      <c r="G723">
        <v>-28.293034675409999</v>
      </c>
      <c r="I723">
        <v>-14.4870659049626</v>
      </c>
      <c r="M723">
        <v>50</v>
      </c>
      <c r="N723">
        <v>0.2</v>
      </c>
      <c r="O723">
        <v>1.76991150442478</v>
      </c>
      <c r="P723">
        <v>0</v>
      </c>
    </row>
    <row r="724" spans="1:17" x14ac:dyDescent="0.3">
      <c r="A724" t="s">
        <v>1587</v>
      </c>
      <c r="B724" t="s">
        <v>1588</v>
      </c>
      <c r="C724" t="s">
        <v>603</v>
      </c>
      <c r="D724" t="s">
        <v>448</v>
      </c>
      <c r="E724">
        <v>6259.5707585549999</v>
      </c>
      <c r="F724">
        <v>2081.5500000000002</v>
      </c>
      <c r="G724">
        <v>28.3233279022297</v>
      </c>
      <c r="H724">
        <v>-9.2411440781978094</v>
      </c>
      <c r="I724">
        <v>68.967472648545396</v>
      </c>
      <c r="J724">
        <v>-3.3599538762291399</v>
      </c>
      <c r="K724">
        <v>2118.9739053195099</v>
      </c>
      <c r="L724">
        <v>1771.0302422668999</v>
      </c>
      <c r="M724">
        <v>45.437217821074903</v>
      </c>
      <c r="N724">
        <v>0.68257805900656099</v>
      </c>
      <c r="O724">
        <v>19.7665201412408</v>
      </c>
      <c r="P724">
        <v>94.219734079776003</v>
      </c>
      <c r="Q724">
        <v>-7.1067322248545006E-2</v>
      </c>
    </row>
    <row r="725" spans="1:17" hidden="1" x14ac:dyDescent="0.3">
      <c r="A725" t="s">
        <v>1589</v>
      </c>
      <c r="B725" t="s">
        <v>1590</v>
      </c>
      <c r="C725" t="s">
        <v>3162</v>
      </c>
      <c r="D725" t="s">
        <v>1591</v>
      </c>
      <c r="E725">
        <v>6231.7948267499996</v>
      </c>
      <c r="F725">
        <v>484.35</v>
      </c>
      <c r="G725">
        <v>51.722408400850703</v>
      </c>
      <c r="H725">
        <v>-3.5482184998730899</v>
      </c>
      <c r="I725">
        <v>31.418867619427498</v>
      </c>
      <c r="J725">
        <v>-0.34120760441562997</v>
      </c>
      <c r="K725">
        <v>483.806991873448</v>
      </c>
      <c r="L725">
        <v>406.103154090597</v>
      </c>
      <c r="M725">
        <v>43.796531031842498</v>
      </c>
      <c r="N725">
        <v>0.567330810988391</v>
      </c>
      <c r="O725">
        <v>18.705481573242501</v>
      </c>
      <c r="P725">
        <v>113.27608982826899</v>
      </c>
      <c r="Q725">
        <v>0.17748534558462001</v>
      </c>
    </row>
    <row r="726" spans="1:17" hidden="1" x14ac:dyDescent="0.3">
      <c r="A726" t="s">
        <v>1592</v>
      </c>
      <c r="B726" t="s">
        <v>1593</v>
      </c>
      <c r="C726" t="s">
        <v>3162</v>
      </c>
      <c r="D726" t="s">
        <v>279</v>
      </c>
      <c r="E726">
        <v>6225.5713528799997</v>
      </c>
      <c r="F726">
        <v>3687.2</v>
      </c>
      <c r="G726">
        <v>597.42300535632103</v>
      </c>
      <c r="H726">
        <v>27.761711871479601</v>
      </c>
      <c r="I726">
        <v>256.19342934871099</v>
      </c>
      <c r="J726">
        <v>21.136097908166299</v>
      </c>
      <c r="K726">
        <v>2724.6342538409999</v>
      </c>
      <c r="L726">
        <v>1740.05397441895</v>
      </c>
      <c r="M726">
        <v>79.359505103930601</v>
      </c>
      <c r="N726">
        <v>0.81126641236305297</v>
      </c>
      <c r="O726">
        <v>0</v>
      </c>
      <c r="P726">
        <v>709.928610653487</v>
      </c>
      <c r="Q726">
        <v>0.30120831743802701</v>
      </c>
    </row>
    <row r="727" spans="1:17" x14ac:dyDescent="0.3">
      <c r="A727" t="s">
        <v>1594</v>
      </c>
      <c r="B727" t="s">
        <v>1595</v>
      </c>
      <c r="C727" t="s">
        <v>3151</v>
      </c>
      <c r="D727" t="s">
        <v>276</v>
      </c>
      <c r="E727">
        <v>6115.5929103750004</v>
      </c>
      <c r="F727">
        <v>438.75</v>
      </c>
      <c r="G727">
        <v>-4.9828319214254</v>
      </c>
      <c r="H727">
        <v>7.5106875214191504</v>
      </c>
      <c r="I727">
        <v>7.1127393010261102</v>
      </c>
      <c r="J727">
        <v>0.243950542312801</v>
      </c>
      <c r="K727">
        <v>409.74506991853502</v>
      </c>
      <c r="L727">
        <v>376.20952556481899</v>
      </c>
      <c r="M727">
        <v>54.041449684271797</v>
      </c>
      <c r="N727">
        <v>1.3292401968029699</v>
      </c>
      <c r="O727">
        <v>5.2307692307692299</v>
      </c>
      <c r="P727">
        <v>39.729299363057301</v>
      </c>
      <c r="Q727">
        <v>7.3496965112281001E-2</v>
      </c>
    </row>
    <row r="728" spans="1:17" x14ac:dyDescent="0.3">
      <c r="A728" t="s">
        <v>1596</v>
      </c>
      <c r="B728" t="s">
        <v>1597</v>
      </c>
      <c r="C728" t="s">
        <v>3148</v>
      </c>
      <c r="D728" t="s">
        <v>738</v>
      </c>
      <c r="E728">
        <v>6021.7500182200001</v>
      </c>
      <c r="F728">
        <v>123.46</v>
      </c>
      <c r="G728">
        <v>-48.954909897447003</v>
      </c>
      <c r="H728">
        <v>-7.1944658299378599</v>
      </c>
      <c r="I728">
        <v>-25.957074310250299</v>
      </c>
      <c r="J728">
        <v>-0.71903998224800603</v>
      </c>
      <c r="K728">
        <v>128.58043351470599</v>
      </c>
      <c r="L728">
        <v>135.62338145883299</v>
      </c>
      <c r="M728">
        <v>51.649756125426002</v>
      </c>
      <c r="N728">
        <v>1.33311939735464</v>
      </c>
      <c r="O728">
        <v>37.655920946055403</v>
      </c>
      <c r="P728">
        <v>12.7488584474885</v>
      </c>
      <c r="Q728">
        <v>-0.111358048585389</v>
      </c>
    </row>
    <row r="729" spans="1:17" hidden="1" x14ac:dyDescent="0.3">
      <c r="A729" t="s">
        <v>1598</v>
      </c>
      <c r="B729" t="s">
        <v>1599</v>
      </c>
      <c r="C729" t="s">
        <v>3162</v>
      </c>
      <c r="D729" t="s">
        <v>603</v>
      </c>
      <c r="E729">
        <v>6019.5843904499998</v>
      </c>
      <c r="F729">
        <v>2378.5500000000002</v>
      </c>
      <c r="G729">
        <v>127.469698044842</v>
      </c>
      <c r="H729">
        <v>15.4907974312636</v>
      </c>
      <c r="I729">
        <v>122.240209165267</v>
      </c>
      <c r="J729">
        <v>16.9206618486932</v>
      </c>
      <c r="K729">
        <v>1874.2847436714501</v>
      </c>
      <c r="L729">
        <v>1449.3959312120401</v>
      </c>
      <c r="M729">
        <v>80.523981591258405</v>
      </c>
      <c r="N729">
        <v>2.3455009980099302</v>
      </c>
      <c r="O729">
        <v>1.65857350066216</v>
      </c>
      <c r="P729">
        <v>193.231831350551</v>
      </c>
      <c r="Q729">
        <v>0.18631833281961099</v>
      </c>
    </row>
    <row r="730" spans="1:17" hidden="1" x14ac:dyDescent="0.3">
      <c r="A730" t="s">
        <v>1600</v>
      </c>
      <c r="B730" t="s">
        <v>1601</v>
      </c>
      <c r="C730" t="s">
        <v>3159</v>
      </c>
      <c r="D730" t="s">
        <v>51</v>
      </c>
      <c r="E730">
        <v>6009.5337863900004</v>
      </c>
      <c r="F730">
        <v>1381.7</v>
      </c>
      <c r="G730">
        <v>-6.3590453828134699</v>
      </c>
      <c r="H730">
        <v>-6.88332856838226</v>
      </c>
      <c r="I730">
        <v>13.1759651905627</v>
      </c>
      <c r="J730">
        <v>-1.5162888704777</v>
      </c>
      <c r="K730">
        <v>1317.3918165863299</v>
      </c>
      <c r="M730">
        <v>60.399584077918703</v>
      </c>
      <c r="N730">
        <v>0.90652191965826201</v>
      </c>
      <c r="O730">
        <v>9.3507997394514106</v>
      </c>
      <c r="P730">
        <v>42.443298969072103</v>
      </c>
    </row>
    <row r="731" spans="1:17" x14ac:dyDescent="0.3">
      <c r="A731" t="s">
        <v>1602</v>
      </c>
      <c r="B731" t="s">
        <v>1603</v>
      </c>
      <c r="C731" t="s">
        <v>3161</v>
      </c>
      <c r="D731" t="s">
        <v>257</v>
      </c>
      <c r="E731">
        <v>6006.2189518499999</v>
      </c>
      <c r="F731">
        <v>627.25</v>
      </c>
      <c r="G731">
        <v>-25.3437388513575</v>
      </c>
      <c r="H731">
        <v>-7.92684078142379</v>
      </c>
      <c r="I731">
        <v>11.607734632912701</v>
      </c>
      <c r="J731">
        <v>-4.5416560245436797</v>
      </c>
      <c r="K731">
        <v>640.02359921824996</v>
      </c>
      <c r="L731">
        <v>582.04454394921095</v>
      </c>
      <c r="M731">
        <v>34.251011539945701</v>
      </c>
      <c r="N731">
        <v>0.34293050577997303</v>
      </c>
      <c r="O731">
        <v>15.870864886408899</v>
      </c>
      <c r="P731">
        <v>44.211978388320397</v>
      </c>
      <c r="Q731">
        <v>3.7590342275528002E-2</v>
      </c>
    </row>
    <row r="732" spans="1:17" x14ac:dyDescent="0.3">
      <c r="A732" t="s">
        <v>1604</v>
      </c>
      <c r="B732" t="s">
        <v>1605</v>
      </c>
      <c r="C732" t="s">
        <v>3161</v>
      </c>
      <c r="D732" t="s">
        <v>257</v>
      </c>
      <c r="E732">
        <v>5995.3617281750003</v>
      </c>
      <c r="F732">
        <v>178.25</v>
      </c>
      <c r="G732">
        <v>-21.670114890818599</v>
      </c>
      <c r="H732">
        <v>-5.6869009688998897</v>
      </c>
      <c r="I732">
        <v>-8.8423685800605103</v>
      </c>
      <c r="J732">
        <v>4.64205510180222</v>
      </c>
      <c r="K732">
        <v>171.805225753032</v>
      </c>
      <c r="L732">
        <v>167.95731484059701</v>
      </c>
      <c r="M732">
        <v>59.427711580752401</v>
      </c>
      <c r="N732">
        <v>0.90563639159398002</v>
      </c>
      <c r="O732">
        <v>23.1977559607293</v>
      </c>
      <c r="P732">
        <v>37.062668204536699</v>
      </c>
      <c r="Q732">
        <v>-4.6410395215050998E-2</v>
      </c>
    </row>
    <row r="733" spans="1:17" x14ac:dyDescent="0.3">
      <c r="A733" t="s">
        <v>1606</v>
      </c>
      <c r="B733" t="s">
        <v>1607</v>
      </c>
      <c r="C733" t="s">
        <v>3149</v>
      </c>
      <c r="D733" t="s">
        <v>232</v>
      </c>
      <c r="E733">
        <v>5991.2954127000003</v>
      </c>
      <c r="F733">
        <v>310.5</v>
      </c>
      <c r="G733">
        <v>16.731744121163</v>
      </c>
      <c r="H733">
        <v>-1.60094802840908</v>
      </c>
      <c r="I733">
        <v>27.654506311416199</v>
      </c>
      <c r="J733">
        <v>1.18269592600255</v>
      </c>
      <c r="K733">
        <v>287.12630070588199</v>
      </c>
      <c r="L733">
        <v>250.25304610819799</v>
      </c>
      <c r="M733">
        <v>62.825146762716997</v>
      </c>
      <c r="N733">
        <v>0.58201811228147304</v>
      </c>
      <c r="O733">
        <v>6.2479871175523201</v>
      </c>
      <c r="P733">
        <v>75.423728813559293</v>
      </c>
      <c r="Q733">
        <v>0.17585317585629001</v>
      </c>
    </row>
    <row r="734" spans="1:17" hidden="1" x14ac:dyDescent="0.3">
      <c r="A734" t="s">
        <v>1608</v>
      </c>
      <c r="B734" t="s">
        <v>1609</v>
      </c>
      <c r="C734" t="s">
        <v>3162</v>
      </c>
      <c r="D734" t="s">
        <v>276</v>
      </c>
      <c r="E734">
        <v>5986.6756741299996</v>
      </c>
      <c r="F734">
        <v>5471.15</v>
      </c>
      <c r="G734">
        <v>76.932910948869306</v>
      </c>
      <c r="H734">
        <v>-3.0402673704785901</v>
      </c>
      <c r="I734">
        <v>24.9395519467718</v>
      </c>
      <c r="J734">
        <v>-1.9814138514894299</v>
      </c>
      <c r="K734">
        <v>5279.5844399202497</v>
      </c>
      <c r="L734">
        <v>4385.4240587281001</v>
      </c>
      <c r="M734">
        <v>52.5213367928678</v>
      </c>
      <c r="N734">
        <v>0.91484873864845295</v>
      </c>
      <c r="O734">
        <v>5.46228854993924</v>
      </c>
      <c r="P734">
        <v>130.15101800437401</v>
      </c>
      <c r="Q734">
        <v>0.15560015535201499</v>
      </c>
    </row>
    <row r="735" spans="1:17" x14ac:dyDescent="0.3">
      <c r="A735" t="s">
        <v>1610</v>
      </c>
      <c r="B735" t="s">
        <v>1611</v>
      </c>
      <c r="C735" t="s">
        <v>3156</v>
      </c>
      <c r="D735" t="s">
        <v>458</v>
      </c>
      <c r="E735">
        <v>5984.1184008749997</v>
      </c>
      <c r="F735">
        <v>541.25</v>
      </c>
      <c r="G735">
        <v>-46.958316005333202</v>
      </c>
      <c r="H735">
        <v>-5.3238595255141199</v>
      </c>
      <c r="I735">
        <v>-23.307300916763399</v>
      </c>
      <c r="J735">
        <v>-1.1911531269548099</v>
      </c>
      <c r="K735">
        <v>578.51641802613403</v>
      </c>
      <c r="L735">
        <v>619.22154812468102</v>
      </c>
      <c r="M735">
        <v>22.7190596285986</v>
      </c>
      <c r="N735">
        <v>0.67018656185883496</v>
      </c>
      <c r="O735">
        <v>43.371824480369497</v>
      </c>
      <c r="P735">
        <v>3.8170135225855799</v>
      </c>
      <c r="Q735">
        <v>-8.1150027927636995E-2</v>
      </c>
    </row>
    <row r="736" spans="1:17" x14ac:dyDescent="0.3">
      <c r="A736" t="s">
        <v>1612</v>
      </c>
      <c r="B736" t="s">
        <v>1613</v>
      </c>
      <c r="C736" t="s">
        <v>3158</v>
      </c>
      <c r="D736" t="s">
        <v>429</v>
      </c>
      <c r="E736">
        <v>5958.6078480480001</v>
      </c>
      <c r="F736">
        <v>60.63</v>
      </c>
      <c r="G736">
        <v>-37.783772469031497</v>
      </c>
      <c r="H736">
        <v>-10.6247787320937</v>
      </c>
      <c r="I736">
        <v>-28.009989977517499</v>
      </c>
      <c r="J736">
        <v>-3.01973894961364</v>
      </c>
      <c r="K736">
        <v>64.825630896761993</v>
      </c>
      <c r="L736">
        <v>67.905216663445202</v>
      </c>
      <c r="M736">
        <v>31.4638914060011</v>
      </c>
      <c r="N736">
        <v>0.35814680462376602</v>
      </c>
      <c r="O736">
        <v>61.636153719280799</v>
      </c>
      <c r="P736">
        <v>3.4112229234180398</v>
      </c>
      <c r="Q736">
        <v>1.3271817392237E-2</v>
      </c>
    </row>
    <row r="737" spans="1:17" hidden="1" x14ac:dyDescent="0.3">
      <c r="A737" t="s">
        <v>1614</v>
      </c>
      <c r="B737" t="s">
        <v>1615</v>
      </c>
      <c r="C737" t="s">
        <v>3162</v>
      </c>
      <c r="D737" t="s">
        <v>1616</v>
      </c>
      <c r="E737">
        <v>5939.3916880699999</v>
      </c>
      <c r="F737">
        <v>333.35</v>
      </c>
      <c r="G737">
        <v>-13.3236053275839</v>
      </c>
      <c r="H737">
        <v>-3.8639414581194198</v>
      </c>
      <c r="I737">
        <v>4.1144659320986996</v>
      </c>
      <c r="J737">
        <v>-12.1541718666632</v>
      </c>
      <c r="K737">
        <v>338.39686051707798</v>
      </c>
      <c r="L737">
        <v>307.66115464116501</v>
      </c>
      <c r="M737">
        <v>44.768104387219303</v>
      </c>
      <c r="N737">
        <v>2.6510128435407299</v>
      </c>
      <c r="O737">
        <v>21.1639418029098</v>
      </c>
      <c r="P737">
        <v>41.369804919423203</v>
      </c>
      <c r="Q737">
        <v>0.12582413508951701</v>
      </c>
    </row>
    <row r="738" spans="1:17" hidden="1" x14ac:dyDescent="0.3">
      <c r="A738" t="s">
        <v>1617</v>
      </c>
      <c r="B738" t="s">
        <v>1618</v>
      </c>
      <c r="C738" t="s">
        <v>3149</v>
      </c>
      <c r="D738" t="s">
        <v>127</v>
      </c>
      <c r="E738">
        <v>5928.6759246000001</v>
      </c>
      <c r="F738">
        <v>475.8</v>
      </c>
      <c r="G738">
        <v>4.6288914582973204</v>
      </c>
      <c r="H738">
        <v>32.582148555751601</v>
      </c>
      <c r="I738">
        <v>36.3589275821546</v>
      </c>
      <c r="J738">
        <v>7.2268159288923703</v>
      </c>
      <c r="K738">
        <v>377.769197438226</v>
      </c>
      <c r="M738">
        <v>83.308509217770805</v>
      </c>
      <c r="N738">
        <v>1.5153358240928001</v>
      </c>
      <c r="O738">
        <v>1.0928961748633801</v>
      </c>
      <c r="P738">
        <v>58.0468360737419</v>
      </c>
    </row>
    <row r="739" spans="1:17" x14ac:dyDescent="0.3">
      <c r="A739" t="s">
        <v>1619</v>
      </c>
      <c r="B739" t="s">
        <v>1620</v>
      </c>
      <c r="C739" t="s">
        <v>3156</v>
      </c>
      <c r="D739" t="s">
        <v>1621</v>
      </c>
      <c r="E739">
        <v>5925.4736350499998</v>
      </c>
      <c r="F739">
        <v>453.9</v>
      </c>
      <c r="G739">
        <v>-18.133983065421301</v>
      </c>
      <c r="H739">
        <v>-6.2893132334827904</v>
      </c>
      <c r="I739">
        <v>-26.4059153065886</v>
      </c>
      <c r="J739">
        <v>-0.33525736568629799</v>
      </c>
      <c r="K739">
        <v>491.32099749868001</v>
      </c>
      <c r="L739">
        <v>500.10023285067001</v>
      </c>
      <c r="M739">
        <v>26.199222875558402</v>
      </c>
      <c r="N739">
        <v>0.18541192720875199</v>
      </c>
      <c r="O739">
        <v>47.466402291253502</v>
      </c>
      <c r="P739">
        <v>16.0721135404679</v>
      </c>
      <c r="Q739">
        <v>-3.2626002585400002E-4</v>
      </c>
    </row>
    <row r="740" spans="1:17" x14ac:dyDescent="0.3">
      <c r="A740" t="s">
        <v>1622</v>
      </c>
      <c r="B740" t="s">
        <v>1623</v>
      </c>
      <c r="C740" t="s">
        <v>3149</v>
      </c>
      <c r="D740" t="s">
        <v>127</v>
      </c>
      <c r="E740">
        <v>5920.8487800000003</v>
      </c>
      <c r="F740">
        <v>638.04999999999995</v>
      </c>
      <c r="G740">
        <v>133.92782672487499</v>
      </c>
      <c r="H740">
        <v>13.846787553600301</v>
      </c>
      <c r="I740">
        <v>99.4050154857634</v>
      </c>
      <c r="J740">
        <v>5.9244957205211204</v>
      </c>
      <c r="K740">
        <v>585.77286300797698</v>
      </c>
      <c r="L740">
        <v>466.79134723599998</v>
      </c>
      <c r="M740">
        <v>64.497065772209695</v>
      </c>
      <c r="N740">
        <v>0.81404250588775895</v>
      </c>
      <c r="O740">
        <v>13.9957683567118</v>
      </c>
      <c r="P740">
        <v>204.84949832775899</v>
      </c>
      <c r="Q740">
        <v>8.6836087323712993E-2</v>
      </c>
    </row>
    <row r="741" spans="1:17" hidden="1" x14ac:dyDescent="0.3">
      <c r="A741" t="s">
        <v>1624</v>
      </c>
      <c r="B741" t="s">
        <v>1625</v>
      </c>
      <c r="C741" t="s">
        <v>3162</v>
      </c>
      <c r="D741" t="s">
        <v>257</v>
      </c>
      <c r="E741">
        <v>5913.6159682500002</v>
      </c>
      <c r="F741">
        <v>489.9</v>
      </c>
      <c r="G741">
        <v>242.79169286431801</v>
      </c>
      <c r="H741">
        <v>2.9397017719454701</v>
      </c>
      <c r="I741">
        <v>233.96119404149701</v>
      </c>
      <c r="J741">
        <v>-5.1208307590387898</v>
      </c>
      <c r="K741">
        <v>418.643946607136</v>
      </c>
      <c r="L741">
        <v>258.007753398717</v>
      </c>
      <c r="M741">
        <v>43.4801727289341</v>
      </c>
      <c r="N741">
        <v>0.42902171456307597</v>
      </c>
      <c r="O741">
        <v>22.473974280465399</v>
      </c>
      <c r="P741">
        <v>378.32454598711098</v>
      </c>
      <c r="Q741">
        <v>0.23067174819560601</v>
      </c>
    </row>
    <row r="742" spans="1:17" x14ac:dyDescent="0.3">
      <c r="A742" t="s">
        <v>1626</v>
      </c>
      <c r="B742" t="s">
        <v>1627</v>
      </c>
      <c r="C742" t="s">
        <v>3161</v>
      </c>
      <c r="D742" t="s">
        <v>400</v>
      </c>
      <c r="E742">
        <v>5875.1669184000002</v>
      </c>
      <c r="F742">
        <v>119.76</v>
      </c>
      <c r="G742">
        <v>26.984557297834101</v>
      </c>
      <c r="H742">
        <v>-6.1673493690039702</v>
      </c>
      <c r="I742">
        <v>8.3440766632881402</v>
      </c>
      <c r="J742">
        <v>0.48048864402362101</v>
      </c>
      <c r="K742">
        <v>127.957945448221</v>
      </c>
      <c r="L742">
        <v>115.883723156055</v>
      </c>
      <c r="M742">
        <v>40.475065439333598</v>
      </c>
      <c r="N742">
        <v>0.36967839112151601</v>
      </c>
      <c r="O742">
        <v>41.908817635270502</v>
      </c>
      <c r="P742">
        <v>84.1045349730976</v>
      </c>
      <c r="Q742">
        <v>7.6769565249869998E-2</v>
      </c>
    </row>
    <row r="743" spans="1:17" hidden="1" x14ac:dyDescent="0.3">
      <c r="A743" t="s">
        <v>1628</v>
      </c>
      <c r="B743" t="s">
        <v>1629</v>
      </c>
      <c r="C743" t="s">
        <v>3147</v>
      </c>
      <c r="D743" t="s">
        <v>24</v>
      </c>
      <c r="E743">
        <v>5819.9258523750004</v>
      </c>
      <c r="F743">
        <v>547.65</v>
      </c>
      <c r="G743">
        <v>22.203395772954</v>
      </c>
      <c r="H743">
        <v>-4.1579698596244601</v>
      </c>
      <c r="I743">
        <v>10.139981056242</v>
      </c>
      <c r="J743">
        <v>1.0624863750906099</v>
      </c>
      <c r="K743">
        <v>582.39459546902401</v>
      </c>
      <c r="M743">
        <v>38.076039543304702</v>
      </c>
      <c r="N743">
        <v>0.45758906050623099</v>
      </c>
      <c r="O743">
        <v>38.939103441979299</v>
      </c>
      <c r="P743">
        <v>50.041095890410901</v>
      </c>
    </row>
    <row r="744" spans="1:17" hidden="1" x14ac:dyDescent="0.3">
      <c r="A744" t="s">
        <v>1630</v>
      </c>
      <c r="B744" t="s">
        <v>1631</v>
      </c>
      <c r="C744" t="s">
        <v>3162</v>
      </c>
      <c r="D744" t="s">
        <v>481</v>
      </c>
      <c r="E744">
        <v>5800.9354646399997</v>
      </c>
      <c r="F744">
        <v>402.4</v>
      </c>
      <c r="G744">
        <v>-37.418894826517302</v>
      </c>
      <c r="H744">
        <v>-1.0193723460269399</v>
      </c>
      <c r="I744">
        <v>-24.1623548427721</v>
      </c>
      <c r="J744">
        <v>1.2926307794227401</v>
      </c>
      <c r="K744">
        <v>414.11295704639298</v>
      </c>
      <c r="L744">
        <v>429.75248622346697</v>
      </c>
      <c r="M744">
        <v>43.060446094851997</v>
      </c>
      <c r="N744">
        <v>0.41272982546965198</v>
      </c>
      <c r="O744">
        <v>40.295725646123202</v>
      </c>
      <c r="P744">
        <v>2.40488611782669</v>
      </c>
      <c r="Q744">
        <v>-5.6181707466751003E-2</v>
      </c>
    </row>
    <row r="745" spans="1:17" x14ac:dyDescent="0.3">
      <c r="A745" t="s">
        <v>1632</v>
      </c>
      <c r="B745" t="s">
        <v>1633</v>
      </c>
      <c r="C745" t="s">
        <v>3153</v>
      </c>
      <c r="D745" t="s">
        <v>188</v>
      </c>
      <c r="E745">
        <v>5787.5429325300001</v>
      </c>
      <c r="F745">
        <v>474.85</v>
      </c>
      <c r="G745">
        <v>16.9269841110873</v>
      </c>
      <c r="H745">
        <v>-2.6998527515226902</v>
      </c>
      <c r="I745">
        <v>7.8795254722815802</v>
      </c>
      <c r="J745">
        <v>2.8664962887074301</v>
      </c>
      <c r="K745">
        <v>480.74776811863001</v>
      </c>
      <c r="L745">
        <v>440.23531360513499</v>
      </c>
      <c r="M745">
        <v>59.640257900818497</v>
      </c>
      <c r="N745">
        <v>0.94133659026606298</v>
      </c>
      <c r="O745">
        <v>14.246604190796999</v>
      </c>
      <c r="P745">
        <v>52.733998070119</v>
      </c>
      <c r="Q745">
        <v>0.19063763679231399</v>
      </c>
    </row>
    <row r="746" spans="1:17" x14ac:dyDescent="0.3">
      <c r="A746" t="s">
        <v>1634</v>
      </c>
      <c r="B746" t="s">
        <v>1635</v>
      </c>
      <c r="C746" t="s">
        <v>3151</v>
      </c>
      <c r="D746" t="s">
        <v>167</v>
      </c>
      <c r="E746">
        <v>5752.4858578000003</v>
      </c>
      <c r="F746">
        <v>634.75</v>
      </c>
      <c r="G746">
        <v>28.282051363714501</v>
      </c>
      <c r="H746">
        <v>-2.3106059917539499</v>
      </c>
      <c r="I746">
        <v>22.708744000583899</v>
      </c>
      <c r="J746">
        <v>5.2701475025212599</v>
      </c>
      <c r="K746">
        <v>629.92142356801901</v>
      </c>
      <c r="L746">
        <v>565.85371344999896</v>
      </c>
      <c r="M746">
        <v>58.049198930443197</v>
      </c>
      <c r="N746">
        <v>0.439782453549735</v>
      </c>
      <c r="O746">
        <v>13.698306419850301</v>
      </c>
      <c r="P746">
        <v>71.045540285637202</v>
      </c>
    </row>
    <row r="747" spans="1:17" x14ac:dyDescent="0.3">
      <c r="A747" t="s">
        <v>1636</v>
      </c>
      <c r="B747" t="s">
        <v>1637</v>
      </c>
      <c r="C747" t="s">
        <v>3159</v>
      </c>
      <c r="D747" t="s">
        <v>867</v>
      </c>
      <c r="E747">
        <v>5750.2718054099996</v>
      </c>
      <c r="F747">
        <v>32.450000000000003</v>
      </c>
      <c r="G747">
        <v>-49.431097223083498</v>
      </c>
      <c r="H747">
        <v>-20.3581041891956</v>
      </c>
      <c r="I747">
        <v>-39.990087936547702</v>
      </c>
      <c r="J747">
        <v>-0.88885960519264196</v>
      </c>
      <c r="K747">
        <v>37.695239714924398</v>
      </c>
      <c r="L747">
        <v>41.310999810018899</v>
      </c>
      <c r="M747">
        <v>30.736354857861699</v>
      </c>
      <c r="N747">
        <v>0.72878823279182003</v>
      </c>
      <c r="O747">
        <v>66.4098613251155</v>
      </c>
      <c r="P747">
        <v>2.6898734177215302</v>
      </c>
      <c r="Q747">
        <v>6.616352143451E-3</v>
      </c>
    </row>
    <row r="748" spans="1:17" hidden="1" x14ac:dyDescent="0.3">
      <c r="A748" t="s">
        <v>1638</v>
      </c>
      <c r="B748" t="s">
        <v>1639</v>
      </c>
      <c r="C748" t="s">
        <v>3162</v>
      </c>
      <c r="D748" t="s">
        <v>867</v>
      </c>
      <c r="E748">
        <v>5745.2632590000003</v>
      </c>
      <c r="F748">
        <v>669.85</v>
      </c>
      <c r="G748">
        <v>16.1495469736887</v>
      </c>
      <c r="H748">
        <v>-1.84971784798261</v>
      </c>
      <c r="I748">
        <v>-5.8882401682736401</v>
      </c>
      <c r="J748">
        <v>5.9879063394568499</v>
      </c>
      <c r="K748">
        <v>699.95222573281706</v>
      </c>
      <c r="L748">
        <v>667.53530236101096</v>
      </c>
      <c r="M748">
        <v>50.923921646890399</v>
      </c>
      <c r="N748">
        <v>0.35402174648242701</v>
      </c>
      <c r="O748">
        <v>38.9564827946555</v>
      </c>
      <c r="P748">
        <v>72.730789066529098</v>
      </c>
      <c r="Q748">
        <v>5.1061120638780003E-2</v>
      </c>
    </row>
    <row r="749" spans="1:17" x14ac:dyDescent="0.3">
      <c r="A749" t="s">
        <v>1640</v>
      </c>
      <c r="B749" t="s">
        <v>1641</v>
      </c>
      <c r="C749" t="s">
        <v>3150</v>
      </c>
      <c r="D749" t="s">
        <v>48</v>
      </c>
      <c r="E749">
        <v>5687.0194309600001</v>
      </c>
      <c r="F749">
        <v>751.6</v>
      </c>
      <c r="G749">
        <v>40.4126624593614</v>
      </c>
      <c r="H749">
        <v>-2.9885436386518398</v>
      </c>
      <c r="I749">
        <v>10.022401021162599</v>
      </c>
      <c r="J749">
        <v>-0.387823888320045</v>
      </c>
      <c r="K749">
        <v>778.57332367399795</v>
      </c>
      <c r="L749">
        <v>704.69242943608594</v>
      </c>
      <c r="M749">
        <v>50.985435182114998</v>
      </c>
      <c r="N749">
        <v>1.03369047527693</v>
      </c>
      <c r="O749">
        <v>24.640766365087799</v>
      </c>
      <c r="P749">
        <v>90.979545165798498</v>
      </c>
      <c r="Q749">
        <v>0.18094441538294101</v>
      </c>
    </row>
    <row r="750" spans="1:17" x14ac:dyDescent="0.3">
      <c r="A750" t="s">
        <v>1642</v>
      </c>
      <c r="B750" t="s">
        <v>1643</v>
      </c>
      <c r="C750" t="s">
        <v>3156</v>
      </c>
      <c r="D750" t="s">
        <v>154</v>
      </c>
      <c r="E750">
        <v>5643.7043315999999</v>
      </c>
      <c r="F750">
        <v>4993.05</v>
      </c>
      <c r="G750">
        <v>138.209995327206</v>
      </c>
      <c r="H750">
        <v>1.4453958028479299</v>
      </c>
      <c r="I750">
        <v>36.595683017973997</v>
      </c>
      <c r="J750">
        <v>4.3868369237026696</v>
      </c>
      <c r="K750">
        <v>4806.6122745939701</v>
      </c>
      <c r="L750">
        <v>3993.4958838474599</v>
      </c>
      <c r="M750">
        <v>64.456919025485107</v>
      </c>
      <c r="N750">
        <v>0.64215702018479803</v>
      </c>
      <c r="O750">
        <v>13.9513924354853</v>
      </c>
      <c r="P750">
        <v>191.56496350364901</v>
      </c>
      <c r="Q750">
        <v>0.21356151365109899</v>
      </c>
    </row>
    <row r="751" spans="1:17" hidden="1" x14ac:dyDescent="0.3">
      <c r="A751" t="s">
        <v>1644</v>
      </c>
      <c r="B751" t="s">
        <v>1645</v>
      </c>
      <c r="C751" t="s">
        <v>3162</v>
      </c>
      <c r="D751" t="s">
        <v>138</v>
      </c>
      <c r="E751">
        <v>5634.1840979999997</v>
      </c>
      <c r="F751">
        <v>7387.35</v>
      </c>
      <c r="G751">
        <v>264.22846986009199</v>
      </c>
      <c r="H751">
        <v>15.1938656871263</v>
      </c>
      <c r="I751">
        <v>24.7986125301179</v>
      </c>
      <c r="J751">
        <v>15.559291836305899</v>
      </c>
      <c r="K751">
        <v>6005.3888063795703</v>
      </c>
      <c r="L751">
        <v>5003.1447838520799</v>
      </c>
      <c r="M751">
        <v>88.693110691706096</v>
      </c>
      <c r="N751">
        <v>1.4697525937749401</v>
      </c>
      <c r="O751">
        <v>0</v>
      </c>
      <c r="P751">
        <v>299.31621621621599</v>
      </c>
      <c r="Q751">
        <v>0.32483517882384999</v>
      </c>
    </row>
    <row r="752" spans="1:17" x14ac:dyDescent="0.3">
      <c r="A752" t="s">
        <v>1646</v>
      </c>
      <c r="B752" t="s">
        <v>1647</v>
      </c>
      <c r="C752" t="s">
        <v>3151</v>
      </c>
      <c r="D752" t="s">
        <v>453</v>
      </c>
      <c r="E752">
        <v>5625.3590819999999</v>
      </c>
      <c r="F752">
        <v>502.8</v>
      </c>
      <c r="G752">
        <v>24.075214992446199</v>
      </c>
      <c r="H752">
        <v>-8.9738771662346206</v>
      </c>
      <c r="I752">
        <v>27.015789338714999</v>
      </c>
      <c r="J752">
        <v>-2.1642236902202798</v>
      </c>
      <c r="K752">
        <v>475.15164065178197</v>
      </c>
      <c r="L752">
        <v>410.71937252941598</v>
      </c>
      <c r="M752">
        <v>57.315537610103497</v>
      </c>
      <c r="N752">
        <v>0.42840027142953402</v>
      </c>
      <c r="O752">
        <v>13.5640413683373</v>
      </c>
      <c r="P752">
        <v>72.724149776708998</v>
      </c>
      <c r="Q752">
        <v>1.8569188157559001E-2</v>
      </c>
    </row>
    <row r="753" spans="1:17" x14ac:dyDescent="0.3">
      <c r="A753" t="s">
        <v>1648</v>
      </c>
      <c r="B753" t="s">
        <v>1649</v>
      </c>
      <c r="C753" t="s">
        <v>3151</v>
      </c>
      <c r="D753" t="s">
        <v>276</v>
      </c>
      <c r="E753">
        <v>5618.0392475199997</v>
      </c>
      <c r="F753">
        <v>654.4</v>
      </c>
      <c r="G753">
        <v>38.490231951049701</v>
      </c>
      <c r="H753">
        <v>10.093016770880199</v>
      </c>
      <c r="I753">
        <v>30.6507716625032</v>
      </c>
      <c r="J753">
        <v>12.6185507508411</v>
      </c>
      <c r="K753">
        <v>541.58722007325196</v>
      </c>
      <c r="L753">
        <v>462.01062707012102</v>
      </c>
      <c r="M753">
        <v>80.668915655150997</v>
      </c>
      <c r="N753">
        <v>1.0204310217738699</v>
      </c>
      <c r="O753">
        <v>1.3141809290953601</v>
      </c>
      <c r="P753">
        <v>90.177274048241699</v>
      </c>
    </row>
    <row r="754" spans="1:17" x14ac:dyDescent="0.3">
      <c r="A754" t="s">
        <v>1650</v>
      </c>
      <c r="B754" t="s">
        <v>1651</v>
      </c>
      <c r="C754" t="s">
        <v>3156</v>
      </c>
      <c r="D754" t="s">
        <v>252</v>
      </c>
      <c r="E754">
        <v>5587.5129664199903</v>
      </c>
      <c r="F754">
        <v>704.55</v>
      </c>
      <c r="G754">
        <v>-24.259893351335201</v>
      </c>
      <c r="H754">
        <v>2.7446316336928298</v>
      </c>
      <c r="I754">
        <v>-9.7586064247188204</v>
      </c>
      <c r="J754">
        <v>3.8854255392480699</v>
      </c>
      <c r="K754">
        <v>714.40252185230702</v>
      </c>
      <c r="L754">
        <v>702.36097719848203</v>
      </c>
      <c r="M754">
        <v>55.787560370879</v>
      </c>
      <c r="N754">
        <v>0.80126357563044104</v>
      </c>
      <c r="O754">
        <v>25.441771343410601</v>
      </c>
      <c r="P754">
        <v>21.348604891491501</v>
      </c>
    </row>
    <row r="755" spans="1:17" x14ac:dyDescent="0.3">
      <c r="A755" t="s">
        <v>1652</v>
      </c>
      <c r="B755" t="s">
        <v>1653</v>
      </c>
      <c r="C755" t="s">
        <v>3152</v>
      </c>
      <c r="D755" t="s">
        <v>906</v>
      </c>
      <c r="E755">
        <v>5564.9564348000004</v>
      </c>
      <c r="F755">
        <v>188</v>
      </c>
      <c r="G755">
        <v>12.140304538420899</v>
      </c>
      <c r="H755">
        <v>-20.154962609552101</v>
      </c>
      <c r="I755">
        <v>-23.053278981630299</v>
      </c>
      <c r="J755">
        <v>-3.8169121296131201</v>
      </c>
      <c r="K755">
        <v>208.45960911624601</v>
      </c>
      <c r="L755">
        <v>199.89066153776201</v>
      </c>
      <c r="M755">
        <v>26.795136025504402</v>
      </c>
      <c r="N755">
        <v>0.63140656362012504</v>
      </c>
      <c r="O755">
        <v>35.425531914893597</v>
      </c>
      <c r="P755">
        <v>49.681528662420298</v>
      </c>
      <c r="Q755">
        <v>3.5565846956581E-2</v>
      </c>
    </row>
    <row r="756" spans="1:17" x14ac:dyDescent="0.3">
      <c r="A756" t="s">
        <v>1654</v>
      </c>
      <c r="B756" t="s">
        <v>1655</v>
      </c>
      <c r="C756" t="s">
        <v>3161</v>
      </c>
      <c r="D756" t="s">
        <v>453</v>
      </c>
      <c r="E756">
        <v>5547.9341338300001</v>
      </c>
      <c r="F756">
        <v>2102.9499999999998</v>
      </c>
      <c r="G756">
        <v>-3.6318794569005002</v>
      </c>
      <c r="H756">
        <v>37.147854736031299</v>
      </c>
      <c r="I756">
        <v>38.985532548146701</v>
      </c>
      <c r="J756">
        <v>1.65283520748493</v>
      </c>
      <c r="K756">
        <v>1873.8036471770399</v>
      </c>
      <c r="L756">
        <v>1631.55702925934</v>
      </c>
      <c r="M756">
        <v>54.220570454377302</v>
      </c>
      <c r="N756">
        <v>0.625724165430531</v>
      </c>
      <c r="O756">
        <v>13.649872797736499</v>
      </c>
      <c r="P756">
        <v>78.822278911564595</v>
      </c>
      <c r="Q756">
        <v>5.2225836868267997E-2</v>
      </c>
    </row>
    <row r="757" spans="1:17" hidden="1" x14ac:dyDescent="0.3">
      <c r="A757" t="s">
        <v>1656</v>
      </c>
      <c r="B757" t="s">
        <v>1657</v>
      </c>
      <c r="C757" t="s">
        <v>3162</v>
      </c>
      <c r="D757" t="s">
        <v>533</v>
      </c>
      <c r="E757">
        <v>5512.2442542500003</v>
      </c>
      <c r="F757">
        <v>5294.5</v>
      </c>
      <c r="G757">
        <v>45.381731526661099</v>
      </c>
      <c r="H757">
        <v>-4.4807316389079697</v>
      </c>
      <c r="I757">
        <v>11.159435315810899</v>
      </c>
      <c r="J757">
        <v>6.1534549779746699E-2</v>
      </c>
      <c r="K757">
        <v>5499.9539692419503</v>
      </c>
      <c r="L757">
        <v>5066.4298199610503</v>
      </c>
      <c r="M757">
        <v>43.222102529192497</v>
      </c>
      <c r="N757">
        <v>0.41520372309929399</v>
      </c>
      <c r="O757">
        <v>26.525639814902199</v>
      </c>
      <c r="P757">
        <v>85.277855543113105</v>
      </c>
      <c r="Q757">
        <v>0.14641867545932999</v>
      </c>
    </row>
    <row r="758" spans="1:17" hidden="1" x14ac:dyDescent="0.3">
      <c r="A758" t="s">
        <v>1658</v>
      </c>
      <c r="B758" t="s">
        <v>1659</v>
      </c>
      <c r="C758" t="s">
        <v>3162</v>
      </c>
      <c r="D758" t="s">
        <v>384</v>
      </c>
      <c r="E758">
        <v>5498.0123624999997</v>
      </c>
      <c r="F758">
        <v>922.5</v>
      </c>
      <c r="G758">
        <v>79.526874956941995</v>
      </c>
      <c r="H758">
        <v>11.7687433152901</v>
      </c>
      <c r="I758">
        <v>71.236906970984705</v>
      </c>
      <c r="J758">
        <v>9.3997736365655999</v>
      </c>
      <c r="K758">
        <v>813.09248465241706</v>
      </c>
      <c r="L758">
        <v>637.70193998019795</v>
      </c>
      <c r="M758">
        <v>68.423820334331495</v>
      </c>
      <c r="N758">
        <v>1.1967669300678401</v>
      </c>
      <c r="O758">
        <v>4.17344173441733</v>
      </c>
      <c r="P758">
        <v>205.91941634886399</v>
      </c>
      <c r="Q758">
        <v>0.169458254060844</v>
      </c>
    </row>
    <row r="759" spans="1:17" hidden="1" x14ac:dyDescent="0.3">
      <c r="A759" t="s">
        <v>1660</v>
      </c>
      <c r="B759" t="s">
        <v>1661</v>
      </c>
      <c r="C759" t="s">
        <v>3162</v>
      </c>
      <c r="D759" t="s">
        <v>400</v>
      </c>
      <c r="E759">
        <v>5489.0149158000004</v>
      </c>
      <c r="F759">
        <v>608.4</v>
      </c>
      <c r="G759">
        <v>10.4731227863996</v>
      </c>
      <c r="H759">
        <v>5.9776749515457004</v>
      </c>
      <c r="I759">
        <v>52.645567316281799</v>
      </c>
      <c r="J759">
        <v>3.2112760308194099</v>
      </c>
      <c r="K759">
        <v>556.46841391515795</v>
      </c>
      <c r="L759">
        <v>485.72898897218499</v>
      </c>
      <c r="M759">
        <v>74.077745730645304</v>
      </c>
      <c r="N759">
        <v>1.03526540647803</v>
      </c>
      <c r="O759">
        <v>4.6761998685075499</v>
      </c>
      <c r="P759">
        <v>91.2906775664203</v>
      </c>
      <c r="Q759">
        <v>6.4010630579468E-2</v>
      </c>
    </row>
    <row r="760" spans="1:17" x14ac:dyDescent="0.3">
      <c r="A760" t="s">
        <v>1662</v>
      </c>
      <c r="B760" t="s">
        <v>1663</v>
      </c>
      <c r="C760" t="s">
        <v>3156</v>
      </c>
      <c r="D760" t="s">
        <v>252</v>
      </c>
      <c r="E760">
        <v>5472.4388348100001</v>
      </c>
      <c r="F760">
        <v>1779.1</v>
      </c>
      <c r="G760">
        <v>-57.822978994345704</v>
      </c>
      <c r="H760">
        <v>3.19801884045784</v>
      </c>
      <c r="I760">
        <v>-15.1132082174086</v>
      </c>
      <c r="J760">
        <v>3.3131900135214201</v>
      </c>
      <c r="K760">
        <v>1779.8604855204501</v>
      </c>
      <c r="L760">
        <v>1884.5867724755301</v>
      </c>
      <c r="M760">
        <v>54.5706542841858</v>
      </c>
      <c r="N760">
        <v>0.81812830098610001</v>
      </c>
      <c r="O760">
        <v>56.475184081839103</v>
      </c>
      <c r="P760">
        <v>11.19375</v>
      </c>
      <c r="Q760">
        <v>5.2578160041209998E-3</v>
      </c>
    </row>
    <row r="761" spans="1:17" hidden="1" x14ac:dyDescent="0.3">
      <c r="A761" t="s">
        <v>1664</v>
      </c>
      <c r="B761" t="s">
        <v>1665</v>
      </c>
      <c r="C761" t="s">
        <v>3162</v>
      </c>
      <c r="D761" t="s">
        <v>603</v>
      </c>
      <c r="E761">
        <v>5470.1743893499997</v>
      </c>
      <c r="F761">
        <v>2734.75</v>
      </c>
      <c r="G761">
        <v>130.09156886074899</v>
      </c>
      <c r="H761">
        <v>19.8929668646335</v>
      </c>
      <c r="I761">
        <v>51.198038344025498</v>
      </c>
      <c r="J761">
        <v>-3.0922898554978802</v>
      </c>
      <c r="K761">
        <v>2304.5631623588802</v>
      </c>
      <c r="L761">
        <v>1832.20453439938</v>
      </c>
      <c r="M761">
        <v>70.259024706295406</v>
      </c>
      <c r="N761">
        <v>2.2164112297233101</v>
      </c>
      <c r="O761">
        <v>5.7866349757747404</v>
      </c>
      <c r="P761">
        <v>182.66149870800999</v>
      </c>
      <c r="Q761">
        <v>0.21317025760019301</v>
      </c>
    </row>
    <row r="762" spans="1:17" x14ac:dyDescent="0.3">
      <c r="A762" t="s">
        <v>1666</v>
      </c>
      <c r="B762" t="s">
        <v>1667</v>
      </c>
      <c r="C762" t="s">
        <v>3154</v>
      </c>
      <c r="D762" t="s">
        <v>133</v>
      </c>
      <c r="E762">
        <v>5416.23</v>
      </c>
      <c r="F762">
        <v>9027.0499999999993</v>
      </c>
      <c r="G762">
        <v>10.4063445835267</v>
      </c>
      <c r="H762">
        <v>9.1215521240245199</v>
      </c>
      <c r="I762">
        <v>25.492786127994499</v>
      </c>
      <c r="J762">
        <v>-1.5021701055329899</v>
      </c>
      <c r="K762">
        <v>8422.1124117561303</v>
      </c>
      <c r="L762">
        <v>7186.5768774863</v>
      </c>
      <c r="M762">
        <v>52.265324373965797</v>
      </c>
      <c r="N762">
        <v>0.65186512545438902</v>
      </c>
      <c r="O762">
        <v>7.6880043868151802</v>
      </c>
      <c r="P762">
        <v>90.683452857489797</v>
      </c>
      <c r="Q762">
        <v>0.130164838141024</v>
      </c>
    </row>
    <row r="763" spans="1:17" x14ac:dyDescent="0.3">
      <c r="A763" t="s">
        <v>1668</v>
      </c>
      <c r="B763" t="s">
        <v>1669</v>
      </c>
      <c r="C763" t="s">
        <v>3158</v>
      </c>
      <c r="D763" t="s">
        <v>130</v>
      </c>
      <c r="E763">
        <v>5406.7349999999997</v>
      </c>
      <c r="F763">
        <v>189.71</v>
      </c>
      <c r="G763">
        <v>25.0321924433518</v>
      </c>
      <c r="H763">
        <v>-3.2636888481259101</v>
      </c>
      <c r="I763">
        <v>-18.082266807505299</v>
      </c>
      <c r="J763">
        <v>0.16129953178265299</v>
      </c>
      <c r="K763">
        <v>195.025126458655</v>
      </c>
      <c r="L763">
        <v>188.959427796212</v>
      </c>
      <c r="M763">
        <v>52.691144455759101</v>
      </c>
      <c r="N763">
        <v>0.58612656133375696</v>
      </c>
      <c r="O763">
        <v>39.660534500026301</v>
      </c>
      <c r="P763">
        <v>54.047909053999099</v>
      </c>
      <c r="Q763">
        <v>2.5521118836665999E-2</v>
      </c>
    </row>
    <row r="764" spans="1:17" x14ac:dyDescent="0.3">
      <c r="A764" t="s">
        <v>1670</v>
      </c>
      <c r="B764" t="s">
        <v>1671</v>
      </c>
      <c r="C764" t="s">
        <v>3157</v>
      </c>
      <c r="D764" t="s">
        <v>1621</v>
      </c>
      <c r="E764">
        <v>5401.1700304199903</v>
      </c>
      <c r="F764">
        <v>452.3</v>
      </c>
      <c r="G764">
        <v>11.6124536714879</v>
      </c>
      <c r="H764">
        <v>1.67086187346259</v>
      </c>
      <c r="I764">
        <v>10.142976090749199</v>
      </c>
      <c r="J764">
        <v>5.9085185730213698</v>
      </c>
      <c r="K764">
        <v>409.873318384816</v>
      </c>
      <c r="L764">
        <v>376.58090488913501</v>
      </c>
      <c r="M764">
        <v>70.626997476213205</v>
      </c>
      <c r="N764">
        <v>0.92366265259398705</v>
      </c>
      <c r="O764">
        <v>1.48131770948485</v>
      </c>
      <c r="P764">
        <v>58.562664329535401</v>
      </c>
      <c r="Q764">
        <v>7.5182215545216993E-2</v>
      </c>
    </row>
    <row r="765" spans="1:17" hidden="1" x14ac:dyDescent="0.3">
      <c r="A765" t="s">
        <v>1672</v>
      </c>
      <c r="B765" t="s">
        <v>1673</v>
      </c>
      <c r="C765" t="s">
        <v>3162</v>
      </c>
      <c r="D765" t="s">
        <v>405</v>
      </c>
      <c r="E765">
        <v>5371.0199591999999</v>
      </c>
      <c r="F765">
        <v>296</v>
      </c>
      <c r="G765">
        <v>-30.074112845581698</v>
      </c>
      <c r="H765">
        <v>5.4507622491076599</v>
      </c>
      <c r="I765">
        <v>-9.7914137310495697</v>
      </c>
      <c r="J765">
        <v>4.3260786905808697</v>
      </c>
      <c r="K765">
        <v>289.01126283371201</v>
      </c>
      <c r="L765">
        <v>291.28557252702501</v>
      </c>
      <c r="M765">
        <v>63.889245947883701</v>
      </c>
      <c r="N765">
        <v>0.85178890083375902</v>
      </c>
      <c r="O765">
        <v>31.064189189189101</v>
      </c>
      <c r="P765">
        <v>9.8534050844312393</v>
      </c>
      <c r="Q765">
        <v>9.2170603179899998E-3</v>
      </c>
    </row>
    <row r="766" spans="1:17" x14ac:dyDescent="0.3">
      <c r="A766" t="s">
        <v>1674</v>
      </c>
      <c r="B766" t="s">
        <v>1675</v>
      </c>
      <c r="C766" t="s">
        <v>3156</v>
      </c>
      <c r="D766" t="s">
        <v>188</v>
      </c>
      <c r="E766">
        <v>5355.8338214449996</v>
      </c>
      <c r="F766">
        <v>7886.15</v>
      </c>
      <c r="G766">
        <v>52.913348046478298</v>
      </c>
      <c r="H766">
        <v>1.73467180393252</v>
      </c>
      <c r="I766">
        <v>-19.764589854852002</v>
      </c>
      <c r="J766">
        <v>0.27205271241374002</v>
      </c>
      <c r="K766">
        <v>7661.7798753006</v>
      </c>
      <c r="L766">
        <v>6969.8478187264</v>
      </c>
      <c r="M766">
        <v>54.215970888267499</v>
      </c>
      <c r="N766">
        <v>0.89909121082703303</v>
      </c>
      <c r="O766">
        <v>15.1753390437666</v>
      </c>
      <c r="P766">
        <v>108.901868849419</v>
      </c>
      <c r="Q766">
        <v>0.121182040073003</v>
      </c>
    </row>
    <row r="767" spans="1:17" hidden="1" x14ac:dyDescent="0.3">
      <c r="A767" t="s">
        <v>1676</v>
      </c>
      <c r="B767" t="s">
        <v>1677</v>
      </c>
      <c r="C767" t="s">
        <v>3162</v>
      </c>
      <c r="D767" t="s">
        <v>21</v>
      </c>
      <c r="E767">
        <v>5323.8395431999998</v>
      </c>
      <c r="F767">
        <v>91.1</v>
      </c>
      <c r="G767">
        <v>-26.980180336375501</v>
      </c>
      <c r="H767">
        <v>-23.3462843240066</v>
      </c>
      <c r="I767">
        <v>-8.8947662955334206</v>
      </c>
      <c r="J767">
        <v>-4.8817963293046898</v>
      </c>
      <c r="K767">
        <v>114.38457155480801</v>
      </c>
      <c r="L767">
        <v>110.581752379154</v>
      </c>
      <c r="M767">
        <v>21.4584429196433</v>
      </c>
      <c r="N767">
        <v>0.88871151459125497</v>
      </c>
      <c r="O767">
        <v>57.189901207464303</v>
      </c>
      <c r="P767">
        <v>13.4919646194094</v>
      </c>
      <c r="Q767">
        <v>0.25601704475764803</v>
      </c>
    </row>
    <row r="768" spans="1:17" hidden="1" x14ac:dyDescent="0.3">
      <c r="A768" t="s">
        <v>1678</v>
      </c>
      <c r="B768" t="s">
        <v>1679</v>
      </c>
      <c r="C768" t="s">
        <v>3162</v>
      </c>
      <c r="D768" t="s">
        <v>279</v>
      </c>
      <c r="E768">
        <v>5302.7440567499998</v>
      </c>
      <c r="F768">
        <v>432.5</v>
      </c>
      <c r="G768">
        <v>62.682586680396398</v>
      </c>
      <c r="H768">
        <v>-1.3093207996352001</v>
      </c>
      <c r="I768">
        <v>39.540796924186097</v>
      </c>
      <c r="J768">
        <v>0.22972151843115701</v>
      </c>
      <c r="K768">
        <v>399.56601818903698</v>
      </c>
      <c r="L768">
        <v>321.15301661457698</v>
      </c>
      <c r="M768">
        <v>53.608947870673603</v>
      </c>
      <c r="N768">
        <v>0.46613103717189103</v>
      </c>
      <c r="O768">
        <v>14.0462427745664</v>
      </c>
      <c r="P768">
        <v>130.728194185116</v>
      </c>
    </row>
    <row r="769" spans="1:17" hidden="1" x14ac:dyDescent="0.3">
      <c r="A769" t="s">
        <v>1680</v>
      </c>
      <c r="B769" t="s">
        <v>1681</v>
      </c>
      <c r="C769" t="s">
        <v>3162</v>
      </c>
      <c r="D769" t="s">
        <v>481</v>
      </c>
      <c r="E769">
        <v>5302.3998182400001</v>
      </c>
      <c r="F769">
        <v>755.2</v>
      </c>
      <c r="G769">
        <v>52.509521959728197</v>
      </c>
      <c r="H769">
        <v>-1.77060074318044</v>
      </c>
      <c r="I769">
        <v>66.315490730175597</v>
      </c>
      <c r="J769">
        <v>6.3364413685353496</v>
      </c>
      <c r="K769">
        <v>696.77259161858296</v>
      </c>
      <c r="M769">
        <v>69.355942264946805</v>
      </c>
      <c r="N769">
        <v>0.55806929027496099</v>
      </c>
      <c r="O769">
        <v>25.2648305084745</v>
      </c>
      <c r="P769">
        <v>103.338718362951</v>
      </c>
    </row>
    <row r="770" spans="1:17" hidden="1" x14ac:dyDescent="0.3">
      <c r="A770" t="s">
        <v>1682</v>
      </c>
      <c r="B770" t="s">
        <v>1683</v>
      </c>
      <c r="C770" t="s">
        <v>3162</v>
      </c>
      <c r="D770" t="s">
        <v>273</v>
      </c>
      <c r="E770">
        <v>5277.0595654099998</v>
      </c>
      <c r="F770">
        <v>1250.3</v>
      </c>
      <c r="G770">
        <v>444.35933776850499</v>
      </c>
      <c r="H770">
        <v>15.2074604834861</v>
      </c>
      <c r="I770">
        <v>103.30528727044501</v>
      </c>
      <c r="J770">
        <v>15.6767344888808</v>
      </c>
      <c r="K770">
        <v>970.79115450335303</v>
      </c>
      <c r="L770">
        <v>664.63172848838599</v>
      </c>
      <c r="M770">
        <v>80.498039327748401</v>
      </c>
      <c r="N770">
        <v>0.95427289299178297</v>
      </c>
      <c r="O770">
        <v>0</v>
      </c>
      <c r="P770">
        <v>689.82943777637297</v>
      </c>
      <c r="Q770">
        <v>0.216766204761356</v>
      </c>
    </row>
    <row r="771" spans="1:17" x14ac:dyDescent="0.3">
      <c r="A771" t="s">
        <v>1684</v>
      </c>
      <c r="B771" t="s">
        <v>1685</v>
      </c>
      <c r="C771" t="s">
        <v>3159</v>
      </c>
      <c r="D771" t="s">
        <v>538</v>
      </c>
      <c r="E771">
        <v>5237.5798169780001</v>
      </c>
      <c r="F771">
        <v>105.13</v>
      </c>
      <c r="G771">
        <v>-40.733496077362098</v>
      </c>
      <c r="H771">
        <v>2.2450282543268001</v>
      </c>
      <c r="I771">
        <v>-2.9515908226604202</v>
      </c>
      <c r="J771">
        <v>-1.71796540129453</v>
      </c>
      <c r="K771">
        <v>108.024957101827</v>
      </c>
      <c r="L771">
        <v>108.565091225727</v>
      </c>
      <c r="M771">
        <v>32.043441320768601</v>
      </c>
      <c r="N771">
        <v>0.61516942312608303</v>
      </c>
      <c r="O771">
        <v>27.1758774850185</v>
      </c>
      <c r="P771">
        <v>14.8961748633879</v>
      </c>
      <c r="Q771">
        <v>-9.3905296156003001E-2</v>
      </c>
    </row>
    <row r="772" spans="1:17" x14ac:dyDescent="0.3">
      <c r="A772" t="s">
        <v>1686</v>
      </c>
      <c r="B772" t="s">
        <v>1687</v>
      </c>
      <c r="C772" t="s">
        <v>3155</v>
      </c>
      <c r="D772" t="s">
        <v>77</v>
      </c>
      <c r="E772">
        <v>5223.4323237999997</v>
      </c>
      <c r="F772">
        <v>230.5</v>
      </c>
      <c r="G772">
        <v>-5.5565289125434196</v>
      </c>
      <c r="H772">
        <v>-3.4433760631063599</v>
      </c>
      <c r="I772">
        <v>3.9904793183740601</v>
      </c>
      <c r="J772">
        <v>-3.4644575520930601</v>
      </c>
      <c r="K772">
        <v>225.45624161966401</v>
      </c>
      <c r="L772">
        <v>215.84224522344701</v>
      </c>
      <c r="M772">
        <v>64.1248464274626</v>
      </c>
      <c r="N772">
        <v>2.9608253959040298</v>
      </c>
      <c r="O772">
        <v>11.9305856832971</v>
      </c>
      <c r="P772">
        <v>25.613079019073499</v>
      </c>
      <c r="Q772">
        <v>-5.6824619894530998E-2</v>
      </c>
    </row>
    <row r="773" spans="1:17" x14ac:dyDescent="0.3">
      <c r="A773" t="s">
        <v>1688</v>
      </c>
      <c r="B773" t="s">
        <v>1689</v>
      </c>
      <c r="C773" t="s">
        <v>3147</v>
      </c>
      <c r="D773" t="s">
        <v>24</v>
      </c>
      <c r="E773">
        <v>5218.1133573400002</v>
      </c>
      <c r="F773">
        <v>308.60000000000002</v>
      </c>
      <c r="G773">
        <v>-41.866747270265101</v>
      </c>
      <c r="H773">
        <v>-4.1733575103550802</v>
      </c>
      <c r="I773">
        <v>-37.872283401758303</v>
      </c>
      <c r="J773">
        <v>-3.8789378480282299</v>
      </c>
      <c r="K773">
        <v>322.16203015567402</v>
      </c>
      <c r="L773">
        <v>339.42071235584302</v>
      </c>
      <c r="M773">
        <v>42.595859462511797</v>
      </c>
      <c r="N773">
        <v>0.78416918426709903</v>
      </c>
      <c r="O773">
        <v>36.827608554763401</v>
      </c>
      <c r="P773">
        <v>2.2531477799867501</v>
      </c>
      <c r="Q773">
        <v>-2.8368215683514001E-2</v>
      </c>
    </row>
    <row r="774" spans="1:17" hidden="1" x14ac:dyDescent="0.3">
      <c r="A774" t="s">
        <v>1690</v>
      </c>
      <c r="B774" t="s">
        <v>1691</v>
      </c>
      <c r="C774" t="s">
        <v>3162</v>
      </c>
      <c r="D774" t="s">
        <v>154</v>
      </c>
      <c r="E774">
        <v>5211.1880000000001</v>
      </c>
      <c r="F774">
        <v>302.8</v>
      </c>
      <c r="G774">
        <v>5185.7267975137502</v>
      </c>
      <c r="H774">
        <v>36.480844021763602</v>
      </c>
      <c r="I774">
        <v>606.49196951794295</v>
      </c>
      <c r="J774">
        <v>-8.3212835936659406</v>
      </c>
      <c r="K774">
        <v>215.721502438237</v>
      </c>
      <c r="L774">
        <v>103.78530160501001</v>
      </c>
      <c r="M774">
        <v>50.305468193618999</v>
      </c>
      <c r="N774">
        <v>1.2697134510003101</v>
      </c>
      <c r="O774">
        <v>17.569352708058101</v>
      </c>
      <c r="P774">
        <v>5466.1764705882297</v>
      </c>
      <c r="Q774">
        <v>0.25771225979254397</v>
      </c>
    </row>
    <row r="775" spans="1:17" x14ac:dyDescent="0.3">
      <c r="A775" t="s">
        <v>1692</v>
      </c>
      <c r="B775" t="s">
        <v>1693</v>
      </c>
      <c r="C775" t="s">
        <v>3153</v>
      </c>
      <c r="D775" t="s">
        <v>188</v>
      </c>
      <c r="E775">
        <v>5207.2729065000003</v>
      </c>
      <c r="F775">
        <v>728.1</v>
      </c>
      <c r="G775">
        <v>24.708171172273801</v>
      </c>
      <c r="H775">
        <v>10.394714352276599</v>
      </c>
      <c r="I775">
        <v>8.7945067299702409</v>
      </c>
      <c r="J775">
        <v>2.5421086043896799</v>
      </c>
      <c r="K775">
        <v>691.94379559122501</v>
      </c>
      <c r="L775">
        <v>633.98133258846894</v>
      </c>
      <c r="M775">
        <v>58.047981080536303</v>
      </c>
      <c r="N775">
        <v>1.4029244904145399</v>
      </c>
      <c r="O775">
        <v>9.7582749622304501</v>
      </c>
      <c r="P775">
        <v>77.2611077297626</v>
      </c>
      <c r="Q775">
        <v>0.148457472125469</v>
      </c>
    </row>
    <row r="776" spans="1:17" hidden="1" x14ac:dyDescent="0.3">
      <c r="A776" t="s">
        <v>1694</v>
      </c>
      <c r="B776" t="s">
        <v>1695</v>
      </c>
      <c r="C776" t="s">
        <v>3162</v>
      </c>
      <c r="D776" t="s">
        <v>1696</v>
      </c>
      <c r="E776">
        <v>5168.879891351</v>
      </c>
      <c r="F776">
        <v>64.44</v>
      </c>
      <c r="G776">
        <v>1.68490172952184</v>
      </c>
      <c r="H776">
        <v>4.9141199517430003</v>
      </c>
      <c r="I776">
        <v>-8.62772218855131</v>
      </c>
      <c r="J776">
        <v>1.91922111021155</v>
      </c>
      <c r="K776">
        <v>62.087665182879199</v>
      </c>
      <c r="L776">
        <v>58.903708840542002</v>
      </c>
      <c r="M776">
        <v>56.425916595309197</v>
      </c>
      <c r="N776">
        <v>0.914470592734974</v>
      </c>
      <c r="O776">
        <v>1.5673494723774199</v>
      </c>
      <c r="P776">
        <v>28.8799999999999</v>
      </c>
      <c r="Q776">
        <v>-3.0196124243903E-2</v>
      </c>
    </row>
    <row r="777" spans="1:17" hidden="1" x14ac:dyDescent="0.3">
      <c r="A777" t="s">
        <v>1697</v>
      </c>
      <c r="B777" t="s">
        <v>1698</v>
      </c>
      <c r="C777" t="s">
        <v>3162</v>
      </c>
      <c r="D777" t="s">
        <v>188</v>
      </c>
      <c r="E777">
        <v>5142.2672865000004</v>
      </c>
      <c r="F777">
        <v>2332.5</v>
      </c>
      <c r="G777">
        <v>27.737479916805999</v>
      </c>
      <c r="H777">
        <v>4.9599378714315003</v>
      </c>
      <c r="I777">
        <v>38.722939261945399</v>
      </c>
      <c r="J777">
        <v>0.64611569229991905</v>
      </c>
      <c r="K777">
        <v>2105.6501797046199</v>
      </c>
      <c r="M777">
        <v>51.445440472996999</v>
      </c>
      <c r="N777">
        <v>1.2186706361950901</v>
      </c>
      <c r="O777">
        <v>11.468381564844501</v>
      </c>
      <c r="P777">
        <v>93.745327685023597</v>
      </c>
    </row>
    <row r="778" spans="1:17" x14ac:dyDescent="0.3">
      <c r="A778" t="s">
        <v>1699</v>
      </c>
      <c r="B778" t="s">
        <v>1700</v>
      </c>
      <c r="C778" t="s">
        <v>3157</v>
      </c>
      <c r="D778" t="s">
        <v>822</v>
      </c>
      <c r="E778">
        <v>5128.2776588999996</v>
      </c>
      <c r="F778">
        <v>418.2</v>
      </c>
      <c r="G778">
        <v>-14.8253442620006</v>
      </c>
      <c r="H778">
        <v>7.6702309418942196</v>
      </c>
      <c r="I778">
        <v>18.1645703992831</v>
      </c>
      <c r="J778">
        <v>1.1114268482188201</v>
      </c>
      <c r="K778">
        <v>383.29310225459801</v>
      </c>
      <c r="L778">
        <v>356.06451327429602</v>
      </c>
      <c r="M778">
        <v>71.359598161237898</v>
      </c>
      <c r="N778">
        <v>1.15736003469352</v>
      </c>
      <c r="O778">
        <v>7.5801052128168198</v>
      </c>
      <c r="P778">
        <v>56.073894383280397</v>
      </c>
      <c r="Q778">
        <v>1.8982173463483999E-2</v>
      </c>
    </row>
    <row r="779" spans="1:17" hidden="1" x14ac:dyDescent="0.3">
      <c r="A779" t="s">
        <v>1701</v>
      </c>
      <c r="B779" t="s">
        <v>1702</v>
      </c>
      <c r="C779" t="s">
        <v>3162</v>
      </c>
      <c r="D779" t="s">
        <v>429</v>
      </c>
      <c r="E779">
        <v>5122.5924096750005</v>
      </c>
      <c r="F779">
        <v>585.65</v>
      </c>
      <c r="G779">
        <v>-39.397121741929602</v>
      </c>
      <c r="H779">
        <v>0.19874580948364801</v>
      </c>
      <c r="I779">
        <v>-8.9368923079004698</v>
      </c>
      <c r="J779">
        <v>8.8153539412206996</v>
      </c>
      <c r="K779">
        <v>568.62832595071495</v>
      </c>
      <c r="L779">
        <v>589.05497462095695</v>
      </c>
      <c r="M779">
        <v>59.533874807570001</v>
      </c>
      <c r="N779">
        <v>0.353112232834011</v>
      </c>
      <c r="O779">
        <v>36.429608127721302</v>
      </c>
      <c r="P779">
        <v>14.5525672371638</v>
      </c>
      <c r="Q779">
        <v>4.3402023942097002E-2</v>
      </c>
    </row>
    <row r="780" spans="1:17" hidden="1" x14ac:dyDescent="0.3">
      <c r="A780" t="s">
        <v>1703</v>
      </c>
      <c r="B780" t="s">
        <v>1704</v>
      </c>
      <c r="C780" t="s">
        <v>3162</v>
      </c>
      <c r="D780" t="s">
        <v>51</v>
      </c>
      <c r="E780">
        <v>5119.2020825</v>
      </c>
      <c r="F780">
        <v>727.1</v>
      </c>
      <c r="G780">
        <v>46.771483125284398</v>
      </c>
      <c r="H780">
        <v>15.382480374423301</v>
      </c>
      <c r="I780">
        <v>16.917690923043299</v>
      </c>
      <c r="J780">
        <v>15.1513767303713</v>
      </c>
      <c r="K780">
        <v>627.87483716934503</v>
      </c>
      <c r="L780">
        <v>548.57400083927303</v>
      </c>
      <c r="M780">
        <v>69.117189947150393</v>
      </c>
      <c r="N780">
        <v>0.97030409874150902</v>
      </c>
      <c r="O780">
        <v>3.7271351946087199</v>
      </c>
      <c r="P780">
        <v>82.230576441102698</v>
      </c>
      <c r="Q780">
        <v>0.113759608716338</v>
      </c>
    </row>
    <row r="781" spans="1:17" x14ac:dyDescent="0.3">
      <c r="A781" t="s">
        <v>1705</v>
      </c>
      <c r="B781" t="s">
        <v>1706</v>
      </c>
      <c r="C781" t="s">
        <v>3158</v>
      </c>
      <c r="D781" t="s">
        <v>72</v>
      </c>
      <c r="E781">
        <v>5117.0240000000003</v>
      </c>
      <c r="F781">
        <v>726.85</v>
      </c>
      <c r="G781">
        <v>17.719616997959299</v>
      </c>
      <c r="H781">
        <v>-3.0380742983023499</v>
      </c>
      <c r="I781">
        <v>-28.680158463471699</v>
      </c>
      <c r="J781">
        <v>8.8870067424427699</v>
      </c>
      <c r="K781">
        <v>744.54902665863005</v>
      </c>
      <c r="L781">
        <v>766.35697043325297</v>
      </c>
      <c r="M781">
        <v>62.588133861803797</v>
      </c>
      <c r="N781">
        <v>1.1976506764172501</v>
      </c>
      <c r="O781">
        <v>60.280663135447398</v>
      </c>
      <c r="P781">
        <v>74.179247543733496</v>
      </c>
      <c r="Q781">
        <v>5.0097868726424001E-2</v>
      </c>
    </row>
    <row r="782" spans="1:17" x14ac:dyDescent="0.3">
      <c r="A782" t="s">
        <v>1707</v>
      </c>
      <c r="B782" t="s">
        <v>1708</v>
      </c>
      <c r="C782" t="s">
        <v>3158</v>
      </c>
      <c r="D782" t="s">
        <v>1162</v>
      </c>
      <c r="E782">
        <v>5105.7126672499999</v>
      </c>
      <c r="F782">
        <v>3045.85</v>
      </c>
      <c r="G782">
        <v>-8.4290254351203302</v>
      </c>
      <c r="H782">
        <v>-0.853310851356752</v>
      </c>
      <c r="I782">
        <v>-20.403278293106599</v>
      </c>
      <c r="J782">
        <v>0.88070321282591502</v>
      </c>
      <c r="K782">
        <v>3085.7556308941898</v>
      </c>
      <c r="L782">
        <v>3008.3779759858398</v>
      </c>
      <c r="M782">
        <v>49.854716720690199</v>
      </c>
      <c r="N782">
        <v>0.40037923906221101</v>
      </c>
      <c r="O782">
        <v>21.476763465042499</v>
      </c>
      <c r="P782">
        <v>32.4282608695652</v>
      </c>
      <c r="Q782">
        <v>-7.2771270729883999E-2</v>
      </c>
    </row>
    <row r="783" spans="1:17" x14ac:dyDescent="0.3">
      <c r="A783" t="s">
        <v>1709</v>
      </c>
      <c r="B783" t="s">
        <v>1710</v>
      </c>
      <c r="C783" t="s">
        <v>3159</v>
      </c>
      <c r="D783" t="s">
        <v>1501</v>
      </c>
      <c r="E783">
        <v>5071.2323151599903</v>
      </c>
      <c r="F783">
        <v>896.4</v>
      </c>
      <c r="G783">
        <v>-11.090517881382199</v>
      </c>
      <c r="H783">
        <v>6.0827942428048596</v>
      </c>
      <c r="I783">
        <v>-22.2755898908501</v>
      </c>
      <c r="J783">
        <v>-0.91131658899830803</v>
      </c>
      <c r="K783">
        <v>873.34322831715701</v>
      </c>
      <c r="L783">
        <v>857.01004631565195</v>
      </c>
      <c r="M783">
        <v>53.249770313864801</v>
      </c>
      <c r="N783">
        <v>1.12518031949069</v>
      </c>
      <c r="O783">
        <v>23.3712628290941</v>
      </c>
      <c r="P783">
        <v>16.688362405623501</v>
      </c>
      <c r="Q783">
        <v>0.15733495123057101</v>
      </c>
    </row>
    <row r="784" spans="1:17" x14ac:dyDescent="0.3">
      <c r="A784" t="s">
        <v>1711</v>
      </c>
      <c r="B784" t="s">
        <v>1712</v>
      </c>
      <c r="C784" t="s">
        <v>3161</v>
      </c>
      <c r="D784" t="s">
        <v>257</v>
      </c>
      <c r="E784">
        <v>5069.6932049999996</v>
      </c>
      <c r="F784">
        <v>303.75</v>
      </c>
      <c r="G784">
        <v>3.7549760682528999</v>
      </c>
      <c r="H784">
        <v>5.3182382141445901</v>
      </c>
      <c r="I784">
        <v>1.10138986715132</v>
      </c>
      <c r="J784">
        <v>6.4423447586862501</v>
      </c>
      <c r="K784">
        <v>287.16731382994499</v>
      </c>
      <c r="L784">
        <v>274.34655844253001</v>
      </c>
      <c r="M784">
        <v>72.066294172265401</v>
      </c>
      <c r="N784">
        <v>0.53393192847779503</v>
      </c>
      <c r="O784">
        <v>10.6172839506172</v>
      </c>
      <c r="P784">
        <v>44.436519258202502</v>
      </c>
      <c r="Q784">
        <v>-1.0826790757223001E-2</v>
      </c>
    </row>
    <row r="785" spans="1:17" hidden="1" x14ac:dyDescent="0.3">
      <c r="A785" t="s">
        <v>1713</v>
      </c>
      <c r="B785" t="s">
        <v>1714</v>
      </c>
      <c r="C785" t="s">
        <v>3162</v>
      </c>
      <c r="D785" t="s">
        <v>1348</v>
      </c>
      <c r="E785">
        <v>5055.1650774299997</v>
      </c>
      <c r="F785">
        <v>700.05</v>
      </c>
      <c r="G785">
        <v>28.9781997362665</v>
      </c>
      <c r="H785">
        <v>-6.0487344226667696</v>
      </c>
      <c r="I785">
        <v>47.245208170546697</v>
      </c>
      <c r="J785">
        <v>2.3300934442438899</v>
      </c>
      <c r="K785">
        <v>689.53330285792799</v>
      </c>
      <c r="L785">
        <v>569.78551088643803</v>
      </c>
      <c r="M785">
        <v>49.167538343890001</v>
      </c>
      <c r="N785">
        <v>0.21034749452991999</v>
      </c>
      <c r="O785">
        <v>22.819798585815299</v>
      </c>
      <c r="P785">
        <v>86.679999999999893</v>
      </c>
      <c r="Q785">
        <v>1.3724794471351E-2</v>
      </c>
    </row>
    <row r="786" spans="1:17" hidden="1" x14ac:dyDescent="0.3">
      <c r="A786" t="s">
        <v>1715</v>
      </c>
      <c r="B786" t="s">
        <v>1716</v>
      </c>
      <c r="C786" t="s">
        <v>3162</v>
      </c>
      <c r="D786" t="s">
        <v>279</v>
      </c>
      <c r="E786">
        <v>5043.9464099999996</v>
      </c>
      <c r="F786">
        <v>2601.85</v>
      </c>
      <c r="G786">
        <v>309.52252247520198</v>
      </c>
      <c r="H786">
        <v>-14.973579076796099</v>
      </c>
      <c r="I786">
        <v>106.956518825787</v>
      </c>
      <c r="J786">
        <v>2.69070770249966</v>
      </c>
      <c r="K786">
        <v>2699.8196821910801</v>
      </c>
      <c r="L786">
        <v>1939.8580853931501</v>
      </c>
      <c r="M786">
        <v>48.308272963142898</v>
      </c>
      <c r="N786">
        <v>0.75940475957683895</v>
      </c>
      <c r="O786">
        <v>37.479101408613097</v>
      </c>
      <c r="P786">
        <v>394.02215189873402</v>
      </c>
      <c r="Q786">
        <v>0.309783530089422</v>
      </c>
    </row>
    <row r="787" spans="1:17" x14ac:dyDescent="0.3">
      <c r="A787" t="s">
        <v>1717</v>
      </c>
      <c r="B787" t="s">
        <v>1718</v>
      </c>
      <c r="C787" t="s">
        <v>3157</v>
      </c>
      <c r="D787" t="s">
        <v>305</v>
      </c>
      <c r="E787">
        <v>5023.4867260559904</v>
      </c>
      <c r="F787">
        <v>235.44</v>
      </c>
      <c r="G787">
        <v>-23.358637968438</v>
      </c>
      <c r="H787">
        <v>-5.6234898084323897</v>
      </c>
      <c r="I787">
        <v>0.281349215369676</v>
      </c>
      <c r="J787">
        <v>3.2203220894097702</v>
      </c>
      <c r="K787">
        <v>249.596717398843</v>
      </c>
      <c r="L787">
        <v>242.90327232445799</v>
      </c>
      <c r="M787">
        <v>41.487743799467701</v>
      </c>
      <c r="N787">
        <v>0.52964412310807096</v>
      </c>
      <c r="O787">
        <v>26.189262657152501</v>
      </c>
      <c r="P787">
        <v>24.571428571428498</v>
      </c>
      <c r="Q787">
        <v>-9.4484353567635002E-2</v>
      </c>
    </row>
    <row r="788" spans="1:17" hidden="1" x14ac:dyDescent="0.3">
      <c r="A788" t="s">
        <v>1719</v>
      </c>
      <c r="B788" t="s">
        <v>1720</v>
      </c>
      <c r="C788" t="s">
        <v>3162</v>
      </c>
      <c r="D788" t="s">
        <v>453</v>
      </c>
      <c r="E788">
        <v>4980.7253275000003</v>
      </c>
      <c r="F788">
        <v>109.85</v>
      </c>
      <c r="G788">
        <v>54.343584437841002</v>
      </c>
      <c r="H788">
        <v>5.1560011402219601</v>
      </c>
      <c r="I788">
        <v>0.90959168967513004</v>
      </c>
      <c r="J788">
        <v>-5.20213739137474E-2</v>
      </c>
      <c r="K788">
        <v>103.204456900222</v>
      </c>
      <c r="L788">
        <v>90.007535479412098</v>
      </c>
      <c r="M788">
        <v>55.555809258579004</v>
      </c>
      <c r="N788">
        <v>0.72696196984737804</v>
      </c>
      <c r="O788">
        <v>7.6012744651797899</v>
      </c>
      <c r="P788">
        <v>95.985727029437996</v>
      </c>
      <c r="Q788">
        <v>0.14071473196677001</v>
      </c>
    </row>
    <row r="789" spans="1:17" hidden="1" x14ac:dyDescent="0.3">
      <c r="A789" t="s">
        <v>1721</v>
      </c>
      <c r="B789" t="s">
        <v>1722</v>
      </c>
      <c r="C789" t="s">
        <v>3162</v>
      </c>
      <c r="D789" t="s">
        <v>51</v>
      </c>
      <c r="E789">
        <v>4973.7757258230004</v>
      </c>
      <c r="F789">
        <v>90.77</v>
      </c>
      <c r="G789">
        <v>129.858525137903</v>
      </c>
      <c r="H789">
        <v>-3.2446141393960599</v>
      </c>
      <c r="I789">
        <v>83.9367882567972</v>
      </c>
      <c r="J789">
        <v>5.9878069987178701</v>
      </c>
      <c r="K789">
        <v>80.893456574250806</v>
      </c>
      <c r="L789">
        <v>61.528386693411001</v>
      </c>
      <c r="M789">
        <v>62.913492008672101</v>
      </c>
      <c r="N789">
        <v>0.640958729728203</v>
      </c>
      <c r="O789">
        <v>11.160074914619299</v>
      </c>
      <c r="P789">
        <v>190</v>
      </c>
      <c r="Q789">
        <v>5.8792460695104E-2</v>
      </c>
    </row>
    <row r="790" spans="1:17" hidden="1" x14ac:dyDescent="0.3">
      <c r="A790" t="s">
        <v>1723</v>
      </c>
      <c r="B790" t="s">
        <v>1724</v>
      </c>
      <c r="C790" t="s">
        <v>3162</v>
      </c>
      <c r="E790">
        <v>4967.4874532599997</v>
      </c>
      <c r="F790">
        <v>2686.7</v>
      </c>
      <c r="G790">
        <v>6319.4633702315396</v>
      </c>
      <c r="H790">
        <v>76.177382802910003</v>
      </c>
      <c r="I790">
        <v>446.98123119648602</v>
      </c>
      <c r="J790">
        <v>6.7231287047339503</v>
      </c>
      <c r="K790">
        <v>1900.57067026351</v>
      </c>
      <c r="L790">
        <v>970.77504063009599</v>
      </c>
      <c r="M790">
        <v>50.651005702659603</v>
      </c>
      <c r="N790">
        <v>0.75439005596644604</v>
      </c>
      <c r="O790">
        <v>17.9513901812632</v>
      </c>
      <c r="P790">
        <v>6346.0172744721604</v>
      </c>
    </row>
    <row r="791" spans="1:17" x14ac:dyDescent="0.3">
      <c r="A791" t="s">
        <v>1725</v>
      </c>
      <c r="B791" t="s">
        <v>1726</v>
      </c>
      <c r="C791" t="s">
        <v>3157</v>
      </c>
      <c r="D791" t="s">
        <v>448</v>
      </c>
      <c r="E791">
        <v>4956.2455892400003</v>
      </c>
      <c r="F791">
        <v>298.8</v>
      </c>
      <c r="G791">
        <v>-56.115431821956903</v>
      </c>
      <c r="H791">
        <v>-4.1740700356679099</v>
      </c>
      <c r="I791">
        <v>-31.408613297864701</v>
      </c>
      <c r="J791">
        <v>-1.3105045341086099</v>
      </c>
      <c r="K791">
        <v>310.66504622607198</v>
      </c>
      <c r="L791">
        <v>346.97362613307303</v>
      </c>
      <c r="M791">
        <v>40.971844847356202</v>
      </c>
      <c r="N791">
        <v>0.36691236232875901</v>
      </c>
      <c r="O791">
        <v>81.526104417670595</v>
      </c>
      <c r="P791">
        <v>13.763563677898301</v>
      </c>
      <c r="Q791">
        <v>-0.105745371836309</v>
      </c>
    </row>
    <row r="792" spans="1:17" hidden="1" x14ac:dyDescent="0.3">
      <c r="A792" t="s">
        <v>1727</v>
      </c>
      <c r="B792" t="s">
        <v>1728</v>
      </c>
      <c r="C792" t="s">
        <v>3162</v>
      </c>
      <c r="D792" t="s">
        <v>400</v>
      </c>
      <c r="E792">
        <v>4953.6059660000001</v>
      </c>
      <c r="F792">
        <v>11659</v>
      </c>
      <c r="G792">
        <v>2.9488115509508601</v>
      </c>
      <c r="H792">
        <v>-18.540522345477399</v>
      </c>
      <c r="I792">
        <v>12.6466449973474</v>
      </c>
      <c r="J792">
        <v>-2.31429364172185</v>
      </c>
      <c r="K792">
        <v>11871.468053335901</v>
      </c>
      <c r="L792">
        <v>10832.362126449099</v>
      </c>
      <c r="M792">
        <v>53.136701150845298</v>
      </c>
      <c r="N792">
        <v>0.33796374881497598</v>
      </c>
      <c r="O792">
        <v>22.519083969465601</v>
      </c>
      <c r="P792">
        <v>39.917794245597101</v>
      </c>
      <c r="Q792">
        <v>-1.3012954302599E-2</v>
      </c>
    </row>
    <row r="793" spans="1:17" hidden="1" x14ac:dyDescent="0.3">
      <c r="A793" t="s">
        <v>1729</v>
      </c>
      <c r="B793" t="s">
        <v>1730</v>
      </c>
      <c r="C793" t="s">
        <v>3162</v>
      </c>
      <c r="D793" t="s">
        <v>108</v>
      </c>
      <c r="E793">
        <v>4948.0052300500001</v>
      </c>
      <c r="F793">
        <v>1430.5</v>
      </c>
      <c r="G793">
        <v>719.89579990138395</v>
      </c>
      <c r="H793">
        <v>29.477401172482001</v>
      </c>
      <c r="I793">
        <v>195.051956945097</v>
      </c>
      <c r="J793">
        <v>2.1278850527754498</v>
      </c>
      <c r="K793">
        <v>1179.1220411261099</v>
      </c>
      <c r="L793">
        <v>758.77802634412501</v>
      </c>
      <c r="M793">
        <v>66.280621030045594</v>
      </c>
      <c r="N793">
        <v>0.81537930423339999</v>
      </c>
      <c r="O793">
        <v>3.73995106606082</v>
      </c>
      <c r="P793">
        <v>751.48809523809496</v>
      </c>
      <c r="Q793">
        <v>0.19273096022720601</v>
      </c>
    </row>
    <row r="794" spans="1:17" x14ac:dyDescent="0.3">
      <c r="A794" t="s">
        <v>1731</v>
      </c>
      <c r="B794" t="s">
        <v>1732</v>
      </c>
      <c r="C794" t="s">
        <v>603</v>
      </c>
      <c r="D794" t="s">
        <v>603</v>
      </c>
      <c r="E794">
        <v>4911.3999219999996</v>
      </c>
      <c r="F794">
        <v>237.8</v>
      </c>
      <c r="G794">
        <v>30.151202843392301</v>
      </c>
      <c r="H794">
        <v>8.4233290004676409</v>
      </c>
      <c r="I794">
        <v>29.903534235878801</v>
      </c>
      <c r="J794">
        <v>2.2926307794227401</v>
      </c>
      <c r="K794">
        <v>217.339636015265</v>
      </c>
      <c r="L794">
        <v>190.450300373494</v>
      </c>
      <c r="M794">
        <v>63.613005160755698</v>
      </c>
      <c r="N794">
        <v>1.5538563985299401</v>
      </c>
      <c r="O794">
        <v>2.2708158116063699</v>
      </c>
      <c r="P794">
        <v>77.330350484712895</v>
      </c>
      <c r="Q794">
        <v>9.6453197806714006E-2</v>
      </c>
    </row>
    <row r="795" spans="1:17" x14ac:dyDescent="0.3">
      <c r="A795" t="s">
        <v>1733</v>
      </c>
      <c r="B795" t="s">
        <v>1734</v>
      </c>
      <c r="C795" t="s">
        <v>3149</v>
      </c>
      <c r="D795" t="s">
        <v>1014</v>
      </c>
      <c r="E795">
        <v>4896.9513973379999</v>
      </c>
      <c r="F795">
        <v>38.39</v>
      </c>
      <c r="G795">
        <v>21.622679252654699</v>
      </c>
      <c r="H795">
        <v>-0.30603588573925999</v>
      </c>
      <c r="I795">
        <v>11.491546730467199</v>
      </c>
      <c r="J795">
        <v>-2.1119953295759801</v>
      </c>
      <c r="K795">
        <v>39.804024513224</v>
      </c>
      <c r="L795">
        <v>35.8049848684919</v>
      </c>
      <c r="M795">
        <v>37.492791558992998</v>
      </c>
      <c r="N795">
        <v>0.80406406467212699</v>
      </c>
      <c r="O795">
        <v>20.0833550403751</v>
      </c>
      <c r="P795">
        <v>70.622222222222206</v>
      </c>
      <c r="Q795">
        <v>9.8085507692662E-2</v>
      </c>
    </row>
    <row r="796" spans="1:17" x14ac:dyDescent="0.3">
      <c r="A796" t="s">
        <v>1735</v>
      </c>
      <c r="B796" t="s">
        <v>1736</v>
      </c>
      <c r="C796" t="s">
        <v>3153</v>
      </c>
      <c r="D796" t="s">
        <v>188</v>
      </c>
      <c r="E796">
        <v>4890.818582715</v>
      </c>
      <c r="F796">
        <v>122.59</v>
      </c>
      <c r="G796">
        <v>-24.650329843287398</v>
      </c>
      <c r="H796">
        <v>-6.5048550006272396</v>
      </c>
      <c r="I796">
        <v>-19.274813091224601</v>
      </c>
      <c r="J796">
        <v>6.6777848410473899</v>
      </c>
      <c r="K796">
        <v>122.585598573681</v>
      </c>
      <c r="L796">
        <v>123.268825781391</v>
      </c>
      <c r="M796">
        <v>62.433788912712302</v>
      </c>
      <c r="N796">
        <v>0.96504584406346305</v>
      </c>
      <c r="O796">
        <v>22.081735867525801</v>
      </c>
      <c r="P796">
        <v>19.7752808988764</v>
      </c>
      <c r="Q796">
        <v>1.4160818991305E-2</v>
      </c>
    </row>
    <row r="797" spans="1:17" x14ac:dyDescent="0.3">
      <c r="A797" t="s">
        <v>1737</v>
      </c>
      <c r="B797" t="s">
        <v>1738</v>
      </c>
      <c r="C797" t="s">
        <v>3161</v>
      </c>
      <c r="D797" t="s">
        <v>453</v>
      </c>
      <c r="E797">
        <v>4831.4525094099999</v>
      </c>
      <c r="F797">
        <v>873.85</v>
      </c>
      <c r="G797">
        <v>-18.5178036039209</v>
      </c>
      <c r="H797">
        <v>-2.7937462279589602</v>
      </c>
      <c r="I797">
        <v>5.8930257680251499</v>
      </c>
      <c r="J797">
        <v>1.3395030287039</v>
      </c>
      <c r="K797">
        <v>879.19732937082495</v>
      </c>
      <c r="L797">
        <v>820.28680342760299</v>
      </c>
      <c r="M797">
        <v>49.444956670082</v>
      </c>
      <c r="N797">
        <v>0.32153134639020398</v>
      </c>
      <c r="O797">
        <v>11.3120100703782</v>
      </c>
      <c r="P797">
        <v>33.016211279397197</v>
      </c>
      <c r="Q797">
        <v>-0.12950135292595</v>
      </c>
    </row>
    <row r="798" spans="1:17" x14ac:dyDescent="0.3">
      <c r="A798" t="s">
        <v>1739</v>
      </c>
      <c r="B798" t="s">
        <v>1740</v>
      </c>
      <c r="C798" t="s">
        <v>3147</v>
      </c>
      <c r="D798" t="s">
        <v>405</v>
      </c>
      <c r="E798">
        <v>4817.8092440699902</v>
      </c>
      <c r="F798">
        <v>43.74</v>
      </c>
      <c r="G798">
        <v>-47.170964131734401</v>
      </c>
      <c r="H798">
        <v>-6.6980712480404501</v>
      </c>
      <c r="I798">
        <v>-25.8760387472405</v>
      </c>
      <c r="J798">
        <v>-3.0156750511603101</v>
      </c>
      <c r="K798">
        <v>47.236949699740599</v>
      </c>
      <c r="L798">
        <v>50.230447306802603</v>
      </c>
      <c r="M798">
        <v>23.8188951776125</v>
      </c>
      <c r="N798">
        <v>0.91690678789743596</v>
      </c>
      <c r="O798">
        <v>56.149977137631403</v>
      </c>
      <c r="P798">
        <v>1.24999999999999</v>
      </c>
    </row>
    <row r="799" spans="1:17" x14ac:dyDescent="0.3">
      <c r="A799" t="s">
        <v>1741</v>
      </c>
      <c r="B799" t="s">
        <v>1742</v>
      </c>
      <c r="C799" t="s">
        <v>3151</v>
      </c>
      <c r="D799" t="s">
        <v>51</v>
      </c>
      <c r="E799">
        <v>4798.2617794649996</v>
      </c>
      <c r="F799">
        <v>192.57</v>
      </c>
      <c r="G799">
        <v>48.828609420574701</v>
      </c>
      <c r="H799">
        <v>10.1710165216007</v>
      </c>
      <c r="I799">
        <v>44.323842670113599</v>
      </c>
      <c r="J799">
        <v>-3.7496279172945299</v>
      </c>
      <c r="K799">
        <v>178.965519756796</v>
      </c>
      <c r="L799">
        <v>143.3872909968</v>
      </c>
      <c r="M799">
        <v>43.537100461984402</v>
      </c>
      <c r="N799">
        <v>0.63817764934170396</v>
      </c>
      <c r="O799">
        <v>24.993508853923199</v>
      </c>
      <c r="P799">
        <v>112.31532524807</v>
      </c>
      <c r="Q799">
        <v>7.8257492307810001E-3</v>
      </c>
    </row>
    <row r="800" spans="1:17" x14ac:dyDescent="0.3">
      <c r="A800" t="s">
        <v>1743</v>
      </c>
      <c r="B800" t="s">
        <v>1744</v>
      </c>
      <c r="C800" t="s">
        <v>3157</v>
      </c>
      <c r="D800" t="s">
        <v>822</v>
      </c>
      <c r="E800">
        <v>4790.2423054499995</v>
      </c>
      <c r="F800">
        <v>387.1</v>
      </c>
      <c r="G800">
        <v>105.938588251865</v>
      </c>
      <c r="H800">
        <v>-1.97483521989037</v>
      </c>
      <c r="I800">
        <v>30.622434900190299</v>
      </c>
      <c r="J800">
        <v>1.27587474725117</v>
      </c>
      <c r="K800">
        <v>371.25548568495299</v>
      </c>
      <c r="L800">
        <v>305.96451428421</v>
      </c>
      <c r="M800">
        <v>60.177655835510201</v>
      </c>
      <c r="N800">
        <v>0.34953793961443402</v>
      </c>
      <c r="O800">
        <v>6.4195298372513303</v>
      </c>
      <c r="P800">
        <v>160.060463553913</v>
      </c>
      <c r="Q800">
        <v>7.1562271859528001E-2</v>
      </c>
    </row>
    <row r="801" spans="1:17" hidden="1" x14ac:dyDescent="0.3">
      <c r="A801" t="s">
        <v>1745</v>
      </c>
      <c r="B801" t="s">
        <v>1746</v>
      </c>
      <c r="C801" t="s">
        <v>3162</v>
      </c>
      <c r="D801" t="s">
        <v>1014</v>
      </c>
      <c r="E801">
        <v>4749.0351840000003</v>
      </c>
      <c r="F801">
        <v>3787.2</v>
      </c>
      <c r="G801">
        <v>17.946076681956399</v>
      </c>
      <c r="H801">
        <v>16.053967582551302</v>
      </c>
      <c r="I801">
        <v>30.8725351492856</v>
      </c>
      <c r="J801">
        <v>4.0697916377273398</v>
      </c>
      <c r="K801">
        <v>3457.55960774606</v>
      </c>
      <c r="L801">
        <v>3008.1484909637202</v>
      </c>
      <c r="M801">
        <v>57.302901710433297</v>
      </c>
      <c r="N801">
        <v>0.75528017271632297</v>
      </c>
      <c r="O801">
        <v>5.4340937896071004</v>
      </c>
      <c r="P801">
        <v>72.994701260734502</v>
      </c>
      <c r="Q801">
        <v>5.6563545439923001E-2</v>
      </c>
    </row>
    <row r="802" spans="1:17" hidden="1" x14ac:dyDescent="0.3">
      <c r="A802" t="s">
        <v>1747</v>
      </c>
      <c r="B802" t="s">
        <v>1748</v>
      </c>
      <c r="C802" t="s">
        <v>3162</v>
      </c>
      <c r="D802" t="s">
        <v>188</v>
      </c>
      <c r="E802">
        <v>4746.7934043750001</v>
      </c>
      <c r="F802">
        <v>618.75</v>
      </c>
      <c r="G802">
        <v>15.6547834173822</v>
      </c>
      <c r="H802">
        <v>-0.20792075123457501</v>
      </c>
      <c r="I802">
        <v>-1.46196424715842</v>
      </c>
      <c r="J802">
        <v>3.63698251241376</v>
      </c>
      <c r="K802">
        <v>609.40946623513196</v>
      </c>
      <c r="L802">
        <v>570.32152247454496</v>
      </c>
      <c r="M802">
        <v>56.715618440816797</v>
      </c>
      <c r="N802">
        <v>0.5641731851499</v>
      </c>
      <c r="O802">
        <v>13.6161616161616</v>
      </c>
      <c r="P802">
        <v>54.2056074766355</v>
      </c>
      <c r="Q802">
        <v>0.162855817688799</v>
      </c>
    </row>
    <row r="803" spans="1:17" hidden="1" x14ac:dyDescent="0.3">
      <c r="A803" t="s">
        <v>1749</v>
      </c>
      <c r="B803" t="s">
        <v>1750</v>
      </c>
      <c r="C803" t="s">
        <v>3162</v>
      </c>
      <c r="D803" t="s">
        <v>1751</v>
      </c>
      <c r="E803">
        <v>4746.6277091519996</v>
      </c>
      <c r="F803">
        <v>158.27000000000001</v>
      </c>
      <c r="G803">
        <v>33.881980199311698</v>
      </c>
      <c r="H803">
        <v>13.625968994453901</v>
      </c>
      <c r="I803">
        <v>44.110340050137097</v>
      </c>
      <c r="J803">
        <v>6.9035579317406297</v>
      </c>
      <c r="K803">
        <v>142.180689308404</v>
      </c>
      <c r="L803">
        <v>124.29773777967</v>
      </c>
      <c r="M803">
        <v>68.451762281978006</v>
      </c>
      <c r="N803">
        <v>1.1541480704443301</v>
      </c>
      <c r="O803">
        <v>3.6203955266316901</v>
      </c>
      <c r="P803">
        <v>90.9167671893848</v>
      </c>
      <c r="Q803">
        <v>6.6069926335803997E-2</v>
      </c>
    </row>
    <row r="804" spans="1:17" hidden="1" x14ac:dyDescent="0.3">
      <c r="A804" t="s">
        <v>1752</v>
      </c>
      <c r="B804" t="s">
        <v>1753</v>
      </c>
      <c r="C804" t="s">
        <v>3162</v>
      </c>
      <c r="D804" t="s">
        <v>48</v>
      </c>
      <c r="E804">
        <v>4739.2767234149997</v>
      </c>
      <c r="F804">
        <v>853.45</v>
      </c>
      <c r="G804">
        <v>141.40527943284101</v>
      </c>
      <c r="H804">
        <v>1.68132369706039</v>
      </c>
      <c r="I804">
        <v>86.423593117918003</v>
      </c>
      <c r="J804">
        <v>3.5943482003694398</v>
      </c>
      <c r="K804">
        <v>779.92753035247301</v>
      </c>
      <c r="L804">
        <v>617.59055572637601</v>
      </c>
      <c r="M804">
        <v>74.775341881920397</v>
      </c>
      <c r="N804">
        <v>0.45869281581322802</v>
      </c>
      <c r="O804">
        <v>9.5553342316480006</v>
      </c>
      <c r="P804">
        <v>208.04908861216299</v>
      </c>
    </row>
    <row r="805" spans="1:17" x14ac:dyDescent="0.3">
      <c r="A805" t="s">
        <v>1754</v>
      </c>
      <c r="B805" t="s">
        <v>1755</v>
      </c>
      <c r="C805" t="s">
        <v>3149</v>
      </c>
      <c r="D805" t="s">
        <v>1756</v>
      </c>
      <c r="E805">
        <v>4714.8494712000002</v>
      </c>
      <c r="F805">
        <v>922</v>
      </c>
      <c r="G805">
        <v>19.459240109677399</v>
      </c>
      <c r="H805">
        <v>-16.053972368372001</v>
      </c>
      <c r="I805">
        <v>22.680971697857601</v>
      </c>
      <c r="J805">
        <v>0.31907242259187601</v>
      </c>
      <c r="K805">
        <v>1008.0102439974401</v>
      </c>
      <c r="L805">
        <v>887.40637718320704</v>
      </c>
      <c r="M805">
        <v>39.961434715842302</v>
      </c>
      <c r="N805">
        <v>0.51673748501986605</v>
      </c>
      <c r="O805">
        <v>30.260303687635499</v>
      </c>
      <c r="P805">
        <v>58.637302133516798</v>
      </c>
      <c r="Q805">
        <v>5.8282140994231998E-2</v>
      </c>
    </row>
    <row r="806" spans="1:17" hidden="1" x14ac:dyDescent="0.3">
      <c r="A806" t="s">
        <v>1757</v>
      </c>
      <c r="B806" t="s">
        <v>1758</v>
      </c>
      <c r="C806" t="s">
        <v>3162</v>
      </c>
      <c r="D806" t="s">
        <v>276</v>
      </c>
      <c r="E806">
        <v>4710.1081524000001</v>
      </c>
      <c r="F806">
        <v>889.5</v>
      </c>
      <c r="G806">
        <v>29.402964348835098</v>
      </c>
      <c r="H806">
        <v>-4.7430927577205697</v>
      </c>
      <c r="I806">
        <v>30.224016631403199</v>
      </c>
      <c r="J806">
        <v>0.35134748644453501</v>
      </c>
      <c r="K806">
        <v>819.27828208696599</v>
      </c>
      <c r="L806">
        <v>715.612302878935</v>
      </c>
      <c r="M806">
        <v>75.240500106109707</v>
      </c>
      <c r="N806">
        <v>0.24439059871488999</v>
      </c>
      <c r="O806">
        <v>4.7048903878583497</v>
      </c>
      <c r="P806">
        <v>75.513022888713493</v>
      </c>
      <c r="Q806">
        <v>-5.6625880481637997E-2</v>
      </c>
    </row>
    <row r="807" spans="1:17" x14ac:dyDescent="0.3">
      <c r="A807" t="s">
        <v>1759</v>
      </c>
      <c r="B807" t="s">
        <v>1760</v>
      </c>
      <c r="C807" t="s">
        <v>3161</v>
      </c>
      <c r="D807" t="s">
        <v>453</v>
      </c>
      <c r="E807">
        <v>4699.9880591399997</v>
      </c>
      <c r="F807">
        <v>410.3</v>
      </c>
      <c r="G807">
        <v>5.9933417616339302</v>
      </c>
      <c r="H807">
        <v>0.53763023025205603</v>
      </c>
      <c r="I807">
        <v>-3.50938381948778</v>
      </c>
      <c r="J807">
        <v>-1.24197884891348</v>
      </c>
      <c r="K807">
        <v>389.88246475460397</v>
      </c>
      <c r="L807">
        <v>368.76815547955999</v>
      </c>
      <c r="M807">
        <v>58.8153136406725</v>
      </c>
      <c r="N807">
        <v>1.22744658239062</v>
      </c>
      <c r="O807">
        <v>11.8328052644406</v>
      </c>
      <c r="P807">
        <v>45.729000177588297</v>
      </c>
      <c r="Q807">
        <v>0.13270168056039799</v>
      </c>
    </row>
    <row r="808" spans="1:17" x14ac:dyDescent="0.3">
      <c r="A808" t="s">
        <v>1761</v>
      </c>
      <c r="B808" t="s">
        <v>1762</v>
      </c>
      <c r="C808" t="s">
        <v>3159</v>
      </c>
      <c r="D808" t="s">
        <v>122</v>
      </c>
      <c r="E808">
        <v>4668.9913903500001</v>
      </c>
      <c r="F808">
        <v>987.1</v>
      </c>
      <c r="G808">
        <v>16.307373710020201</v>
      </c>
      <c r="H808">
        <v>2.4140525346016002</v>
      </c>
      <c r="I808">
        <v>28.0451040391624</v>
      </c>
      <c r="J808">
        <v>12.8058184633711</v>
      </c>
      <c r="K808">
        <v>921.95430277677303</v>
      </c>
      <c r="L808">
        <v>820.79345568751398</v>
      </c>
      <c r="M808">
        <v>61.598420904728897</v>
      </c>
      <c r="N808">
        <v>0.50647876475136</v>
      </c>
      <c r="O808">
        <v>4.7816837199878304</v>
      </c>
      <c r="P808">
        <v>61.290849673202601</v>
      </c>
      <c r="Q808">
        <v>-2.2249792642666001E-2</v>
      </c>
    </row>
    <row r="809" spans="1:17" x14ac:dyDescent="0.3">
      <c r="A809" t="s">
        <v>1763</v>
      </c>
      <c r="B809" t="s">
        <v>1764</v>
      </c>
      <c r="C809" t="s">
        <v>3147</v>
      </c>
      <c r="D809" t="s">
        <v>54</v>
      </c>
      <c r="E809">
        <v>4667.1345640600002</v>
      </c>
      <c r="F809">
        <v>51.97</v>
      </c>
      <c r="G809">
        <v>15.0537251871654</v>
      </c>
      <c r="H809">
        <v>-12.830841850152</v>
      </c>
      <c r="I809">
        <v>-47.622622186971903</v>
      </c>
      <c r="J809">
        <v>-2.52147178467981</v>
      </c>
      <c r="K809">
        <v>60.342679140171299</v>
      </c>
      <c r="L809">
        <v>61.292069087818</v>
      </c>
      <c r="M809">
        <v>25.6619418402205</v>
      </c>
      <c r="N809">
        <v>0.97590007380087995</v>
      </c>
      <c r="O809">
        <v>91.706753896478702</v>
      </c>
      <c r="P809">
        <v>49.661627069834402</v>
      </c>
      <c r="Q809">
        <v>8.3821579471159997E-3</v>
      </c>
    </row>
    <row r="810" spans="1:17" hidden="1" x14ac:dyDescent="0.3">
      <c r="A810" t="s">
        <v>1765</v>
      </c>
      <c r="B810" t="s">
        <v>1766</v>
      </c>
      <c r="C810" t="s">
        <v>3162</v>
      </c>
      <c r="D810" t="s">
        <v>252</v>
      </c>
      <c r="E810">
        <v>4666.3520293800002</v>
      </c>
      <c r="F810">
        <v>379.35</v>
      </c>
      <c r="G810">
        <v>651.04166816892496</v>
      </c>
      <c r="H810">
        <v>-0.28148753380743102</v>
      </c>
      <c r="I810">
        <v>225.730761830734</v>
      </c>
      <c r="J810">
        <v>-4.1198692205772396</v>
      </c>
      <c r="K810">
        <v>337.07685190022301</v>
      </c>
      <c r="L810">
        <v>206.612645454193</v>
      </c>
      <c r="M810">
        <v>38.442265998809802</v>
      </c>
      <c r="N810">
        <v>0.60091847951417898</v>
      </c>
      <c r="O810">
        <v>17.015948332674299</v>
      </c>
      <c r="P810">
        <v>677.59557240955201</v>
      </c>
      <c r="Q810">
        <v>0.31034183160565998</v>
      </c>
    </row>
    <row r="811" spans="1:17" hidden="1" x14ac:dyDescent="0.3">
      <c r="A811" t="s">
        <v>1767</v>
      </c>
      <c r="B811" t="s">
        <v>1768</v>
      </c>
      <c r="C811" t="s">
        <v>3162</v>
      </c>
      <c r="D811" t="s">
        <v>51</v>
      </c>
      <c r="E811">
        <v>4662.0175482000004</v>
      </c>
      <c r="F811">
        <v>2818.8</v>
      </c>
      <c r="G811">
        <v>77.632984567775296</v>
      </c>
      <c r="H811">
        <v>24.070260037887401</v>
      </c>
      <c r="I811">
        <v>72.656741084560693</v>
      </c>
      <c r="J811">
        <v>2.2338226577420501</v>
      </c>
      <c r="K811">
        <v>2322.31139722637</v>
      </c>
      <c r="L811">
        <v>1821.3916259887001</v>
      </c>
      <c r="M811">
        <v>70.984626088333101</v>
      </c>
      <c r="N811">
        <v>1.2740228260813999</v>
      </c>
      <c r="O811">
        <v>5.53959131545336</v>
      </c>
      <c r="P811">
        <v>119.012470377996</v>
      </c>
      <c r="Q811">
        <v>0.16949708310434</v>
      </c>
    </row>
    <row r="812" spans="1:17" x14ac:dyDescent="0.3">
      <c r="A812" t="s">
        <v>1769</v>
      </c>
      <c r="B812" t="s">
        <v>1770</v>
      </c>
      <c r="C812" t="s">
        <v>3150</v>
      </c>
      <c r="D812" t="s">
        <v>48</v>
      </c>
      <c r="E812">
        <v>4631.0621626749999</v>
      </c>
      <c r="F812">
        <v>669.25</v>
      </c>
      <c r="G812">
        <v>-17.8211666289296</v>
      </c>
      <c r="H812">
        <v>-7.49927950783065</v>
      </c>
      <c r="I812">
        <v>1.3709152417306301</v>
      </c>
      <c r="J812">
        <v>1.36519902240622</v>
      </c>
      <c r="K812">
        <v>669.73449722299199</v>
      </c>
      <c r="L812">
        <v>628.46828613093896</v>
      </c>
      <c r="M812">
        <v>56.999878964184703</v>
      </c>
      <c r="N812">
        <v>0.55409919100845495</v>
      </c>
      <c r="O812">
        <v>50.773253642136702</v>
      </c>
      <c r="P812">
        <v>56.824838898652501</v>
      </c>
      <c r="Q812">
        <v>0.14400421893822801</v>
      </c>
    </row>
    <row r="813" spans="1:17" x14ac:dyDescent="0.3">
      <c r="A813" t="s">
        <v>1771</v>
      </c>
      <c r="B813" t="s">
        <v>1772</v>
      </c>
      <c r="C813" t="s">
        <v>3156</v>
      </c>
      <c r="D813" t="s">
        <v>252</v>
      </c>
      <c r="E813">
        <v>4625.9509750500001</v>
      </c>
      <c r="F813">
        <v>508.1</v>
      </c>
      <c r="G813">
        <v>-2.2936939202556701</v>
      </c>
      <c r="H813">
        <v>0.79921490693379005</v>
      </c>
      <c r="I813">
        <v>12.3844373903051</v>
      </c>
      <c r="J813">
        <v>3.6764107225814899</v>
      </c>
      <c r="K813">
        <v>513.86298468699295</v>
      </c>
      <c r="L813">
        <v>483.54360805105699</v>
      </c>
      <c r="M813">
        <v>53.420786135294101</v>
      </c>
      <c r="N813">
        <v>0.45554304053182298</v>
      </c>
      <c r="O813">
        <v>20.812832119661401</v>
      </c>
      <c r="P813">
        <v>41.099694529297402</v>
      </c>
      <c r="Q813">
        <v>-4.0615178995381002E-2</v>
      </c>
    </row>
    <row r="814" spans="1:17" hidden="1" x14ac:dyDescent="0.3">
      <c r="A814" t="s">
        <v>1773</v>
      </c>
      <c r="B814" t="s">
        <v>1774</v>
      </c>
      <c r="C814" t="s">
        <v>3162</v>
      </c>
      <c r="D814" t="s">
        <v>1775</v>
      </c>
      <c r="E814">
        <v>4617.226275</v>
      </c>
      <c r="F814">
        <v>412.05</v>
      </c>
      <c r="G814">
        <v>-11.4746222817241</v>
      </c>
      <c r="H814">
        <v>-0.55175147867957097</v>
      </c>
      <c r="I814">
        <v>-25.365897510260499</v>
      </c>
      <c r="J814">
        <v>-5.4590578576836801</v>
      </c>
      <c r="K814">
        <v>423.81691603090798</v>
      </c>
      <c r="L814">
        <v>412.55950891031603</v>
      </c>
      <c r="M814">
        <v>31.610795969069201</v>
      </c>
      <c r="N814">
        <v>1.5610600996157999</v>
      </c>
      <c r="O814">
        <v>54.9569227035553</v>
      </c>
      <c r="P814">
        <v>15.858287642344999</v>
      </c>
      <c r="Q814">
        <v>0.29750143445899901</v>
      </c>
    </row>
    <row r="815" spans="1:17" hidden="1" x14ac:dyDescent="0.3">
      <c r="A815" t="s">
        <v>1776</v>
      </c>
      <c r="B815" t="s">
        <v>1777</v>
      </c>
      <c r="C815" t="s">
        <v>3162</v>
      </c>
      <c r="D815" t="s">
        <v>252</v>
      </c>
      <c r="E815">
        <v>4616.2777746399997</v>
      </c>
      <c r="F815">
        <v>1301.6500000000001</v>
      </c>
      <c r="G815">
        <v>63.940754035386</v>
      </c>
      <c r="H815">
        <v>3.1674034301279601</v>
      </c>
      <c r="I815">
        <v>49.491875074504001</v>
      </c>
      <c r="J815">
        <v>-1.7359738717400399</v>
      </c>
      <c r="K815">
        <v>1284.2686726895299</v>
      </c>
      <c r="L815">
        <v>1026.27598382116</v>
      </c>
      <c r="M815">
        <v>42.696066606423997</v>
      </c>
      <c r="N815">
        <v>1.0507654795471699</v>
      </c>
      <c r="O815">
        <v>11.980947259247801</v>
      </c>
      <c r="P815">
        <v>108.932584269662</v>
      </c>
      <c r="Q815">
        <v>0.22847126089174399</v>
      </c>
    </row>
    <row r="816" spans="1:17" x14ac:dyDescent="0.3">
      <c r="A816" t="s">
        <v>1778</v>
      </c>
      <c r="B816" t="s">
        <v>1779</v>
      </c>
      <c r="C816" t="s">
        <v>3151</v>
      </c>
      <c r="D816" t="s">
        <v>51</v>
      </c>
      <c r="E816">
        <v>4608.4451280000003</v>
      </c>
      <c r="F816">
        <v>572.6</v>
      </c>
      <c r="G816">
        <v>109.229501153648</v>
      </c>
      <c r="H816">
        <v>-8.7004935774325602</v>
      </c>
      <c r="I816">
        <v>43.040392648443301</v>
      </c>
      <c r="J816">
        <v>-2.0249567455533501</v>
      </c>
      <c r="K816">
        <v>549.82239775409505</v>
      </c>
      <c r="L816">
        <v>434.309340405603</v>
      </c>
      <c r="M816">
        <v>49.3964243276939</v>
      </c>
      <c r="N816">
        <v>0.43071864025805701</v>
      </c>
      <c r="O816">
        <v>17.883339154732699</v>
      </c>
      <c r="P816">
        <v>143.763303533418</v>
      </c>
      <c r="Q816">
        <v>4.9856899206409998E-3</v>
      </c>
    </row>
    <row r="817" spans="1:17" hidden="1" x14ac:dyDescent="0.3">
      <c r="A817" t="s">
        <v>1780</v>
      </c>
      <c r="B817" t="s">
        <v>1781</v>
      </c>
      <c r="C817" t="s">
        <v>3162</v>
      </c>
      <c r="D817" t="s">
        <v>43</v>
      </c>
      <c r="E817">
        <v>4607.2939913999999</v>
      </c>
      <c r="F817">
        <v>654.75</v>
      </c>
      <c r="G817">
        <v>14.5256044859401</v>
      </c>
      <c r="H817">
        <v>0.53403028429021304</v>
      </c>
      <c r="I817">
        <v>18.556586739786901</v>
      </c>
      <c r="J817">
        <v>3.6171120911019701</v>
      </c>
      <c r="K817">
        <v>629.29080184533404</v>
      </c>
      <c r="M817">
        <v>48.0084842062533</v>
      </c>
      <c r="N817">
        <v>0.49880401815675401</v>
      </c>
      <c r="O817">
        <v>9.3776250477281398</v>
      </c>
      <c r="P817">
        <v>52.072929973289902</v>
      </c>
    </row>
    <row r="818" spans="1:17" x14ac:dyDescent="0.3">
      <c r="A818" t="s">
        <v>1782</v>
      </c>
      <c r="B818" t="s">
        <v>1783</v>
      </c>
      <c r="C818" t="s">
        <v>3151</v>
      </c>
      <c r="D818" t="s">
        <v>51</v>
      </c>
      <c r="E818">
        <v>4603.2024499999998</v>
      </c>
      <c r="F818">
        <v>504.35</v>
      </c>
      <c r="G818">
        <v>-30.027588451153701</v>
      </c>
      <c r="H818">
        <v>-2.4935701211119801</v>
      </c>
      <c r="I818">
        <v>-10.8075615439546</v>
      </c>
      <c r="J818">
        <v>-2.5975696445510299</v>
      </c>
      <c r="K818">
        <v>524.54578302438597</v>
      </c>
      <c r="L818">
        <v>513.88698496645895</v>
      </c>
      <c r="M818">
        <v>29.5928185503065</v>
      </c>
      <c r="N818">
        <v>0.44132448805859797</v>
      </c>
      <c r="O818">
        <v>25.9046297214236</v>
      </c>
      <c r="P818">
        <v>17.004987820438402</v>
      </c>
      <c r="Q818">
        <v>-4.2440630811241997E-2</v>
      </c>
    </row>
    <row r="819" spans="1:17" x14ac:dyDescent="0.3">
      <c r="A819" t="s">
        <v>1784</v>
      </c>
      <c r="B819" t="s">
        <v>1785</v>
      </c>
      <c r="C819" t="s">
        <v>3151</v>
      </c>
      <c r="D819" t="s">
        <v>51</v>
      </c>
      <c r="E819">
        <v>4602.8169975000001</v>
      </c>
      <c r="F819">
        <v>373.3</v>
      </c>
      <c r="G819">
        <v>3.15422640565472</v>
      </c>
      <c r="H819">
        <v>-6.6539538566149901</v>
      </c>
      <c r="I819">
        <v>11.3338328529045</v>
      </c>
      <c r="J819">
        <v>4.7840100897675697</v>
      </c>
      <c r="K819">
        <v>354.78350870936703</v>
      </c>
      <c r="L819">
        <v>325.76162166246797</v>
      </c>
      <c r="M819">
        <v>64.831369489471996</v>
      </c>
      <c r="N819">
        <v>0.69341696979145895</v>
      </c>
      <c r="O819">
        <v>10.0723278864184</v>
      </c>
      <c r="P819">
        <v>49.260295881647302</v>
      </c>
      <c r="Q819">
        <v>-3.4170579684340001E-2</v>
      </c>
    </row>
    <row r="820" spans="1:17" hidden="1" x14ac:dyDescent="0.3">
      <c r="A820" t="s">
        <v>1786</v>
      </c>
      <c r="B820" t="s">
        <v>1787</v>
      </c>
      <c r="C820" t="s">
        <v>3162</v>
      </c>
      <c r="D820" t="s">
        <v>257</v>
      </c>
      <c r="E820">
        <v>4596.7065187500002</v>
      </c>
      <c r="F820">
        <v>2613.9</v>
      </c>
      <c r="G820">
        <v>84.159517766627701</v>
      </c>
      <c r="H820">
        <v>9.6131265454923494</v>
      </c>
      <c r="I820">
        <v>62.211903887249697</v>
      </c>
      <c r="J820">
        <v>8.6903489703692802</v>
      </c>
      <c r="K820">
        <v>2494.1319764929999</v>
      </c>
      <c r="L820">
        <v>2058.11266040275</v>
      </c>
      <c r="M820">
        <v>61.710998453189497</v>
      </c>
      <c r="N820">
        <v>0.80761243955523798</v>
      </c>
      <c r="O820">
        <v>10.180190519912699</v>
      </c>
      <c r="P820">
        <v>120.025252525252</v>
      </c>
      <c r="Q820">
        <v>5.0632455826364997E-2</v>
      </c>
    </row>
    <row r="821" spans="1:17" hidden="1" x14ac:dyDescent="0.3">
      <c r="A821" t="s">
        <v>1788</v>
      </c>
      <c r="B821" t="s">
        <v>1789</v>
      </c>
      <c r="C821" t="s">
        <v>3162</v>
      </c>
      <c r="D821" t="s">
        <v>400</v>
      </c>
      <c r="E821">
        <v>4596.6281612000002</v>
      </c>
      <c r="F821">
        <v>369.4</v>
      </c>
      <c r="G821">
        <v>98.100964092401796</v>
      </c>
      <c r="H821">
        <v>-6.5780693910314101</v>
      </c>
      <c r="I821">
        <v>98.205179714560899</v>
      </c>
      <c r="J821">
        <v>3.3664944157863799</v>
      </c>
      <c r="K821">
        <v>354.02512381887999</v>
      </c>
      <c r="L821">
        <v>269.47547333456203</v>
      </c>
      <c r="M821">
        <v>63.114150944169303</v>
      </c>
      <c r="N821">
        <v>0.239079497135359</v>
      </c>
      <c r="O821">
        <v>21.196534921494301</v>
      </c>
      <c r="P821">
        <v>168.27408402628899</v>
      </c>
      <c r="Q821">
        <v>0.17181442010914599</v>
      </c>
    </row>
    <row r="822" spans="1:17" hidden="1" x14ac:dyDescent="0.3">
      <c r="A822" t="s">
        <v>1790</v>
      </c>
      <c r="B822" t="s">
        <v>1791</v>
      </c>
      <c r="C822" t="s">
        <v>3162</v>
      </c>
      <c r="D822" t="s">
        <v>1621</v>
      </c>
      <c r="E822">
        <v>4592.5202056500002</v>
      </c>
      <c r="F822">
        <v>8685.1</v>
      </c>
      <c r="G822">
        <v>-8.2161994342779803</v>
      </c>
      <c r="H822">
        <v>-0.58581573409954601</v>
      </c>
      <c r="I822">
        <v>23.660105993617702</v>
      </c>
      <c r="J822">
        <v>0.86804783224944004</v>
      </c>
      <c r="K822">
        <v>8609.1681737350591</v>
      </c>
      <c r="L822">
        <v>7799.6056655108596</v>
      </c>
      <c r="M822">
        <v>44.196051550304503</v>
      </c>
      <c r="N822">
        <v>1.6265942448142701</v>
      </c>
      <c r="O822">
        <v>4.7656330957617001</v>
      </c>
      <c r="P822">
        <v>49.4840836137382</v>
      </c>
      <c r="Q822">
        <v>1.1438865374689E-2</v>
      </c>
    </row>
    <row r="823" spans="1:17" hidden="1" x14ac:dyDescent="0.3">
      <c r="A823" t="s">
        <v>1792</v>
      </c>
      <c r="B823" t="s">
        <v>1793</v>
      </c>
      <c r="C823" t="s">
        <v>3162</v>
      </c>
      <c r="D823" t="s">
        <v>48</v>
      </c>
      <c r="E823">
        <v>4575.2685338359997</v>
      </c>
      <c r="F823">
        <v>29.26</v>
      </c>
      <c r="G823">
        <v>43.739294893696098</v>
      </c>
      <c r="H823">
        <v>-4.8773837292625304</v>
      </c>
      <c r="I823">
        <v>37.120730636298703</v>
      </c>
      <c r="J823">
        <v>2.67976158111051</v>
      </c>
      <c r="K823">
        <v>26.9641227665755</v>
      </c>
      <c r="L823">
        <v>21.8296128616151</v>
      </c>
      <c r="M823">
        <v>53.716308927306798</v>
      </c>
      <c r="N823">
        <v>0.57717577219792404</v>
      </c>
      <c r="O823">
        <v>14.3198906356801</v>
      </c>
      <c r="P823">
        <v>95.864382390915196</v>
      </c>
      <c r="Q823">
        <v>0.12928553511756599</v>
      </c>
    </row>
    <row r="824" spans="1:17" x14ac:dyDescent="0.3">
      <c r="A824" t="s">
        <v>1794</v>
      </c>
      <c r="B824" t="s">
        <v>1795</v>
      </c>
      <c r="C824" t="s">
        <v>3153</v>
      </c>
      <c r="D824" t="s">
        <v>188</v>
      </c>
      <c r="E824">
        <v>4525.4039775000001</v>
      </c>
      <c r="F824">
        <v>693.7</v>
      </c>
      <c r="G824">
        <v>47.305744882179603</v>
      </c>
      <c r="H824">
        <v>-11.0642489898067</v>
      </c>
      <c r="I824">
        <v>9.4146074548882304</v>
      </c>
      <c r="J824">
        <v>0.17275439685930999</v>
      </c>
      <c r="K824">
        <v>723.52047431851497</v>
      </c>
      <c r="L824">
        <v>641.59088578170099</v>
      </c>
      <c r="M824">
        <v>42.059611032968199</v>
      </c>
      <c r="N824">
        <v>0.45602034401474301</v>
      </c>
      <c r="O824">
        <v>19.2734611503531</v>
      </c>
      <c r="P824">
        <v>97.832596606302602</v>
      </c>
      <c r="Q824">
        <v>5.9639953368312001E-2</v>
      </c>
    </row>
    <row r="825" spans="1:17" hidden="1" x14ac:dyDescent="0.3">
      <c r="A825" t="s">
        <v>1796</v>
      </c>
      <c r="B825" t="s">
        <v>1797</v>
      </c>
      <c r="C825" t="s">
        <v>3162</v>
      </c>
      <c r="D825" t="s">
        <v>119</v>
      </c>
      <c r="E825">
        <v>4524.8518170400002</v>
      </c>
      <c r="F825">
        <v>46.6</v>
      </c>
      <c r="G825">
        <v>-1.62092836931372</v>
      </c>
      <c r="H825">
        <v>-9.1222680135777807</v>
      </c>
      <c r="I825">
        <v>-21.195872601810599</v>
      </c>
      <c r="J825">
        <v>-3.8162218825665102</v>
      </c>
      <c r="K825">
        <v>48.551523690075598</v>
      </c>
      <c r="L825">
        <v>47.029429760655503</v>
      </c>
      <c r="M825">
        <v>27.5631322841455</v>
      </c>
      <c r="N825">
        <v>0.50460283073105705</v>
      </c>
      <c r="O825">
        <v>40.343347639484897</v>
      </c>
      <c r="P825">
        <v>45.852895148669802</v>
      </c>
      <c r="Q825">
        <v>5.7690815611392998E-2</v>
      </c>
    </row>
    <row r="826" spans="1:17" hidden="1" x14ac:dyDescent="0.3">
      <c r="A826" t="s">
        <v>1798</v>
      </c>
      <c r="B826" t="s">
        <v>1799</v>
      </c>
      <c r="C826" t="s">
        <v>3162</v>
      </c>
      <c r="D826" t="s">
        <v>453</v>
      </c>
      <c r="E826">
        <v>4523.5917766800003</v>
      </c>
      <c r="F826">
        <v>326.8</v>
      </c>
      <c r="G826">
        <v>85.860785392131703</v>
      </c>
      <c r="H826">
        <v>21.514968313313702</v>
      </c>
      <c r="I826">
        <v>47.762870030802297</v>
      </c>
      <c r="J826">
        <v>6.1882445300308202</v>
      </c>
      <c r="K826">
        <v>269.25754239925197</v>
      </c>
      <c r="L826">
        <v>215.119417434566</v>
      </c>
      <c r="M826">
        <v>69.569409220030707</v>
      </c>
      <c r="N826">
        <v>0.99357669510475299</v>
      </c>
      <c r="O826">
        <v>2.8916768665850601</v>
      </c>
      <c r="P826">
        <v>154.12130637636</v>
      </c>
      <c r="Q826">
        <v>8.1427035410854998E-2</v>
      </c>
    </row>
    <row r="827" spans="1:17" hidden="1" x14ac:dyDescent="0.3">
      <c r="A827" t="s">
        <v>1800</v>
      </c>
      <c r="B827" t="s">
        <v>1801</v>
      </c>
      <c r="C827" t="s">
        <v>3162</v>
      </c>
      <c r="D827" t="s">
        <v>119</v>
      </c>
      <c r="E827">
        <v>4505.9418158999997</v>
      </c>
      <c r="F827">
        <v>430.5</v>
      </c>
      <c r="G827">
        <v>-17.8692286536544</v>
      </c>
      <c r="K827">
        <v>425.76520424318301</v>
      </c>
      <c r="L827">
        <v>384.46648021701702</v>
      </c>
      <c r="M827">
        <v>38.331602171758398</v>
      </c>
      <c r="N827">
        <v>1</v>
      </c>
      <c r="O827">
        <v>7.2938443670151001</v>
      </c>
      <c r="P827">
        <v>18.939079983423099</v>
      </c>
      <c r="Q827">
        <v>9.3594908740256E-2</v>
      </c>
    </row>
    <row r="828" spans="1:17" x14ac:dyDescent="0.3">
      <c r="A828" t="s">
        <v>1802</v>
      </c>
      <c r="B828" t="s">
        <v>1803</v>
      </c>
      <c r="C828" t="s">
        <v>3156</v>
      </c>
      <c r="D828" t="s">
        <v>252</v>
      </c>
      <c r="E828">
        <v>4492.0092046919999</v>
      </c>
      <c r="F828">
        <v>193.22</v>
      </c>
      <c r="G828">
        <v>17.693949436117599</v>
      </c>
      <c r="H828">
        <v>5.9129287915380599</v>
      </c>
      <c r="I828">
        <v>32.858696029443202</v>
      </c>
      <c r="J828">
        <v>13.9765647133566</v>
      </c>
      <c r="K828">
        <v>172.09538370216001</v>
      </c>
      <c r="L828">
        <v>155.43612798196401</v>
      </c>
      <c r="M828">
        <v>72.970721418636899</v>
      </c>
      <c r="N828">
        <v>1.06355218869289</v>
      </c>
      <c r="O828">
        <v>0.99886140151124103</v>
      </c>
      <c r="P828">
        <v>72.440874609549297</v>
      </c>
      <c r="Q828">
        <v>3.8745798401243002E-2</v>
      </c>
    </row>
    <row r="829" spans="1:17" hidden="1" x14ac:dyDescent="0.3">
      <c r="A829" t="s">
        <v>1804</v>
      </c>
      <c r="B829" t="s">
        <v>1805</v>
      </c>
      <c r="C829" t="s">
        <v>3162</v>
      </c>
      <c r="D829" t="s">
        <v>448</v>
      </c>
      <c r="E829">
        <v>4487.80254762</v>
      </c>
      <c r="F829">
        <v>978.6</v>
      </c>
      <c r="G829">
        <v>21.769387790746901</v>
      </c>
      <c r="H829">
        <v>3.4966532949986902</v>
      </c>
      <c r="I829">
        <v>56.005297845908899</v>
      </c>
      <c r="J829">
        <v>2.2341015340911898</v>
      </c>
      <c r="K829">
        <v>924.62022016377796</v>
      </c>
      <c r="L829">
        <v>759.02237678327197</v>
      </c>
      <c r="M829">
        <v>60.919721149391698</v>
      </c>
      <c r="N829">
        <v>0.71535842351941703</v>
      </c>
      <c r="O829">
        <v>11.894543225015299</v>
      </c>
      <c r="P829">
        <v>87.471264367816005</v>
      </c>
      <c r="Q829">
        <v>0.175909591793904</v>
      </c>
    </row>
    <row r="830" spans="1:17" x14ac:dyDescent="0.3">
      <c r="A830" t="s">
        <v>1806</v>
      </c>
      <c r="B830" t="s">
        <v>1807</v>
      </c>
      <c r="C830" t="s">
        <v>3153</v>
      </c>
      <c r="D830" t="s">
        <v>188</v>
      </c>
      <c r="E830">
        <v>4484.7448786710002</v>
      </c>
      <c r="F830">
        <v>176.37</v>
      </c>
      <c r="G830">
        <v>5.1146287940870501</v>
      </c>
      <c r="H830">
        <v>7.2490495045075001</v>
      </c>
      <c r="I830">
        <v>-9.8182593686334503</v>
      </c>
      <c r="J830">
        <v>2.6427793593415898</v>
      </c>
      <c r="K830">
        <v>176.32341999169199</v>
      </c>
      <c r="L830">
        <v>171.692705689706</v>
      </c>
      <c r="M830">
        <v>55.791379678745798</v>
      </c>
      <c r="N830">
        <v>0.65826379202414598</v>
      </c>
      <c r="O830">
        <v>27.969609343992701</v>
      </c>
      <c r="P830">
        <v>39.9206664022213</v>
      </c>
      <c r="Q830">
        <v>5.6475501302711999E-2</v>
      </c>
    </row>
    <row r="831" spans="1:17" x14ac:dyDescent="0.3">
      <c r="A831" t="s">
        <v>1808</v>
      </c>
      <c r="B831" t="s">
        <v>1809</v>
      </c>
      <c r="C831" t="s">
        <v>3153</v>
      </c>
      <c r="D831" t="s">
        <v>188</v>
      </c>
      <c r="E831">
        <v>4475.7897813</v>
      </c>
      <c r="F831">
        <v>1700.55</v>
      </c>
      <c r="G831">
        <v>58.534936879342098</v>
      </c>
      <c r="H831">
        <v>-1.69187692478152</v>
      </c>
      <c r="I831">
        <v>36.613093909293802</v>
      </c>
      <c r="J831">
        <v>2.2325221922656699</v>
      </c>
      <c r="K831">
        <v>1589.25232421027</v>
      </c>
      <c r="L831">
        <v>1331.31049443864</v>
      </c>
      <c r="M831">
        <v>58.348190011538499</v>
      </c>
      <c r="N831">
        <v>0.70295756643398499</v>
      </c>
      <c r="O831">
        <v>5.2600629208197303</v>
      </c>
      <c r="P831">
        <v>106.879562043795</v>
      </c>
      <c r="Q831">
        <v>0.124831721196681</v>
      </c>
    </row>
    <row r="832" spans="1:17" hidden="1" x14ac:dyDescent="0.3">
      <c r="A832" t="s">
        <v>1810</v>
      </c>
      <c r="B832" t="s">
        <v>1811</v>
      </c>
      <c r="C832" t="s">
        <v>3162</v>
      </c>
      <c r="D832" t="s">
        <v>252</v>
      </c>
      <c r="E832">
        <v>4472.7702376500001</v>
      </c>
      <c r="F832">
        <v>975.15</v>
      </c>
      <c r="G832">
        <v>148.08208302948799</v>
      </c>
      <c r="H832">
        <v>1.0781031855952301</v>
      </c>
      <c r="I832">
        <v>49.953324227826101</v>
      </c>
      <c r="J832">
        <v>-0.71710815592296195</v>
      </c>
      <c r="K832">
        <v>958.37340648403904</v>
      </c>
      <c r="L832">
        <v>739.32333629099799</v>
      </c>
      <c r="M832">
        <v>45.767281924825603</v>
      </c>
      <c r="N832">
        <v>0.43547397087401302</v>
      </c>
      <c r="O832">
        <v>11.880223555350399</v>
      </c>
      <c r="P832">
        <v>214.869228285437</v>
      </c>
      <c r="Q832">
        <v>9.2589551533876005E-2</v>
      </c>
    </row>
    <row r="833" spans="1:17" x14ac:dyDescent="0.3">
      <c r="A833" t="s">
        <v>1812</v>
      </c>
      <c r="B833" t="s">
        <v>1813</v>
      </c>
      <c r="C833" t="s">
        <v>3157</v>
      </c>
      <c r="D833" t="s">
        <v>48</v>
      </c>
      <c r="E833">
        <v>4451.0689978</v>
      </c>
      <c r="F833">
        <v>2626.3</v>
      </c>
      <c r="G833">
        <v>23.808217535343701</v>
      </c>
      <c r="H833">
        <v>9.9761334818134593</v>
      </c>
      <c r="I833">
        <v>45.315318720184401</v>
      </c>
      <c r="J833">
        <v>4.3995728558247604</v>
      </c>
      <c r="K833">
        <v>2073.8120545224401</v>
      </c>
      <c r="L833">
        <v>1836.3446032536799</v>
      </c>
      <c r="M833">
        <v>84.371829336086705</v>
      </c>
      <c r="N833">
        <v>1.32976893196075</v>
      </c>
      <c r="O833">
        <v>2.7300765335262298</v>
      </c>
      <c r="P833">
        <v>85.735502121640707</v>
      </c>
      <c r="Q833">
        <v>0.10884470377791899</v>
      </c>
    </row>
    <row r="834" spans="1:17" hidden="1" x14ac:dyDescent="0.3">
      <c r="A834" t="s">
        <v>1814</v>
      </c>
      <c r="B834" t="s">
        <v>1815</v>
      </c>
      <c r="C834" t="s">
        <v>3162</v>
      </c>
      <c r="D834" t="s">
        <v>750</v>
      </c>
      <c r="E834">
        <v>4449.3999170859997</v>
      </c>
      <c r="F834">
        <v>278.5</v>
      </c>
      <c r="G834">
        <v>1.2570182008594999</v>
      </c>
      <c r="H834">
        <v>5.66317527781161E-2</v>
      </c>
      <c r="I834">
        <v>0.684778768985841</v>
      </c>
      <c r="J834">
        <v>-0.139629244878584</v>
      </c>
      <c r="K834">
        <v>279.415070762364</v>
      </c>
      <c r="L834">
        <v>259.80766061464601</v>
      </c>
      <c r="M834">
        <v>58.987597709054498</v>
      </c>
      <c r="N834">
        <v>1.5094256006372599</v>
      </c>
      <c r="O834">
        <v>5.5619389587073496</v>
      </c>
      <c r="P834">
        <v>33.662891149932797</v>
      </c>
      <c r="Q834">
        <v>3.7892634135868998E-2</v>
      </c>
    </row>
    <row r="835" spans="1:17" x14ac:dyDescent="0.3">
      <c r="A835" t="s">
        <v>1816</v>
      </c>
      <c r="B835" t="s">
        <v>1817</v>
      </c>
      <c r="C835" t="s">
        <v>3159</v>
      </c>
      <c r="D835" t="s">
        <v>1501</v>
      </c>
      <c r="E835">
        <v>4447.0190062000001</v>
      </c>
      <c r="F835">
        <v>82</v>
      </c>
      <c r="G835">
        <v>37.118750449991303</v>
      </c>
      <c r="H835">
        <v>-8.5013108176054004</v>
      </c>
      <c r="I835">
        <v>-12.74793547018</v>
      </c>
      <c r="J835">
        <v>3.1496934198020701</v>
      </c>
      <c r="K835">
        <v>84.4883342978098</v>
      </c>
      <c r="L835">
        <v>77.843912470032294</v>
      </c>
      <c r="M835">
        <v>51.608685402782598</v>
      </c>
      <c r="N835">
        <v>0.46455545197996101</v>
      </c>
      <c r="O835">
        <v>25.914634146341399</v>
      </c>
      <c r="P835">
        <v>91.142191142191095</v>
      </c>
      <c r="Q835">
        <v>0.152795601651603</v>
      </c>
    </row>
    <row r="836" spans="1:17" hidden="1" x14ac:dyDescent="0.3">
      <c r="A836" t="s">
        <v>1818</v>
      </c>
      <c r="B836" t="s">
        <v>1819</v>
      </c>
      <c r="C836" t="s">
        <v>3162</v>
      </c>
      <c r="D836" t="s">
        <v>51</v>
      </c>
      <c r="E836">
        <v>4443.2962908600002</v>
      </c>
      <c r="F836">
        <v>443.1</v>
      </c>
      <c r="G836">
        <v>33.8733224067295</v>
      </c>
      <c r="H836">
        <v>1.20961660591022</v>
      </c>
      <c r="I836">
        <v>30.6037306572868</v>
      </c>
      <c r="J836">
        <v>6.4084017160259199</v>
      </c>
      <c r="K836">
        <v>387.17571440496403</v>
      </c>
      <c r="L836">
        <v>346.52375391445798</v>
      </c>
      <c r="M836">
        <v>85.6541713169525</v>
      </c>
      <c r="N836">
        <v>0.83366469515991903</v>
      </c>
      <c r="O836">
        <v>1.10584518167455</v>
      </c>
      <c r="P836">
        <v>86.686328207288796</v>
      </c>
      <c r="Q836">
        <v>9.9574209390314E-2</v>
      </c>
    </row>
    <row r="837" spans="1:17" x14ac:dyDescent="0.3">
      <c r="A837" t="s">
        <v>1820</v>
      </c>
      <c r="B837" t="s">
        <v>1821</v>
      </c>
      <c r="C837" t="s">
        <v>3161</v>
      </c>
      <c r="D837" t="s">
        <v>257</v>
      </c>
      <c r="E837">
        <v>4427.6493074999998</v>
      </c>
      <c r="F837">
        <v>1430.05</v>
      </c>
      <c r="G837">
        <v>76.780377004929207</v>
      </c>
      <c r="H837">
        <v>15.151274718557101</v>
      </c>
      <c r="I837">
        <v>57.648251601610198</v>
      </c>
      <c r="J837">
        <v>-2.7142272883911902</v>
      </c>
      <c r="K837">
        <v>1282.0647583063801</v>
      </c>
      <c r="L837">
        <v>1030.9711362395999</v>
      </c>
      <c r="M837">
        <v>57.831120890617797</v>
      </c>
      <c r="N837">
        <v>1.65245945775887</v>
      </c>
      <c r="O837">
        <v>8.3143946015873595</v>
      </c>
      <c r="P837">
        <v>130.115053503902</v>
      </c>
      <c r="Q837">
        <v>5.1998770953511998E-2</v>
      </c>
    </row>
    <row r="838" spans="1:17" x14ac:dyDescent="0.3">
      <c r="A838" t="s">
        <v>1822</v>
      </c>
      <c r="B838" t="s">
        <v>1823</v>
      </c>
      <c r="C838" t="s">
        <v>3159</v>
      </c>
      <c r="D838" t="s">
        <v>282</v>
      </c>
      <c r="E838">
        <v>4403.4732989960003</v>
      </c>
      <c r="F838">
        <v>200.11</v>
      </c>
      <c r="G838">
        <v>2.9671313580780998</v>
      </c>
      <c r="H838">
        <v>-4.48340102616622</v>
      </c>
      <c r="I838">
        <v>-12.2658867631752</v>
      </c>
      <c r="J838">
        <v>-0.249737902440483</v>
      </c>
      <c r="K838">
        <v>201.19141134893999</v>
      </c>
      <c r="L838">
        <v>191.136972975616</v>
      </c>
      <c r="M838">
        <v>45.740897516312998</v>
      </c>
      <c r="N838">
        <v>0.73465546380968105</v>
      </c>
      <c r="O838">
        <v>18.859627205037199</v>
      </c>
      <c r="P838">
        <v>46.0656934306569</v>
      </c>
    </row>
    <row r="839" spans="1:17" x14ac:dyDescent="0.3">
      <c r="A839" t="s">
        <v>1824</v>
      </c>
      <c r="B839" t="s">
        <v>1825</v>
      </c>
      <c r="C839" t="s">
        <v>3163</v>
      </c>
      <c r="D839" t="s">
        <v>103</v>
      </c>
      <c r="E839">
        <v>4401.6389960400002</v>
      </c>
      <c r="F839">
        <v>257.39999999999998</v>
      </c>
      <c r="G839">
        <v>49.626793911323297</v>
      </c>
      <c r="H839">
        <v>-10.947777604265699</v>
      </c>
      <c r="I839">
        <v>-8.9994469574835101</v>
      </c>
      <c r="J839">
        <v>-3.5496022302859802</v>
      </c>
      <c r="K839">
        <v>268.311084686134</v>
      </c>
      <c r="L839">
        <v>252.345536517461</v>
      </c>
      <c r="M839">
        <v>48.274642733613703</v>
      </c>
      <c r="N839">
        <v>0.59860432419459497</v>
      </c>
      <c r="O839">
        <v>24.494949494949498</v>
      </c>
      <c r="P839">
        <v>98.918083462132799</v>
      </c>
      <c r="Q839">
        <v>7.6113787867936003E-2</v>
      </c>
    </row>
    <row r="840" spans="1:17" x14ac:dyDescent="0.3">
      <c r="A840" t="s">
        <v>1826</v>
      </c>
      <c r="B840" t="s">
        <v>1827</v>
      </c>
      <c r="C840" t="s">
        <v>3150</v>
      </c>
      <c r="D840" t="s">
        <v>48</v>
      </c>
      <c r="E840">
        <v>4394.8425383879903</v>
      </c>
      <c r="F840">
        <v>54.44</v>
      </c>
      <c r="G840">
        <v>-18.107689101185102</v>
      </c>
      <c r="H840">
        <v>-8.6463001634847494</v>
      </c>
      <c r="I840">
        <v>-21.1751852599192</v>
      </c>
      <c r="J840">
        <v>-0.97259764697318096</v>
      </c>
      <c r="K840">
        <v>57.104117676505403</v>
      </c>
      <c r="L840">
        <v>57.378604693504997</v>
      </c>
      <c r="M840">
        <v>39.198428222424397</v>
      </c>
      <c r="N840">
        <v>0.55015848722122496</v>
      </c>
      <c r="O840">
        <v>45.113886847905903</v>
      </c>
      <c r="P840">
        <v>29.4649227110582</v>
      </c>
      <c r="Q840">
        <v>9.1252054305938995E-2</v>
      </c>
    </row>
    <row r="841" spans="1:17" hidden="1" x14ac:dyDescent="0.3">
      <c r="A841" t="s">
        <v>1828</v>
      </c>
      <c r="B841" t="s">
        <v>1829</v>
      </c>
      <c r="C841" t="s">
        <v>3162</v>
      </c>
      <c r="D841" t="s">
        <v>252</v>
      </c>
      <c r="E841">
        <v>4353.6759099999999</v>
      </c>
      <c r="F841">
        <v>445.75</v>
      </c>
      <c r="G841">
        <v>13.7646653441618</v>
      </c>
      <c r="H841">
        <v>5.24001203835744</v>
      </c>
      <c r="I841">
        <v>7.8668413620416402</v>
      </c>
      <c r="J841">
        <v>3.4070736875918901</v>
      </c>
      <c r="K841">
        <v>441.805369824423</v>
      </c>
      <c r="L841">
        <v>404.55907235800601</v>
      </c>
      <c r="M841">
        <v>56.580835311373299</v>
      </c>
      <c r="N841">
        <v>0.62747699727936301</v>
      </c>
      <c r="O841">
        <v>21.817162086371201</v>
      </c>
      <c r="P841">
        <v>49.332484631233299</v>
      </c>
      <c r="Q841">
        <v>0.153027887864749</v>
      </c>
    </row>
    <row r="842" spans="1:17" x14ac:dyDescent="0.3">
      <c r="A842" t="s">
        <v>1830</v>
      </c>
      <c r="B842" t="s">
        <v>1831</v>
      </c>
      <c r="C842" t="s">
        <v>3156</v>
      </c>
      <c r="D842" t="s">
        <v>83</v>
      </c>
      <c r="E842">
        <v>4353.5290349249999</v>
      </c>
      <c r="F842">
        <v>1080.45</v>
      </c>
      <c r="G842">
        <v>21.655972302582398</v>
      </c>
      <c r="H842">
        <v>-5.1414435838596697</v>
      </c>
      <c r="I842">
        <v>42.600734551387198</v>
      </c>
      <c r="J842">
        <v>-1.91841994521494</v>
      </c>
      <c r="K842">
        <v>1144.2176875682101</v>
      </c>
      <c r="L842">
        <v>1014.5148136840299</v>
      </c>
      <c r="M842">
        <v>47.005504961935998</v>
      </c>
      <c r="N842">
        <v>1.1506354644512</v>
      </c>
      <c r="O842">
        <v>47.410801055115897</v>
      </c>
      <c r="P842">
        <v>77.122950819672099</v>
      </c>
      <c r="Q842">
        <v>-1.9079562944361E-2</v>
      </c>
    </row>
    <row r="843" spans="1:17" x14ac:dyDescent="0.3">
      <c r="A843" t="s">
        <v>1832</v>
      </c>
      <c r="B843" t="s">
        <v>1833</v>
      </c>
      <c r="C843" t="s">
        <v>3158</v>
      </c>
      <c r="D843" t="s">
        <v>429</v>
      </c>
      <c r="E843">
        <v>4340.9056471679996</v>
      </c>
      <c r="F843">
        <v>86.88</v>
      </c>
      <c r="G843">
        <v>-31.7584868920185</v>
      </c>
      <c r="H843">
        <v>-9.2340372823176402</v>
      </c>
      <c r="I843">
        <v>-29.7679927767702</v>
      </c>
      <c r="J843">
        <v>-3.0368578253576799</v>
      </c>
      <c r="K843">
        <v>95.2470231042481</v>
      </c>
      <c r="L843">
        <v>98.957953913337803</v>
      </c>
      <c r="M843">
        <v>11.642894357600399</v>
      </c>
      <c r="N843">
        <v>0.78637466195875405</v>
      </c>
      <c r="O843">
        <v>39.905616942909703</v>
      </c>
      <c r="P843">
        <v>1.9120234604105499</v>
      </c>
      <c r="Q843">
        <v>-1.1012594770547E-2</v>
      </c>
    </row>
    <row r="844" spans="1:17" hidden="1" x14ac:dyDescent="0.3">
      <c r="A844" t="s">
        <v>1834</v>
      </c>
      <c r="B844" t="s">
        <v>1835</v>
      </c>
      <c r="C844" t="s">
        <v>3162</v>
      </c>
      <c r="D844" t="s">
        <v>252</v>
      </c>
      <c r="E844">
        <v>4337.2091139199902</v>
      </c>
      <c r="F844">
        <v>1359.95</v>
      </c>
      <c r="G844">
        <v>6.5136104364763101</v>
      </c>
      <c r="H844">
        <v>-3.7617404253002902</v>
      </c>
      <c r="I844">
        <v>-8.3091227373919203</v>
      </c>
      <c r="J844">
        <v>0.70025356699179897</v>
      </c>
      <c r="K844">
        <v>1362.4823145896801</v>
      </c>
      <c r="L844">
        <v>1286.26018952906</v>
      </c>
      <c r="M844">
        <v>53.490427077076802</v>
      </c>
      <c r="N844">
        <v>0.62511325098509796</v>
      </c>
      <c r="O844">
        <v>15.798374940255099</v>
      </c>
      <c r="P844">
        <v>41.088287166718501</v>
      </c>
      <c r="Q844">
        <v>0.121337435784112</v>
      </c>
    </row>
    <row r="845" spans="1:17" hidden="1" x14ac:dyDescent="0.3">
      <c r="A845" t="s">
        <v>1836</v>
      </c>
      <c r="B845" t="s">
        <v>1837</v>
      </c>
      <c r="C845" t="s">
        <v>3162</v>
      </c>
      <c r="D845" t="s">
        <v>405</v>
      </c>
      <c r="E845">
        <v>4327.3660548799999</v>
      </c>
      <c r="F845">
        <v>268.3</v>
      </c>
      <c r="G845">
        <v>-43.591628421208704</v>
      </c>
      <c r="H845">
        <v>-19.7157316655959</v>
      </c>
      <c r="I845">
        <v>-29.7856596507613</v>
      </c>
      <c r="J845">
        <v>-4.3112528848057403</v>
      </c>
      <c r="M845">
        <v>20.769685032642801</v>
      </c>
      <c r="O845">
        <v>30.4509877003354</v>
      </c>
      <c r="P845">
        <v>0.111940298507473</v>
      </c>
    </row>
    <row r="846" spans="1:17" hidden="1" x14ac:dyDescent="0.3">
      <c r="A846" t="s">
        <v>1838</v>
      </c>
      <c r="B846" t="s">
        <v>1839</v>
      </c>
      <c r="C846" t="s">
        <v>3162</v>
      </c>
      <c r="D846" t="s">
        <v>1025</v>
      </c>
      <c r="E846">
        <v>4278.1388338799998</v>
      </c>
      <c r="F846">
        <v>175.86</v>
      </c>
      <c r="G846">
        <v>41.921267402355198</v>
      </c>
      <c r="H846">
        <v>5.1841006869995701</v>
      </c>
      <c r="I846">
        <v>52.471906694419701</v>
      </c>
      <c r="J846">
        <v>-2.2172248563351502</v>
      </c>
      <c r="K846">
        <v>176.74407022594499</v>
      </c>
      <c r="L846">
        <v>148.28837769356701</v>
      </c>
      <c r="M846">
        <v>46.411894884816903</v>
      </c>
      <c r="N846">
        <v>1.58324822105014</v>
      </c>
      <c r="O846">
        <v>27.260320709655399</v>
      </c>
      <c r="P846">
        <v>104.369552585706</v>
      </c>
    </row>
    <row r="847" spans="1:17" hidden="1" x14ac:dyDescent="0.3">
      <c r="A847" t="s">
        <v>1840</v>
      </c>
      <c r="B847" t="s">
        <v>1841</v>
      </c>
      <c r="C847" t="s">
        <v>3162</v>
      </c>
      <c r="D847" t="s">
        <v>86</v>
      </c>
      <c r="E847">
        <v>4235.4945385199999</v>
      </c>
      <c r="F847">
        <v>396.6</v>
      </c>
      <c r="G847">
        <v>162.61853469484399</v>
      </c>
      <c r="H847">
        <v>-3.65859703379579</v>
      </c>
      <c r="I847">
        <v>113.299371454869</v>
      </c>
      <c r="J847">
        <v>4.9251930570028097</v>
      </c>
      <c r="K847">
        <v>318.471934760934</v>
      </c>
      <c r="L847">
        <v>229.525805812811</v>
      </c>
      <c r="M847">
        <v>68.9768358376799</v>
      </c>
      <c r="N847">
        <v>0.58934258744863999</v>
      </c>
      <c r="O847">
        <v>2.1684316691880898</v>
      </c>
      <c r="P847">
        <v>229.81288981288901</v>
      </c>
      <c r="Q847">
        <v>7.7004603292282994E-2</v>
      </c>
    </row>
    <row r="848" spans="1:17" hidden="1" x14ac:dyDescent="0.3">
      <c r="A848" t="s">
        <v>1842</v>
      </c>
      <c r="B848" t="s">
        <v>1843</v>
      </c>
      <c r="C848" t="s">
        <v>3162</v>
      </c>
      <c r="D848" t="s">
        <v>51</v>
      </c>
      <c r="E848">
        <v>4218.9078905249999</v>
      </c>
      <c r="F848">
        <v>737.25</v>
      </c>
      <c r="G848">
        <v>9.6208279352130095</v>
      </c>
      <c r="H848">
        <v>-4.8945415388190803</v>
      </c>
      <c r="I848">
        <v>40.701955257263002</v>
      </c>
      <c r="J848">
        <v>-0.30822273923319898</v>
      </c>
      <c r="K848">
        <v>710.31920297593194</v>
      </c>
      <c r="M848">
        <v>46.037618668393101</v>
      </c>
      <c r="N848">
        <v>0.44316567971208198</v>
      </c>
      <c r="O848">
        <v>14.147168531705599</v>
      </c>
      <c r="P848">
        <v>74.973300106799499</v>
      </c>
    </row>
    <row r="849" spans="1:17" hidden="1" x14ac:dyDescent="0.3">
      <c r="A849" t="s">
        <v>1844</v>
      </c>
      <c r="B849" t="s">
        <v>1845</v>
      </c>
      <c r="C849" t="s">
        <v>3162</v>
      </c>
      <c r="D849" t="s">
        <v>1014</v>
      </c>
      <c r="E849">
        <v>4207.629666455</v>
      </c>
      <c r="F849">
        <v>519.85</v>
      </c>
      <c r="G849">
        <v>-12.464142361992399</v>
      </c>
      <c r="H849">
        <v>15.0781034005888</v>
      </c>
      <c r="I849">
        <v>30.896717748941299</v>
      </c>
      <c r="J849">
        <v>-5.5090329683881096</v>
      </c>
      <c r="K849">
        <v>487.49042434030503</v>
      </c>
      <c r="L849">
        <v>429.63463615078803</v>
      </c>
      <c r="M849">
        <v>44.580257772964799</v>
      </c>
      <c r="N849">
        <v>1.05892386715067</v>
      </c>
      <c r="O849">
        <v>12.5324612869096</v>
      </c>
      <c r="P849">
        <v>53.779026771187603</v>
      </c>
      <c r="Q849">
        <v>1.7448607923521001E-2</v>
      </c>
    </row>
    <row r="850" spans="1:17" hidden="1" x14ac:dyDescent="0.3">
      <c r="A850" t="s">
        <v>1846</v>
      </c>
      <c r="B850" t="s">
        <v>1847</v>
      </c>
      <c r="C850" t="s">
        <v>3162</v>
      </c>
      <c r="D850" t="s">
        <v>218</v>
      </c>
      <c r="E850">
        <v>4194.4937772720004</v>
      </c>
      <c r="F850">
        <v>188.14</v>
      </c>
      <c r="G850">
        <v>108.32749401155699</v>
      </c>
      <c r="H850">
        <v>8.0708120168653998</v>
      </c>
      <c r="I850">
        <v>99.479926909966593</v>
      </c>
      <c r="J850">
        <v>3.1056444780528798</v>
      </c>
      <c r="K850">
        <v>162.111808571111</v>
      </c>
      <c r="L850">
        <v>116.70945985173501</v>
      </c>
      <c r="M850">
        <v>54.8200833280955</v>
      </c>
      <c r="N850">
        <v>0.60336609271362496</v>
      </c>
      <c r="O850">
        <v>9.1740193472945801</v>
      </c>
      <c r="P850">
        <v>158.61168384879699</v>
      </c>
      <c r="Q850">
        <v>0.30665523161935598</v>
      </c>
    </row>
    <row r="851" spans="1:17" x14ac:dyDescent="0.3">
      <c r="A851" t="s">
        <v>1848</v>
      </c>
      <c r="B851" t="s">
        <v>1849</v>
      </c>
      <c r="C851" t="s">
        <v>3156</v>
      </c>
      <c r="D851" t="s">
        <v>1850</v>
      </c>
      <c r="E851">
        <v>4190.685014404</v>
      </c>
      <c r="F851">
        <v>61.99</v>
      </c>
      <c r="G851">
        <v>-31.257978030020102</v>
      </c>
      <c r="H851">
        <v>-8.4905816922362796</v>
      </c>
      <c r="I851">
        <v>-3.9935495052677199</v>
      </c>
      <c r="J851">
        <v>-2.3241403804518499</v>
      </c>
      <c r="K851">
        <v>66.744093149191997</v>
      </c>
      <c r="L851">
        <v>64.804399848650505</v>
      </c>
      <c r="M851">
        <v>34.4895169556818</v>
      </c>
      <c r="N851">
        <v>0.56910541289058603</v>
      </c>
      <c r="O851">
        <v>35.812227778673901</v>
      </c>
      <c r="P851">
        <v>42.178899082568797</v>
      </c>
      <c r="Q851">
        <v>3.6608079245730001E-2</v>
      </c>
    </row>
    <row r="852" spans="1:17" x14ac:dyDescent="0.3">
      <c r="A852" t="s">
        <v>1851</v>
      </c>
      <c r="B852" t="s">
        <v>1852</v>
      </c>
      <c r="C852" t="s">
        <v>3156</v>
      </c>
      <c r="D852" t="s">
        <v>119</v>
      </c>
      <c r="E852">
        <v>4186.7124411300001</v>
      </c>
      <c r="F852">
        <v>213.02</v>
      </c>
      <c r="G852">
        <v>-39.017434135839999</v>
      </c>
      <c r="H852">
        <v>-9.1287295930311707</v>
      </c>
      <c r="I852">
        <v>-11.285682552818701</v>
      </c>
      <c r="J852">
        <v>-1.66704663993209</v>
      </c>
      <c r="K852">
        <v>223.12360467638899</v>
      </c>
      <c r="L852">
        <v>220.01205710105199</v>
      </c>
      <c r="M852">
        <v>37.539696202669198</v>
      </c>
      <c r="N852">
        <v>0.73469408131378799</v>
      </c>
      <c r="O852">
        <v>30.5041780114543</v>
      </c>
      <c r="P852">
        <v>27.633313361294199</v>
      </c>
      <c r="Q852">
        <v>5.9339344935227002E-2</v>
      </c>
    </row>
    <row r="853" spans="1:17" hidden="1" x14ac:dyDescent="0.3">
      <c r="A853" t="s">
        <v>1853</v>
      </c>
      <c r="B853" t="s">
        <v>1854</v>
      </c>
      <c r="C853" t="s">
        <v>3162</v>
      </c>
      <c r="D853" t="s">
        <v>405</v>
      </c>
      <c r="E853">
        <v>4185.5787105620002</v>
      </c>
      <c r="F853">
        <v>112.54</v>
      </c>
      <c r="G853">
        <v>-46.311479998203097</v>
      </c>
      <c r="H853">
        <v>-6.7875802020007496</v>
      </c>
      <c r="I853">
        <v>-22.643852203566698</v>
      </c>
      <c r="J853">
        <v>-1.4362424600138599</v>
      </c>
      <c r="K853">
        <v>118.080328064608</v>
      </c>
      <c r="L853">
        <v>124.535096808311</v>
      </c>
      <c r="M853">
        <v>37.517916523371902</v>
      </c>
      <c r="N853">
        <v>0.56709461873317701</v>
      </c>
      <c r="O853">
        <v>36.484805402523499</v>
      </c>
      <c r="P853">
        <v>3.48505747126437</v>
      </c>
    </row>
    <row r="854" spans="1:17" hidden="1" x14ac:dyDescent="0.3">
      <c r="A854" t="s">
        <v>1855</v>
      </c>
      <c r="B854" t="s">
        <v>1856</v>
      </c>
      <c r="C854" t="s">
        <v>3162</v>
      </c>
      <c r="D854" t="s">
        <v>138</v>
      </c>
      <c r="E854">
        <v>4172.0700195299996</v>
      </c>
      <c r="F854">
        <v>345.3</v>
      </c>
      <c r="G854">
        <v>26.946873710028299</v>
      </c>
      <c r="H854">
        <v>-1.5782441335327499</v>
      </c>
      <c r="I854">
        <v>20.624022814872099</v>
      </c>
      <c r="J854">
        <v>5.3395057794227396</v>
      </c>
      <c r="K854">
        <v>349.26684779938398</v>
      </c>
      <c r="M854">
        <v>70.049185292081901</v>
      </c>
      <c r="N854">
        <v>1.1889908469749799</v>
      </c>
      <c r="O854">
        <v>53.489719084853697</v>
      </c>
      <c r="P854">
        <v>103.83707201889</v>
      </c>
    </row>
    <row r="855" spans="1:17" hidden="1" x14ac:dyDescent="0.3">
      <c r="A855" t="s">
        <v>1857</v>
      </c>
      <c r="B855" t="s">
        <v>1858</v>
      </c>
      <c r="C855" t="s">
        <v>3162</v>
      </c>
      <c r="D855" t="s">
        <v>21</v>
      </c>
      <c r="E855">
        <v>4154.9877857800002</v>
      </c>
      <c r="F855">
        <v>771.55</v>
      </c>
      <c r="G855">
        <v>123.665002845476</v>
      </c>
      <c r="H855">
        <v>11.321614417561999</v>
      </c>
      <c r="I855">
        <v>52.572398791658401</v>
      </c>
      <c r="J855">
        <v>11.973263290036501</v>
      </c>
      <c r="K855">
        <v>668.14022479687605</v>
      </c>
      <c r="L855">
        <v>535.24043637867806</v>
      </c>
      <c r="M855">
        <v>62.994753248104601</v>
      </c>
      <c r="N855">
        <v>1.57594388999857</v>
      </c>
      <c r="O855">
        <v>6.9276132460631201</v>
      </c>
      <c r="P855">
        <v>170.671811962813</v>
      </c>
      <c r="Q855">
        <v>0.127221908648641</v>
      </c>
    </row>
    <row r="856" spans="1:17" hidden="1" x14ac:dyDescent="0.3">
      <c r="A856" t="s">
        <v>1859</v>
      </c>
      <c r="B856" t="s">
        <v>1860</v>
      </c>
      <c r="C856" t="s">
        <v>3162</v>
      </c>
      <c r="D856" t="s">
        <v>279</v>
      </c>
      <c r="E856">
        <v>4152.0476373649999</v>
      </c>
      <c r="F856">
        <v>218.65</v>
      </c>
      <c r="G856">
        <v>114.356188311157</v>
      </c>
      <c r="H856">
        <v>-17.567245396938699</v>
      </c>
      <c r="I856">
        <v>85.250796758381</v>
      </c>
      <c r="J856">
        <v>-4.5538301614490502</v>
      </c>
      <c r="K856">
        <v>239.36967968269099</v>
      </c>
      <c r="L856">
        <v>191.529609036952</v>
      </c>
      <c r="M856">
        <v>25.962447311021901</v>
      </c>
      <c r="N856">
        <v>0.77940402880750503</v>
      </c>
      <c r="O856">
        <v>49.4626114795335</v>
      </c>
      <c r="P856">
        <v>183.96103896103801</v>
      </c>
      <c r="Q856">
        <v>0.130183115768642</v>
      </c>
    </row>
    <row r="857" spans="1:17" hidden="1" x14ac:dyDescent="0.3">
      <c r="A857" t="s">
        <v>1861</v>
      </c>
      <c r="B857" t="s">
        <v>1862</v>
      </c>
      <c r="C857" t="s">
        <v>3162</v>
      </c>
      <c r="D857" t="s">
        <v>276</v>
      </c>
      <c r="E857">
        <v>4133.9939350000004</v>
      </c>
      <c r="F857">
        <v>450.95</v>
      </c>
      <c r="G857">
        <v>133.509532898934</v>
      </c>
      <c r="H857">
        <v>-3.3126415767961701</v>
      </c>
      <c r="I857">
        <v>82.384042028738193</v>
      </c>
      <c r="J857">
        <v>8.9577757847933199</v>
      </c>
      <c r="K857">
        <v>403.94576232600002</v>
      </c>
      <c r="L857">
        <v>291.966207034219</v>
      </c>
      <c r="M857">
        <v>60.0239080434879</v>
      </c>
      <c r="N857">
        <v>0.38379395327357502</v>
      </c>
      <c r="O857">
        <v>7.3289721698636301</v>
      </c>
      <c r="P857">
        <v>202.651006711409</v>
      </c>
      <c r="Q857">
        <v>0.175509547962239</v>
      </c>
    </row>
    <row r="858" spans="1:17" hidden="1" x14ac:dyDescent="0.3">
      <c r="A858" t="s">
        <v>1863</v>
      </c>
      <c r="B858" t="s">
        <v>1864</v>
      </c>
      <c r="C858" t="s">
        <v>3162</v>
      </c>
      <c r="D858" t="s">
        <v>86</v>
      </c>
      <c r="E858">
        <v>4090.5415372000002</v>
      </c>
      <c r="F858">
        <v>1809.1</v>
      </c>
      <c r="G858">
        <v>163.98696405915399</v>
      </c>
      <c r="H858">
        <v>7.3001605668801197</v>
      </c>
      <c r="I858">
        <v>55.75988867289</v>
      </c>
      <c r="J858">
        <v>9.7471304436269008</v>
      </c>
      <c r="K858">
        <v>1562.1994667239501</v>
      </c>
      <c r="L858">
        <v>1194.8122726837</v>
      </c>
      <c r="M858">
        <v>70.601612421054398</v>
      </c>
      <c r="N858">
        <v>1.0009664762379</v>
      </c>
      <c r="O858">
        <v>2.7112929080758499</v>
      </c>
      <c r="P858">
        <v>250.90679856463899</v>
      </c>
      <c r="Q858">
        <v>0.19844500934956499</v>
      </c>
    </row>
    <row r="859" spans="1:17" hidden="1" x14ac:dyDescent="0.3">
      <c r="A859" t="s">
        <v>1865</v>
      </c>
      <c r="B859" t="s">
        <v>1866</v>
      </c>
      <c r="C859" t="s">
        <v>3162</v>
      </c>
      <c r="D859" t="s">
        <v>252</v>
      </c>
      <c r="E859">
        <v>4071.32726869</v>
      </c>
      <c r="F859">
        <v>4013.9</v>
      </c>
      <c r="G859">
        <v>10.0383505745907</v>
      </c>
      <c r="H859">
        <v>11.485778614034199</v>
      </c>
      <c r="I859">
        <v>52.640721074042098</v>
      </c>
      <c r="J859">
        <v>-7.84446399000967</v>
      </c>
      <c r="K859">
        <v>3886.8092376896702</v>
      </c>
      <c r="L859">
        <v>3272.3017937483401</v>
      </c>
      <c r="M859">
        <v>44.723417028573103</v>
      </c>
      <c r="N859">
        <v>0.83341297194117503</v>
      </c>
      <c r="O859">
        <v>12.110416303345801</v>
      </c>
      <c r="P859">
        <v>86.173469387755006</v>
      </c>
      <c r="Q859">
        <v>0.11139363082650899</v>
      </c>
    </row>
    <row r="860" spans="1:17" hidden="1" x14ac:dyDescent="0.3">
      <c r="A860" t="s">
        <v>1867</v>
      </c>
      <c r="B860" t="s">
        <v>1868</v>
      </c>
      <c r="C860" t="s">
        <v>3162</v>
      </c>
      <c r="D860" t="s">
        <v>1621</v>
      </c>
      <c r="E860">
        <v>4060.9349999999999</v>
      </c>
      <c r="F860">
        <v>365.85</v>
      </c>
      <c r="G860">
        <v>-42.988349192660301</v>
      </c>
      <c r="H860">
        <v>-1.6744345854371701</v>
      </c>
      <c r="I860">
        <v>0.50078763769803303</v>
      </c>
      <c r="J860">
        <v>7.1016248365324799</v>
      </c>
      <c r="K860">
        <v>345.73738839881503</v>
      </c>
      <c r="L860">
        <v>344.82406705573698</v>
      </c>
      <c r="M860">
        <v>65.568572707134905</v>
      </c>
      <c r="N860">
        <v>0.65486095899251295</v>
      </c>
      <c r="O860">
        <v>27.5659423260899</v>
      </c>
      <c r="P860">
        <v>25.9814049586777</v>
      </c>
      <c r="Q860">
        <v>7.4983651570529998E-3</v>
      </c>
    </row>
    <row r="861" spans="1:17" hidden="1" x14ac:dyDescent="0.3">
      <c r="A861" t="s">
        <v>1869</v>
      </c>
      <c r="B861" t="s">
        <v>1870</v>
      </c>
      <c r="C861" t="s">
        <v>3162</v>
      </c>
      <c r="D861" t="s">
        <v>1067</v>
      </c>
      <c r="E861">
        <v>4060.8879999999999</v>
      </c>
      <c r="F861">
        <v>118</v>
      </c>
      <c r="G861">
        <v>-24.829766309592902</v>
      </c>
      <c r="K861">
        <v>104.378999999999</v>
      </c>
      <c r="M861">
        <v>99.990560428137201</v>
      </c>
      <c r="N861">
        <v>1</v>
      </c>
      <c r="O861">
        <v>0</v>
      </c>
      <c r="P861">
        <v>5.3571428571428603</v>
      </c>
    </row>
    <row r="862" spans="1:17" x14ac:dyDescent="0.3">
      <c r="A862" t="s">
        <v>1871</v>
      </c>
      <c r="B862" t="s">
        <v>1872</v>
      </c>
      <c r="C862" t="s">
        <v>3166</v>
      </c>
      <c r="D862" t="s">
        <v>1337</v>
      </c>
      <c r="E862">
        <v>4055.4029512000002</v>
      </c>
      <c r="F862">
        <v>614</v>
      </c>
      <c r="G862">
        <v>-43.787846412225399</v>
      </c>
      <c r="H862">
        <v>1.8353165744099</v>
      </c>
      <c r="I862">
        <v>-11.5029853506318</v>
      </c>
      <c r="J862">
        <v>1.63462158854798</v>
      </c>
      <c r="K862">
        <v>617.01350177915299</v>
      </c>
      <c r="L862">
        <v>630.32184973405504</v>
      </c>
      <c r="M862">
        <v>50.279466152960801</v>
      </c>
      <c r="N862">
        <v>0.83840270703074204</v>
      </c>
      <c r="O862">
        <v>32.7361563517915</v>
      </c>
      <c r="P862">
        <v>11.3125453226976</v>
      </c>
      <c r="Q862">
        <v>9.7479091603199994E-2</v>
      </c>
    </row>
    <row r="863" spans="1:17" x14ac:dyDescent="0.3">
      <c r="A863" t="s">
        <v>1873</v>
      </c>
      <c r="B863" t="s">
        <v>1874</v>
      </c>
      <c r="C863" t="s">
        <v>3156</v>
      </c>
      <c r="D863" t="s">
        <v>481</v>
      </c>
      <c r="E863">
        <v>4043.9649599999998</v>
      </c>
      <c r="F863">
        <v>467.1</v>
      </c>
      <c r="G863">
        <v>12.3812534036319</v>
      </c>
      <c r="H863">
        <v>-44.462881961411497</v>
      </c>
      <c r="I863">
        <v>-42.165033426434</v>
      </c>
      <c r="J863">
        <v>19.353709380300501</v>
      </c>
      <c r="K863">
        <v>429.65458561314699</v>
      </c>
      <c r="L863">
        <v>468.43790849327598</v>
      </c>
      <c r="M863">
        <v>77.185510938630301</v>
      </c>
      <c r="N863">
        <v>0.77127821057380896</v>
      </c>
      <c r="O863">
        <v>60.024619995718197</v>
      </c>
      <c r="P863">
        <v>50.677419354838698</v>
      </c>
      <c r="Q863">
        <v>0.162924622060858</v>
      </c>
    </row>
    <row r="864" spans="1:17" hidden="1" x14ac:dyDescent="0.3">
      <c r="A864" t="s">
        <v>1875</v>
      </c>
      <c r="B864" t="s">
        <v>1876</v>
      </c>
      <c r="C864" t="s">
        <v>3162</v>
      </c>
      <c r="D864" t="s">
        <v>111</v>
      </c>
      <c r="E864">
        <v>4041.9248225400002</v>
      </c>
      <c r="F864">
        <v>1073.05</v>
      </c>
      <c r="G864">
        <v>39.642951641042202</v>
      </c>
      <c r="H864">
        <v>39.614932864891102</v>
      </c>
      <c r="I864">
        <v>25.176229054241499</v>
      </c>
      <c r="J864">
        <v>10.604785956121299</v>
      </c>
      <c r="K864">
        <v>900.24919642120597</v>
      </c>
      <c r="L864">
        <v>799.536573283758</v>
      </c>
      <c r="M864">
        <v>62.461480091581102</v>
      </c>
      <c r="N864">
        <v>1.9267523755279501</v>
      </c>
      <c r="O864">
        <v>5.2234285448022</v>
      </c>
      <c r="P864">
        <v>99.767290328586</v>
      </c>
      <c r="Q864">
        <v>9.4775929637288994E-2</v>
      </c>
    </row>
    <row r="865" spans="1:17" hidden="1" x14ac:dyDescent="0.3">
      <c r="A865" t="s">
        <v>1877</v>
      </c>
      <c r="B865" t="s">
        <v>1878</v>
      </c>
      <c r="C865" t="s">
        <v>3162</v>
      </c>
      <c r="D865" t="s">
        <v>533</v>
      </c>
      <c r="E865">
        <v>4035.483423744</v>
      </c>
      <c r="F865">
        <v>144.63999999999999</v>
      </c>
      <c r="G865">
        <v>164.72852960544299</v>
      </c>
      <c r="H865">
        <v>-7.1760938477925</v>
      </c>
      <c r="I865">
        <v>88.054892362455305</v>
      </c>
      <c r="J865">
        <v>-4.8074511235756097</v>
      </c>
      <c r="K865">
        <v>129.08617562051001</v>
      </c>
      <c r="L865">
        <v>97.950478175017295</v>
      </c>
      <c r="M865">
        <v>58.337496719322402</v>
      </c>
      <c r="N865">
        <v>0.49240087551198303</v>
      </c>
      <c r="O865">
        <v>10.182711263611701</v>
      </c>
      <c r="P865">
        <v>213.75441848849201</v>
      </c>
      <c r="Q865">
        <v>6.1435490852042002E-2</v>
      </c>
    </row>
    <row r="866" spans="1:17" hidden="1" x14ac:dyDescent="0.3">
      <c r="A866" t="s">
        <v>1879</v>
      </c>
      <c r="B866" t="s">
        <v>1880</v>
      </c>
      <c r="C866" t="s">
        <v>3162</v>
      </c>
      <c r="D866" t="s">
        <v>458</v>
      </c>
      <c r="E866">
        <v>4029.2512270919901</v>
      </c>
      <c r="F866">
        <v>198.38</v>
      </c>
      <c r="G866">
        <v>75.462389038395003</v>
      </c>
      <c r="H866">
        <v>3.7649765701620699</v>
      </c>
      <c r="I866">
        <v>38.111380119173603</v>
      </c>
      <c r="J866">
        <v>-3.2874329773207398</v>
      </c>
      <c r="K866">
        <v>185.98126956350899</v>
      </c>
      <c r="L866">
        <v>150.58435907417001</v>
      </c>
      <c r="M866">
        <v>51.259279367240502</v>
      </c>
      <c r="N866">
        <v>0.86681233498321897</v>
      </c>
      <c r="O866">
        <v>6.2859159189434504</v>
      </c>
      <c r="P866">
        <v>117.760702524698</v>
      </c>
      <c r="Q866">
        <v>0.120722540382809</v>
      </c>
    </row>
    <row r="867" spans="1:17" hidden="1" x14ac:dyDescent="0.3">
      <c r="A867" t="s">
        <v>1881</v>
      </c>
      <c r="B867" t="s">
        <v>1882</v>
      </c>
      <c r="C867" t="s">
        <v>3162</v>
      </c>
      <c r="D867" t="s">
        <v>448</v>
      </c>
      <c r="E867">
        <v>4021.351447175</v>
      </c>
      <c r="F867">
        <v>652.54999999999995</v>
      </c>
      <c r="G867">
        <v>-39.761325933784299</v>
      </c>
      <c r="H867">
        <v>3.3196413035536998</v>
      </c>
      <c r="I867">
        <v>-22.2479701418393</v>
      </c>
      <c r="J867">
        <v>-0.80263269910299995</v>
      </c>
      <c r="K867">
        <v>654.00994081142699</v>
      </c>
      <c r="L867">
        <v>672.66277478624295</v>
      </c>
      <c r="M867">
        <v>45.3520703441812</v>
      </c>
      <c r="N867">
        <v>0.80783486680698302</v>
      </c>
      <c r="O867">
        <v>26.802543866370399</v>
      </c>
      <c r="P867">
        <v>9.4607061981045</v>
      </c>
      <c r="Q867">
        <v>0.123922960244627</v>
      </c>
    </row>
    <row r="868" spans="1:17" x14ac:dyDescent="0.3">
      <c r="A868" t="s">
        <v>1883</v>
      </c>
      <c r="B868" t="s">
        <v>1884</v>
      </c>
      <c r="C868" t="s">
        <v>3156</v>
      </c>
      <c r="D868" t="s">
        <v>138</v>
      </c>
      <c r="E868">
        <v>4016.1630260500001</v>
      </c>
      <c r="F868">
        <v>608.65</v>
      </c>
      <c r="G868">
        <v>-11.529808993533001</v>
      </c>
      <c r="H868">
        <v>14.629177879136099</v>
      </c>
      <c r="I868">
        <v>5.2303548961700601</v>
      </c>
      <c r="J868">
        <v>12.089286511152199</v>
      </c>
      <c r="K868">
        <v>559.37375794898799</v>
      </c>
      <c r="L868">
        <v>527.68075910941104</v>
      </c>
      <c r="M868">
        <v>57.583077394884597</v>
      </c>
      <c r="N868">
        <v>1.02365576424239</v>
      </c>
      <c r="O868">
        <v>9.5867904378542601</v>
      </c>
      <c r="P868">
        <v>43.211764705882302</v>
      </c>
    </row>
    <row r="869" spans="1:17" x14ac:dyDescent="0.3">
      <c r="A869" t="s">
        <v>1885</v>
      </c>
      <c r="B869" t="s">
        <v>1886</v>
      </c>
      <c r="C869" t="s">
        <v>3154</v>
      </c>
      <c r="D869" t="s">
        <v>119</v>
      </c>
      <c r="E869">
        <v>4012.7662291679999</v>
      </c>
      <c r="F869">
        <v>222.66</v>
      </c>
      <c r="G869">
        <v>-11.9284216151447</v>
      </c>
      <c r="H869">
        <v>5.9803891077775901</v>
      </c>
      <c r="I869">
        <v>-8.3107872525439692</v>
      </c>
      <c r="J869">
        <v>2.76468724029032</v>
      </c>
      <c r="K869">
        <v>224.55432771989399</v>
      </c>
      <c r="L869">
        <v>216.190108641671</v>
      </c>
      <c r="M869">
        <v>47.600893945058402</v>
      </c>
      <c r="N869">
        <v>0.69466635658827702</v>
      </c>
      <c r="O869">
        <v>23.4842360549716</v>
      </c>
      <c r="P869">
        <v>39.993712668972002</v>
      </c>
      <c r="Q869">
        <v>9.4965398632747E-2</v>
      </c>
    </row>
    <row r="870" spans="1:17" hidden="1" x14ac:dyDescent="0.3">
      <c r="A870" t="s">
        <v>1887</v>
      </c>
      <c r="B870" t="s">
        <v>1888</v>
      </c>
      <c r="C870" t="s">
        <v>3162</v>
      </c>
      <c r="D870" t="s">
        <v>384</v>
      </c>
      <c r="E870">
        <v>4003.5890193300002</v>
      </c>
      <c r="F870">
        <v>271.35000000000002</v>
      </c>
      <c r="G870">
        <v>114.860686506703</v>
      </c>
      <c r="H870">
        <v>-6.3737858743728601</v>
      </c>
      <c r="I870">
        <v>125.906418091825</v>
      </c>
      <c r="J870">
        <v>-0.214580317398852</v>
      </c>
      <c r="K870">
        <v>253.15557372537199</v>
      </c>
      <c r="L870">
        <v>186.781587285043</v>
      </c>
      <c r="M870">
        <v>51.2096262835706</v>
      </c>
      <c r="N870">
        <v>0.23830967298231701</v>
      </c>
      <c r="O870">
        <v>24.4518149990786</v>
      </c>
      <c r="P870">
        <v>185.63157894736801</v>
      </c>
      <c r="Q870">
        <v>0.14785889004541</v>
      </c>
    </row>
    <row r="871" spans="1:17" x14ac:dyDescent="0.3">
      <c r="A871" t="s">
        <v>1889</v>
      </c>
      <c r="B871" t="s">
        <v>1890</v>
      </c>
      <c r="C871" t="s">
        <v>3161</v>
      </c>
      <c r="D871" t="s">
        <v>257</v>
      </c>
      <c r="E871">
        <v>3999.1554522000001</v>
      </c>
      <c r="F871">
        <v>160.69999999999999</v>
      </c>
      <c r="G871">
        <v>43.499005812282597</v>
      </c>
      <c r="H871">
        <v>-2.0452624748963499</v>
      </c>
      <c r="I871">
        <v>45.577187682529299</v>
      </c>
      <c r="J871">
        <v>6.0068050228750396</v>
      </c>
      <c r="K871">
        <v>152.273871571</v>
      </c>
      <c r="L871">
        <v>127.23268439853599</v>
      </c>
      <c r="M871">
        <v>62.624759141760201</v>
      </c>
      <c r="N871">
        <v>0.78765977840341395</v>
      </c>
      <c r="O871">
        <v>10.1431238332296</v>
      </c>
      <c r="P871">
        <v>96.936274509803894</v>
      </c>
      <c r="Q871">
        <v>3.5285303865913997E-2</v>
      </c>
    </row>
    <row r="872" spans="1:17" x14ac:dyDescent="0.3">
      <c r="A872" t="s">
        <v>1891</v>
      </c>
      <c r="B872" t="s">
        <v>1892</v>
      </c>
      <c r="C872" t="s">
        <v>3156</v>
      </c>
      <c r="D872" t="s">
        <v>119</v>
      </c>
      <c r="E872">
        <v>3982.7883605000002</v>
      </c>
      <c r="F872">
        <v>1955.5</v>
      </c>
      <c r="G872">
        <v>27.927274414031501</v>
      </c>
      <c r="H872">
        <v>-13.296130448770199</v>
      </c>
      <c r="I872">
        <v>-11.9515642426343</v>
      </c>
      <c r="J872">
        <v>-3.1745208584220599</v>
      </c>
      <c r="K872">
        <v>2145.4063737358601</v>
      </c>
      <c r="L872">
        <v>1942.9148795163701</v>
      </c>
      <c r="M872">
        <v>22.3634458607658</v>
      </c>
      <c r="N872">
        <v>0.69249671077420505</v>
      </c>
      <c r="O872">
        <v>25.305548453080998</v>
      </c>
      <c r="P872">
        <v>58.333670701590997</v>
      </c>
      <c r="Q872">
        <v>0.25726528995583597</v>
      </c>
    </row>
    <row r="873" spans="1:17" hidden="1" x14ac:dyDescent="0.3">
      <c r="A873" t="s">
        <v>1893</v>
      </c>
      <c r="B873" t="s">
        <v>1894</v>
      </c>
      <c r="C873" t="s">
        <v>3162</v>
      </c>
      <c r="D873" t="s">
        <v>481</v>
      </c>
      <c r="E873">
        <v>3982.2091150000001</v>
      </c>
      <c r="F873">
        <v>289.39999999999998</v>
      </c>
      <c r="G873">
        <v>60.699411838311399</v>
      </c>
      <c r="H873">
        <v>-1.82990470318578</v>
      </c>
      <c r="I873">
        <v>48.522613429234802</v>
      </c>
      <c r="J873">
        <v>5.0073016607912901</v>
      </c>
      <c r="K873">
        <v>267.365311631971</v>
      </c>
      <c r="L873">
        <v>215.05178248959601</v>
      </c>
      <c r="M873">
        <v>62.275004257845403</v>
      </c>
      <c r="N873">
        <v>0.67191973612630296</v>
      </c>
      <c r="O873">
        <v>5.2868002764339996</v>
      </c>
      <c r="P873">
        <v>112.637766348273</v>
      </c>
      <c r="Q873">
        <v>0.25143772151545701</v>
      </c>
    </row>
    <row r="874" spans="1:17" hidden="1" x14ac:dyDescent="0.3">
      <c r="A874" t="s">
        <v>1895</v>
      </c>
      <c r="B874" t="s">
        <v>1896</v>
      </c>
      <c r="C874" t="s">
        <v>3162</v>
      </c>
      <c r="D874" t="s">
        <v>130</v>
      </c>
      <c r="E874">
        <v>3979.41151304499</v>
      </c>
      <c r="F874">
        <v>873.55</v>
      </c>
      <c r="G874">
        <v>127.016487631651</v>
      </c>
      <c r="H874">
        <v>18.1639193351897</v>
      </c>
      <c r="I874">
        <v>16.858889455636</v>
      </c>
      <c r="J874">
        <v>4.4115628182576998</v>
      </c>
      <c r="K874">
        <v>775.69839869210796</v>
      </c>
      <c r="L874">
        <v>660.29502486885997</v>
      </c>
      <c r="M874">
        <v>71.398031669336305</v>
      </c>
      <c r="N874">
        <v>0.64429573417071495</v>
      </c>
      <c r="O874">
        <v>3.2568255967030999</v>
      </c>
      <c r="P874">
        <v>182.702265372168</v>
      </c>
      <c r="Q874">
        <v>0.16681452565833599</v>
      </c>
    </row>
    <row r="875" spans="1:17" x14ac:dyDescent="0.3">
      <c r="A875" t="s">
        <v>1897</v>
      </c>
      <c r="B875" t="s">
        <v>1898</v>
      </c>
      <c r="C875" t="s">
        <v>3156</v>
      </c>
      <c r="D875" t="s">
        <v>119</v>
      </c>
      <c r="E875">
        <v>3978.4340729999999</v>
      </c>
      <c r="F875">
        <v>690.65</v>
      </c>
      <c r="G875">
        <v>1.1432391447844299</v>
      </c>
      <c r="H875">
        <v>23.047345646372399</v>
      </c>
      <c r="I875">
        <v>10.6154654407782</v>
      </c>
      <c r="J875">
        <v>10.034914730040001</v>
      </c>
      <c r="K875">
        <v>619.87740843527001</v>
      </c>
      <c r="L875">
        <v>580.45569446458603</v>
      </c>
      <c r="M875">
        <v>61.908858503136898</v>
      </c>
      <c r="N875">
        <v>1.3215672692815901</v>
      </c>
      <c r="O875">
        <v>5.6685730833272796</v>
      </c>
      <c r="P875">
        <v>50.141304347826001</v>
      </c>
      <c r="Q875">
        <v>0.141484480952657</v>
      </c>
    </row>
    <row r="876" spans="1:17" hidden="1" x14ac:dyDescent="0.3">
      <c r="A876" t="s">
        <v>1899</v>
      </c>
      <c r="B876" t="s">
        <v>1900</v>
      </c>
      <c r="C876" t="s">
        <v>3162</v>
      </c>
      <c r="D876" t="s">
        <v>257</v>
      </c>
      <c r="E876">
        <v>3970.1724296299999</v>
      </c>
      <c r="F876">
        <v>3278.3</v>
      </c>
      <c r="G876">
        <v>22.935379845099899</v>
      </c>
      <c r="H876">
        <v>-2.6917295258444098</v>
      </c>
      <c r="I876">
        <v>71.023576385865695</v>
      </c>
      <c r="J876">
        <v>3.69224318252351</v>
      </c>
      <c r="K876">
        <v>3176.94107499441</v>
      </c>
      <c r="L876">
        <v>2582.1023513982</v>
      </c>
      <c r="M876">
        <v>47.834049115887602</v>
      </c>
      <c r="N876">
        <v>0.25964836626756799</v>
      </c>
      <c r="O876">
        <v>13.9142238355244</v>
      </c>
      <c r="P876">
        <v>117.300235309713</v>
      </c>
      <c r="Q876">
        <v>0.11958458482669899</v>
      </c>
    </row>
    <row r="877" spans="1:17" hidden="1" x14ac:dyDescent="0.3">
      <c r="A877" t="s">
        <v>1901</v>
      </c>
      <c r="B877" t="s">
        <v>1902</v>
      </c>
      <c r="C877" t="s">
        <v>3162</v>
      </c>
      <c r="D877" t="s">
        <v>509</v>
      </c>
      <c r="E877">
        <v>3963.90184168</v>
      </c>
      <c r="F877">
        <v>4588.1000000000004</v>
      </c>
      <c r="G877">
        <v>-3.5023567429070699</v>
      </c>
      <c r="H877">
        <v>5.53017020149482</v>
      </c>
      <c r="I877">
        <v>26.2201249862722</v>
      </c>
      <c r="J877">
        <v>3.2329977518998199</v>
      </c>
      <c r="K877">
        <v>4323.89823680688</v>
      </c>
      <c r="L877">
        <v>3855.69562304787</v>
      </c>
      <c r="M877">
        <v>61.112478710319103</v>
      </c>
      <c r="N877">
        <v>0.93282566373206</v>
      </c>
      <c r="O877">
        <v>5.4902900982977503</v>
      </c>
      <c r="P877">
        <v>53.120411160058701</v>
      </c>
      <c r="Q877">
        <v>4.1407326978116998E-2</v>
      </c>
    </row>
    <row r="878" spans="1:17" x14ac:dyDescent="0.3">
      <c r="A878" t="s">
        <v>1903</v>
      </c>
      <c r="B878" t="s">
        <v>1904</v>
      </c>
      <c r="C878" t="s">
        <v>3158</v>
      </c>
      <c r="D878" t="s">
        <v>429</v>
      </c>
      <c r="E878">
        <v>3948.1526574</v>
      </c>
      <c r="F878">
        <v>1028.7</v>
      </c>
      <c r="G878">
        <v>-53.070083967750698</v>
      </c>
      <c r="H878">
        <v>-3.67382379361054</v>
      </c>
      <c r="I878">
        <v>-16.912273088961399</v>
      </c>
      <c r="J878">
        <v>-1.59788617417542</v>
      </c>
      <c r="K878">
        <v>1093.7973755211499</v>
      </c>
      <c r="L878">
        <v>1173.60157774299</v>
      </c>
      <c r="M878">
        <v>27.5669935726666</v>
      </c>
      <c r="N878">
        <v>0.72223889534469499</v>
      </c>
      <c r="O878">
        <v>40.735880237192497</v>
      </c>
      <c r="P878">
        <v>3.0916470411384398</v>
      </c>
      <c r="Q878">
        <v>-8.6004947922604005E-2</v>
      </c>
    </row>
    <row r="879" spans="1:17" hidden="1" x14ac:dyDescent="0.3">
      <c r="A879" t="s">
        <v>1905</v>
      </c>
      <c r="B879" t="s">
        <v>1906</v>
      </c>
      <c r="C879" t="s">
        <v>3162</v>
      </c>
      <c r="D879" t="s">
        <v>305</v>
      </c>
      <c r="E879">
        <v>3935.15672764499</v>
      </c>
      <c r="F879">
        <v>410.05</v>
      </c>
      <c r="G879">
        <v>70.965363582108594</v>
      </c>
      <c r="H879">
        <v>16.525756754873498</v>
      </c>
      <c r="I879">
        <v>119.509215478559</v>
      </c>
      <c r="J879">
        <v>6.2086386845610804</v>
      </c>
      <c r="K879">
        <v>333.99239526759101</v>
      </c>
      <c r="M879">
        <v>68.927854034751604</v>
      </c>
      <c r="N879">
        <v>0.62611230958859898</v>
      </c>
      <c r="O879">
        <v>5.86513839775637</v>
      </c>
      <c r="P879">
        <v>172.277556440903</v>
      </c>
    </row>
    <row r="880" spans="1:17" hidden="1" x14ac:dyDescent="0.3">
      <c r="A880" t="s">
        <v>1907</v>
      </c>
      <c r="B880" t="s">
        <v>1908</v>
      </c>
      <c r="C880" t="s">
        <v>3162</v>
      </c>
      <c r="D880" t="s">
        <v>48</v>
      </c>
      <c r="E880">
        <v>3906.7283160000002</v>
      </c>
      <c r="F880">
        <v>2036.6</v>
      </c>
      <c r="G880">
        <v>500.96111655739998</v>
      </c>
      <c r="H880">
        <v>-1.4837672493918399</v>
      </c>
      <c r="I880">
        <v>35.293061840280103</v>
      </c>
      <c r="J880">
        <v>-2.2023494258732099</v>
      </c>
      <c r="K880">
        <v>2116.9124260225499</v>
      </c>
      <c r="L880">
        <v>1633.24381099674</v>
      </c>
      <c r="M880">
        <v>42.120861573157903</v>
      </c>
      <c r="N880">
        <v>0.53726453726453705</v>
      </c>
      <c r="O880">
        <v>46.518707650004899</v>
      </c>
      <c r="P880">
        <v>567.73770491803202</v>
      </c>
    </row>
    <row r="881" spans="1:17" hidden="1" x14ac:dyDescent="0.3">
      <c r="A881" t="s">
        <v>1909</v>
      </c>
      <c r="B881" t="s">
        <v>1910</v>
      </c>
      <c r="C881" t="s">
        <v>3162</v>
      </c>
      <c r="D881" t="s">
        <v>188</v>
      </c>
      <c r="E881">
        <v>3903.0509768249999</v>
      </c>
      <c r="F881">
        <v>572.65</v>
      </c>
      <c r="G881">
        <v>32.936417441589498</v>
      </c>
      <c r="H881">
        <v>5.49873229707769</v>
      </c>
      <c r="I881">
        <v>9.3913414840697396</v>
      </c>
      <c r="J881">
        <v>3.35804296580267</v>
      </c>
      <c r="K881">
        <v>552.35864593791302</v>
      </c>
      <c r="L881">
        <v>497.59875468776499</v>
      </c>
      <c r="M881">
        <v>58.412717853780599</v>
      </c>
      <c r="N881">
        <v>0.60472251978316305</v>
      </c>
      <c r="O881">
        <v>6.5135772286737099</v>
      </c>
      <c r="P881">
        <v>72.303294719422198</v>
      </c>
      <c r="Q881">
        <v>0.16543141128713201</v>
      </c>
    </row>
    <row r="882" spans="1:17" hidden="1" x14ac:dyDescent="0.3">
      <c r="A882" t="s">
        <v>1911</v>
      </c>
      <c r="B882" t="s">
        <v>1912</v>
      </c>
      <c r="C882" t="s">
        <v>3162</v>
      </c>
      <c r="D882" t="s">
        <v>48</v>
      </c>
      <c r="E882">
        <v>3901.80718725</v>
      </c>
      <c r="F882">
        <v>701.5</v>
      </c>
      <c r="G882">
        <v>-25.553256339108401</v>
      </c>
      <c r="H882">
        <v>3.1797799638600202</v>
      </c>
      <c r="I882">
        <v>-11.747287568660999</v>
      </c>
      <c r="J882">
        <v>7.4181963902824704</v>
      </c>
      <c r="K882">
        <v>701.67247817613702</v>
      </c>
      <c r="M882">
        <v>56.024719366667703</v>
      </c>
      <c r="N882">
        <v>1.9899287526922</v>
      </c>
      <c r="O882">
        <v>27.904490377761899</v>
      </c>
      <c r="P882">
        <v>27.545454545454501</v>
      </c>
    </row>
    <row r="883" spans="1:17" x14ac:dyDescent="0.3">
      <c r="A883" t="s">
        <v>1913</v>
      </c>
      <c r="B883" t="s">
        <v>1914</v>
      </c>
      <c r="C883" t="s">
        <v>3163</v>
      </c>
      <c r="D883" t="s">
        <v>429</v>
      </c>
      <c r="E883">
        <v>3873.32509536</v>
      </c>
      <c r="F883">
        <v>25.12</v>
      </c>
      <c r="G883">
        <v>-25.670370104081201</v>
      </c>
      <c r="H883">
        <v>0.57815955041798806</v>
      </c>
      <c r="I883">
        <v>-15.3835943849086</v>
      </c>
      <c r="J883">
        <v>0.36916139166764</v>
      </c>
      <c r="K883">
        <v>23.232879694800999</v>
      </c>
      <c r="L883">
        <v>23.866732001684099</v>
      </c>
      <c r="M883">
        <v>53.049954039634102</v>
      </c>
      <c r="N883">
        <v>2.17637047624424</v>
      </c>
      <c r="O883">
        <v>79.737261146496706</v>
      </c>
      <c r="P883">
        <v>50.419161676646702</v>
      </c>
    </row>
    <row r="884" spans="1:17" x14ac:dyDescent="0.3">
      <c r="A884" t="s">
        <v>1915</v>
      </c>
      <c r="B884" t="s">
        <v>1916</v>
      </c>
      <c r="C884" t="s">
        <v>3154</v>
      </c>
      <c r="D884" t="s">
        <v>119</v>
      </c>
      <c r="E884">
        <v>3873.0954992100001</v>
      </c>
      <c r="F884">
        <v>717.85</v>
      </c>
      <c r="G884">
        <v>34.0569023372895</v>
      </c>
      <c r="H884">
        <v>13.0620818101127</v>
      </c>
      <c r="I884">
        <v>-8.0592961235269502</v>
      </c>
      <c r="J884">
        <v>3.3762041108360901</v>
      </c>
      <c r="K884">
        <v>686.38193992583899</v>
      </c>
      <c r="L884">
        <v>644.67781196261103</v>
      </c>
      <c r="M884">
        <v>67.073150345591998</v>
      </c>
      <c r="N884">
        <v>1.60500101374071</v>
      </c>
      <c r="O884">
        <v>22.5882844605418</v>
      </c>
      <c r="P884">
        <v>85.3712072304712</v>
      </c>
      <c r="Q884">
        <v>6.7829053190744004E-2</v>
      </c>
    </row>
    <row r="885" spans="1:17" hidden="1" x14ac:dyDescent="0.3">
      <c r="A885" t="s">
        <v>1917</v>
      </c>
      <c r="B885" t="s">
        <v>1918</v>
      </c>
      <c r="C885" t="s">
        <v>3162</v>
      </c>
      <c r="D885" t="s">
        <v>51</v>
      </c>
      <c r="E885">
        <v>3868.98452198</v>
      </c>
      <c r="F885">
        <v>1556.3</v>
      </c>
      <c r="G885">
        <v>109.070622632953</v>
      </c>
      <c r="H885">
        <v>15.275466979431499</v>
      </c>
      <c r="I885">
        <v>38.908661684370699</v>
      </c>
      <c r="J885">
        <v>1.3023710391630099</v>
      </c>
      <c r="K885">
        <v>1424.21395539427</v>
      </c>
      <c r="L885">
        <v>1100.86493511247</v>
      </c>
      <c r="M885">
        <v>55.417340464521303</v>
      </c>
      <c r="N885">
        <v>0.61147007262709696</v>
      </c>
      <c r="O885">
        <v>5.6994152798303697</v>
      </c>
      <c r="P885">
        <v>174.96466431095399</v>
      </c>
      <c r="Q885">
        <v>0.233923528309606</v>
      </c>
    </row>
    <row r="886" spans="1:17" hidden="1" x14ac:dyDescent="0.3">
      <c r="A886" t="s">
        <v>1919</v>
      </c>
      <c r="B886" t="s">
        <v>1920</v>
      </c>
      <c r="C886" t="s">
        <v>3162</v>
      </c>
      <c r="D886" t="s">
        <v>218</v>
      </c>
      <c r="E886">
        <v>3865.265289125</v>
      </c>
      <c r="F886">
        <v>216.35</v>
      </c>
      <c r="G886">
        <v>41.029364543261003</v>
      </c>
      <c r="H886">
        <v>6.47599416553693</v>
      </c>
      <c r="I886">
        <v>58.754244474330399</v>
      </c>
      <c r="J886">
        <v>1.20313526319006</v>
      </c>
      <c r="K886">
        <v>188.580742216277</v>
      </c>
      <c r="L886">
        <v>154.4398506549</v>
      </c>
      <c r="M886">
        <v>62.430691485090399</v>
      </c>
      <c r="N886">
        <v>1.3070298190101199</v>
      </c>
      <c r="O886">
        <v>2.1492951236422502</v>
      </c>
      <c r="P886">
        <v>108.932882665379</v>
      </c>
      <c r="Q886">
        <v>0.16670124675322501</v>
      </c>
    </row>
    <row r="887" spans="1:17" x14ac:dyDescent="0.3">
      <c r="A887" t="s">
        <v>1921</v>
      </c>
      <c r="B887" t="s">
        <v>1922</v>
      </c>
      <c r="C887" t="s">
        <v>3146</v>
      </c>
      <c r="D887" t="s">
        <v>279</v>
      </c>
      <c r="E887">
        <v>3797.30518398</v>
      </c>
      <c r="F887">
        <v>1390.95</v>
      </c>
      <c r="G887">
        <v>17.750484181408002</v>
      </c>
      <c r="H887">
        <v>1.53863913882388</v>
      </c>
      <c r="I887">
        <v>-2.5693145346974098</v>
      </c>
      <c r="J887">
        <v>0.35642699222707003</v>
      </c>
      <c r="K887">
        <v>1377.3484914871301</v>
      </c>
      <c r="L887">
        <v>1261.7688150194499</v>
      </c>
      <c r="M887">
        <v>54.639214022806399</v>
      </c>
      <c r="N887">
        <v>0.84175773683525201</v>
      </c>
      <c r="O887">
        <v>1.7290341133757401</v>
      </c>
      <c r="P887">
        <v>52.575001371140203</v>
      </c>
      <c r="Q887">
        <v>0.103054968721597</v>
      </c>
    </row>
    <row r="888" spans="1:17" hidden="1" x14ac:dyDescent="0.3">
      <c r="A888" t="s">
        <v>1923</v>
      </c>
      <c r="B888" t="s">
        <v>1924</v>
      </c>
      <c r="C888" t="s">
        <v>3162</v>
      </c>
      <c r="D888" t="s">
        <v>257</v>
      </c>
      <c r="E888">
        <v>3796.1901785499999</v>
      </c>
      <c r="F888">
        <v>553.70000000000005</v>
      </c>
      <c r="G888">
        <v>39.672454210288201</v>
      </c>
      <c r="H888">
        <v>-3.39143380797436</v>
      </c>
      <c r="I888">
        <v>-10.6928253420811</v>
      </c>
      <c r="J888">
        <v>-5.6575569783591899E-2</v>
      </c>
      <c r="K888">
        <v>569.67398881860504</v>
      </c>
      <c r="L888">
        <v>512.88681213788198</v>
      </c>
      <c r="M888">
        <v>46.938280176402401</v>
      </c>
      <c r="N888">
        <v>0.73506554197143403</v>
      </c>
      <c r="O888">
        <v>18.295105652880601</v>
      </c>
      <c r="P888">
        <v>75.7777777777777</v>
      </c>
      <c r="Q888">
        <v>6.5446151043969003E-2</v>
      </c>
    </row>
    <row r="889" spans="1:17" hidden="1" x14ac:dyDescent="0.3">
      <c r="A889" t="s">
        <v>1925</v>
      </c>
      <c r="B889" t="s">
        <v>1926</v>
      </c>
      <c r="C889" t="s">
        <v>3162</v>
      </c>
      <c r="D889" t="s">
        <v>384</v>
      </c>
      <c r="E889">
        <v>3788.8901266349999</v>
      </c>
      <c r="F889">
        <v>1145.1500000000001</v>
      </c>
      <c r="G889">
        <v>70.427260290205993</v>
      </c>
      <c r="H889">
        <v>4.6790456153220399</v>
      </c>
      <c r="I889">
        <v>54.086271989027402</v>
      </c>
      <c r="J889">
        <v>6.5944666825574396</v>
      </c>
      <c r="K889">
        <v>1026.3270303806</v>
      </c>
      <c r="L889">
        <v>826.47806380097904</v>
      </c>
      <c r="M889">
        <v>61.7216051659233</v>
      </c>
      <c r="N889">
        <v>0.37053179652308599</v>
      </c>
      <c r="O889">
        <v>18.761734270619499</v>
      </c>
      <c r="P889">
        <v>123.793238225522</v>
      </c>
      <c r="Q889">
        <v>2.0288042161468001E-2</v>
      </c>
    </row>
    <row r="890" spans="1:17" hidden="1" x14ac:dyDescent="0.3">
      <c r="A890" t="s">
        <v>1927</v>
      </c>
      <c r="B890" t="s">
        <v>1928</v>
      </c>
      <c r="C890" t="s">
        <v>3162</v>
      </c>
      <c r="D890" t="s">
        <v>54</v>
      </c>
      <c r="E890">
        <v>3774.1592468250001</v>
      </c>
      <c r="F890">
        <v>277.35000000000002</v>
      </c>
      <c r="G890">
        <v>30.897131808194601</v>
      </c>
      <c r="H890">
        <v>-3.9724112013695398</v>
      </c>
      <c r="I890">
        <v>1.0133442673097399</v>
      </c>
      <c r="J890">
        <v>-2.8706721338801402</v>
      </c>
      <c r="K890">
        <v>278.55973472162702</v>
      </c>
      <c r="L890">
        <v>240.98363095411699</v>
      </c>
      <c r="M890">
        <v>36.499186196280199</v>
      </c>
      <c r="N890">
        <v>0.48147731254443699</v>
      </c>
      <c r="O890">
        <v>23.670452496845101</v>
      </c>
      <c r="P890">
        <v>76.095238095238102</v>
      </c>
      <c r="Q890">
        <v>5.3360801065060002E-3</v>
      </c>
    </row>
    <row r="891" spans="1:17" x14ac:dyDescent="0.3">
      <c r="A891" t="s">
        <v>1929</v>
      </c>
      <c r="B891" t="s">
        <v>1930</v>
      </c>
      <c r="C891" t="s">
        <v>3149</v>
      </c>
      <c r="D891" t="s">
        <v>232</v>
      </c>
      <c r="E891">
        <v>3762.1134626749999</v>
      </c>
      <c r="F891">
        <v>445.75</v>
      </c>
      <c r="G891">
        <v>-32.711798977469499</v>
      </c>
      <c r="H891">
        <v>-9.8741355405788696</v>
      </c>
      <c r="I891">
        <v>-33.135504678967202</v>
      </c>
      <c r="J891">
        <v>-2.6454223179223701</v>
      </c>
      <c r="K891">
        <v>473.868628883025</v>
      </c>
      <c r="L891">
        <v>495.26642270884298</v>
      </c>
      <c r="M891">
        <v>35.270284619151496</v>
      </c>
      <c r="N891">
        <v>1.47705844778047</v>
      </c>
      <c r="O891">
        <v>56.814357823892301</v>
      </c>
      <c r="P891">
        <v>2.0957398076042</v>
      </c>
    </row>
    <row r="892" spans="1:17" hidden="1" x14ac:dyDescent="0.3">
      <c r="A892" t="s">
        <v>1931</v>
      </c>
      <c r="B892" t="s">
        <v>1932</v>
      </c>
      <c r="C892" t="s">
        <v>3162</v>
      </c>
      <c r="D892" t="s">
        <v>130</v>
      </c>
      <c r="E892">
        <v>3740.7998404</v>
      </c>
      <c r="F892">
        <v>415.1</v>
      </c>
      <c r="G892">
        <v>-26.057596287595</v>
      </c>
      <c r="H892">
        <v>-0.104553341502063</v>
      </c>
      <c r="I892">
        <v>-19.884400794564701</v>
      </c>
      <c r="J892">
        <v>-0.39837041247236898</v>
      </c>
      <c r="K892">
        <v>423.56268266733798</v>
      </c>
      <c r="L892">
        <v>423.41256895855201</v>
      </c>
      <c r="M892">
        <v>34.775685941689098</v>
      </c>
      <c r="N892">
        <v>5.9925764360140903E-2</v>
      </c>
      <c r="O892">
        <v>15.3938809925319</v>
      </c>
      <c r="P892">
        <v>8.9501312335957994</v>
      </c>
      <c r="Q892">
        <v>-1.0710555634838999E-2</v>
      </c>
    </row>
    <row r="893" spans="1:17" hidden="1" x14ac:dyDescent="0.3">
      <c r="A893" t="s">
        <v>1933</v>
      </c>
      <c r="B893" t="s">
        <v>1934</v>
      </c>
      <c r="C893" t="s">
        <v>3162</v>
      </c>
      <c r="D893" t="s">
        <v>48</v>
      </c>
      <c r="E893">
        <v>3731.8413599999999</v>
      </c>
      <c r="F893">
        <v>299.39999999999998</v>
      </c>
      <c r="G893">
        <v>19.816176424246599</v>
      </c>
      <c r="H893">
        <v>19.0587263673821</v>
      </c>
      <c r="I893">
        <v>75.3173911629858</v>
      </c>
      <c r="J893">
        <v>8.9053455892315903</v>
      </c>
      <c r="K893">
        <v>247.86212454307801</v>
      </c>
      <c r="L893">
        <v>216.61629164532701</v>
      </c>
      <c r="M893">
        <v>83.102689279924405</v>
      </c>
      <c r="N893">
        <v>1.10108789074214</v>
      </c>
      <c r="O893">
        <v>2.4883099532398298</v>
      </c>
      <c r="P893">
        <v>112.34042553191399</v>
      </c>
    </row>
    <row r="894" spans="1:17" hidden="1" x14ac:dyDescent="0.3">
      <c r="A894" t="s">
        <v>1935</v>
      </c>
      <c r="B894" t="s">
        <v>1936</v>
      </c>
      <c r="C894" t="s">
        <v>3162</v>
      </c>
      <c r="D894" t="s">
        <v>1067</v>
      </c>
      <c r="E894">
        <v>3730.8735000000001</v>
      </c>
      <c r="F894">
        <v>61.04</v>
      </c>
      <c r="G894">
        <v>-39.800066833009403</v>
      </c>
      <c r="H894">
        <v>-0.24564517391846899</v>
      </c>
      <c r="I894">
        <v>-22.358478932344902</v>
      </c>
      <c r="J894">
        <v>-0.76538473447511701</v>
      </c>
      <c r="K894">
        <v>62.843042000224699</v>
      </c>
      <c r="L894">
        <v>65.506285933477997</v>
      </c>
      <c r="M894">
        <v>80.428401478298795</v>
      </c>
      <c r="N894">
        <v>0.617312824812979</v>
      </c>
      <c r="O894">
        <v>17.054390563564802</v>
      </c>
      <c r="P894">
        <v>1.31120331950207</v>
      </c>
      <c r="Q894">
        <v>-6.679688381315E-3</v>
      </c>
    </row>
    <row r="895" spans="1:17" hidden="1" x14ac:dyDescent="0.3">
      <c r="A895" t="s">
        <v>1937</v>
      </c>
      <c r="B895" t="s">
        <v>1938</v>
      </c>
      <c r="C895" t="s">
        <v>3162</v>
      </c>
      <c r="D895" t="s">
        <v>750</v>
      </c>
      <c r="E895">
        <v>3724.7253936799998</v>
      </c>
      <c r="F895">
        <v>165.15</v>
      </c>
      <c r="G895">
        <v>9.1709478303785001</v>
      </c>
      <c r="H895">
        <v>5.9395951991016602</v>
      </c>
      <c r="I895">
        <v>0.56252765160387397</v>
      </c>
      <c r="J895">
        <v>1.2694374200477401</v>
      </c>
      <c r="K895">
        <v>160.67553462300901</v>
      </c>
      <c r="L895">
        <v>150.65269581871701</v>
      </c>
      <c r="M895">
        <v>58.331342908403499</v>
      </c>
      <c r="N895">
        <v>0.47618241473308498</v>
      </c>
      <c r="O895">
        <v>5.9642749016046004</v>
      </c>
      <c r="P895">
        <v>46.344705361098796</v>
      </c>
      <c r="Q895">
        <v>8.2626113561340003E-3</v>
      </c>
    </row>
    <row r="896" spans="1:17" hidden="1" x14ac:dyDescent="0.3">
      <c r="A896" t="s">
        <v>1939</v>
      </c>
      <c r="B896" t="s">
        <v>1940</v>
      </c>
      <c r="C896" t="s">
        <v>3162</v>
      </c>
      <c r="D896" t="s">
        <v>509</v>
      </c>
      <c r="E896">
        <v>3707.8281161999998</v>
      </c>
      <c r="F896">
        <v>3052.4</v>
      </c>
      <c r="G896">
        <v>26.894718321206401</v>
      </c>
      <c r="H896">
        <v>-7.3691355707901698</v>
      </c>
      <c r="I896">
        <v>13.2593300516165</v>
      </c>
      <c r="J896">
        <v>-0.53314717697560898</v>
      </c>
      <c r="K896">
        <v>3119.94271651799</v>
      </c>
      <c r="L896">
        <v>2753.2967152702099</v>
      </c>
      <c r="M896">
        <v>42.840025019854799</v>
      </c>
      <c r="N896">
        <v>0.54439671833245995</v>
      </c>
      <c r="O896">
        <v>13.6810378718385</v>
      </c>
      <c r="P896">
        <v>58.434547908232098</v>
      </c>
      <c r="Q896">
        <v>6.9912935330961004E-2</v>
      </c>
    </row>
    <row r="897" spans="1:17" hidden="1" x14ac:dyDescent="0.3">
      <c r="A897" t="s">
        <v>1941</v>
      </c>
      <c r="B897" t="s">
        <v>1942</v>
      </c>
      <c r="C897" t="s">
        <v>3162</v>
      </c>
      <c r="D897" t="s">
        <v>448</v>
      </c>
      <c r="E897">
        <v>3697.1991902699901</v>
      </c>
      <c r="F897">
        <v>583.95000000000005</v>
      </c>
      <c r="G897">
        <v>26.955559481769999</v>
      </c>
      <c r="I897">
        <v>36.010184514535297</v>
      </c>
      <c r="K897">
        <v>555.13151102030702</v>
      </c>
      <c r="L897">
        <v>481.76224515429197</v>
      </c>
      <c r="M897">
        <v>64.780785260819798</v>
      </c>
      <c r="N897">
        <v>2.25448521273373</v>
      </c>
      <c r="O897">
        <v>5.9851014641664397</v>
      </c>
      <c r="P897">
        <v>77.492401215805501</v>
      </c>
      <c r="Q897">
        <v>-3.9150349227047E-2</v>
      </c>
    </row>
    <row r="898" spans="1:17" hidden="1" x14ac:dyDescent="0.3">
      <c r="A898" t="s">
        <v>1943</v>
      </c>
      <c r="B898" t="s">
        <v>1944</v>
      </c>
      <c r="C898" t="s">
        <v>3162</v>
      </c>
      <c r="D898" t="s">
        <v>111</v>
      </c>
      <c r="E898">
        <v>3695.2928999999999</v>
      </c>
      <c r="F898">
        <v>554.1</v>
      </c>
      <c r="G898">
        <v>164.77101689501899</v>
      </c>
      <c r="H898">
        <v>23.3945861573985</v>
      </c>
      <c r="I898">
        <v>42.3969616318779</v>
      </c>
      <c r="J898">
        <v>7.3088909420243704</v>
      </c>
      <c r="K898">
        <v>442.27801416684599</v>
      </c>
      <c r="L898">
        <v>377.25872648302101</v>
      </c>
      <c r="M898">
        <v>81.863442657074103</v>
      </c>
      <c r="N898">
        <v>1.56315647809898</v>
      </c>
      <c r="O898">
        <v>0</v>
      </c>
      <c r="P898">
        <v>244.87551867219901</v>
      </c>
      <c r="Q898">
        <v>0.249164319759166</v>
      </c>
    </row>
    <row r="899" spans="1:17" x14ac:dyDescent="0.3">
      <c r="A899" t="s">
        <v>1945</v>
      </c>
      <c r="B899" t="s">
        <v>1946</v>
      </c>
      <c r="C899" t="s">
        <v>3147</v>
      </c>
      <c r="D899" t="s">
        <v>1947</v>
      </c>
      <c r="E899">
        <v>3672.6835785899998</v>
      </c>
      <c r="F899">
        <v>219.21</v>
      </c>
      <c r="G899">
        <v>-44.190575290787002</v>
      </c>
      <c r="H899">
        <v>-4.2804675284720597</v>
      </c>
      <c r="I899">
        <v>-17.810733218122799</v>
      </c>
      <c r="J899">
        <v>-2.27414355784612</v>
      </c>
      <c r="K899">
        <v>228.11907539445599</v>
      </c>
      <c r="L899">
        <v>231.71419832182301</v>
      </c>
      <c r="M899">
        <v>33.677685565253597</v>
      </c>
      <c r="N899">
        <v>0.47847993549020901</v>
      </c>
      <c r="O899">
        <v>28.1875826832717</v>
      </c>
      <c r="P899">
        <v>11.500508646998901</v>
      </c>
    </row>
    <row r="900" spans="1:17" hidden="1" x14ac:dyDescent="0.3">
      <c r="A900" t="s">
        <v>1948</v>
      </c>
      <c r="B900" t="s">
        <v>1949</v>
      </c>
      <c r="C900" t="s">
        <v>3162</v>
      </c>
      <c r="D900" t="s">
        <v>395</v>
      </c>
      <c r="E900">
        <v>3670.8500630449998</v>
      </c>
      <c r="F900">
        <v>1227.3499999999999</v>
      </c>
      <c r="G900">
        <v>6.8400515382077004E-2</v>
      </c>
      <c r="H900">
        <v>22.379761837066699</v>
      </c>
      <c r="I900">
        <v>-2.2306242280027</v>
      </c>
      <c r="J900">
        <v>1.8842974460894</v>
      </c>
      <c r="K900">
        <v>1067.2885981387899</v>
      </c>
      <c r="L900">
        <v>1023.29643623396</v>
      </c>
      <c r="M900">
        <v>77.808327312000898</v>
      </c>
      <c r="N900">
        <v>2.2587155466598698</v>
      </c>
      <c r="O900">
        <v>2.9820344644966901</v>
      </c>
      <c r="P900">
        <v>47.660009624639002</v>
      </c>
      <c r="Q900">
        <v>6.0560071312829998E-2</v>
      </c>
    </row>
    <row r="901" spans="1:17" hidden="1" x14ac:dyDescent="0.3">
      <c r="A901" t="s">
        <v>1950</v>
      </c>
      <c r="B901" t="s">
        <v>1951</v>
      </c>
      <c r="C901" t="s">
        <v>3162</v>
      </c>
      <c r="D901" t="s">
        <v>86</v>
      </c>
      <c r="E901">
        <v>3659.72073831748</v>
      </c>
      <c r="F901">
        <v>3189.4</v>
      </c>
      <c r="G901">
        <v>415.03210357054598</v>
      </c>
      <c r="H901">
        <v>14.9345269364435</v>
      </c>
      <c r="I901">
        <v>183.99564473078701</v>
      </c>
      <c r="J901">
        <v>9.0133204345951601</v>
      </c>
      <c r="K901">
        <v>2609.2994233120799</v>
      </c>
      <c r="L901">
        <v>1794.17404757551</v>
      </c>
      <c r="M901">
        <v>58.022691378153901</v>
      </c>
      <c r="N901">
        <v>0.95218932104852205</v>
      </c>
      <c r="O901">
        <v>2.6211826675863699</v>
      </c>
      <c r="P901">
        <v>466.50088809946698</v>
      </c>
    </row>
    <row r="902" spans="1:17" hidden="1" x14ac:dyDescent="0.3">
      <c r="A902" t="s">
        <v>1952</v>
      </c>
      <c r="B902" t="s">
        <v>1953</v>
      </c>
      <c r="C902" t="s">
        <v>3162</v>
      </c>
      <c r="D902" t="s">
        <v>51</v>
      </c>
      <c r="E902">
        <v>3649.7915511750002</v>
      </c>
      <c r="F902">
        <v>334.95</v>
      </c>
      <c r="G902">
        <v>101.639030541981</v>
      </c>
      <c r="H902">
        <v>-1.7562304020110699</v>
      </c>
      <c r="I902">
        <v>17.836859851457401</v>
      </c>
      <c r="J902">
        <v>-0.26779050660829601</v>
      </c>
      <c r="K902">
        <v>345.573604082776</v>
      </c>
      <c r="L902">
        <v>285.57467136642998</v>
      </c>
      <c r="M902">
        <v>36.4309492606898</v>
      </c>
      <c r="N902">
        <v>0.58170022090158402</v>
      </c>
      <c r="O902">
        <v>16.4352888490819</v>
      </c>
      <c r="P902">
        <v>209.56561922365901</v>
      </c>
      <c r="Q902">
        <v>0.15100110077308401</v>
      </c>
    </row>
    <row r="903" spans="1:17" x14ac:dyDescent="0.3">
      <c r="A903" t="s">
        <v>1954</v>
      </c>
      <c r="B903" t="s">
        <v>1955</v>
      </c>
      <c r="C903" t="s">
        <v>3156</v>
      </c>
      <c r="D903" t="s">
        <v>257</v>
      </c>
      <c r="E903">
        <v>3645.6066120599999</v>
      </c>
      <c r="F903">
        <v>1161.3</v>
      </c>
      <c r="G903">
        <v>-23.951969355262701</v>
      </c>
      <c r="H903">
        <v>-4.3686795412549797</v>
      </c>
      <c r="I903">
        <v>23.028984908634399</v>
      </c>
      <c r="J903">
        <v>3.2529890625018498</v>
      </c>
      <c r="K903">
        <v>1157.79005755557</v>
      </c>
      <c r="L903">
        <v>1085.0518741590199</v>
      </c>
      <c r="M903">
        <v>52.744873212401103</v>
      </c>
      <c r="N903">
        <v>0.35290693341584201</v>
      </c>
      <c r="O903">
        <v>18.401791096185299</v>
      </c>
      <c r="P903">
        <v>54.500099780482898</v>
      </c>
      <c r="Q903">
        <v>-4.8300462240669001E-2</v>
      </c>
    </row>
    <row r="904" spans="1:17" x14ac:dyDescent="0.3">
      <c r="A904" t="s">
        <v>1956</v>
      </c>
      <c r="B904" t="s">
        <v>1957</v>
      </c>
      <c r="C904" t="s">
        <v>3147</v>
      </c>
      <c r="D904" t="s">
        <v>533</v>
      </c>
      <c r="E904">
        <v>3638.0871853980002</v>
      </c>
      <c r="F904">
        <v>63.43</v>
      </c>
      <c r="G904">
        <v>23.045152363146101</v>
      </c>
      <c r="H904">
        <v>24.394147236635199</v>
      </c>
      <c r="I904">
        <v>19.3978978631533</v>
      </c>
      <c r="J904">
        <v>19.193125103846</v>
      </c>
      <c r="K904">
        <v>55.3351444946775</v>
      </c>
      <c r="L904">
        <v>49.659135576411998</v>
      </c>
      <c r="M904">
        <v>63.8513972680311</v>
      </c>
      <c r="N904">
        <v>2.06473949281499</v>
      </c>
      <c r="O904">
        <v>7.8354091124073797</v>
      </c>
      <c r="P904">
        <v>90.766917293233007</v>
      </c>
      <c r="Q904">
        <v>-4.3245844341839999E-2</v>
      </c>
    </row>
    <row r="905" spans="1:17" hidden="1" x14ac:dyDescent="0.3">
      <c r="A905" t="s">
        <v>1958</v>
      </c>
      <c r="B905" t="s">
        <v>1959</v>
      </c>
      <c r="C905" t="s">
        <v>3162</v>
      </c>
      <c r="D905" t="s">
        <v>1960</v>
      </c>
      <c r="E905">
        <v>3630.3713798949998</v>
      </c>
      <c r="F905">
        <v>794.95</v>
      </c>
      <c r="G905">
        <v>111.099309511241</v>
      </c>
      <c r="H905">
        <v>5.8123868710872904</v>
      </c>
      <c r="I905">
        <v>119.117311722469</v>
      </c>
      <c r="J905">
        <v>7.0052476018526502</v>
      </c>
      <c r="K905">
        <v>743.38890020174995</v>
      </c>
      <c r="L905">
        <v>494.898308816613</v>
      </c>
      <c r="M905">
        <v>60.951111906106199</v>
      </c>
      <c r="N905">
        <v>1.4924678836103999</v>
      </c>
      <c r="O905">
        <v>6.5475816089062002</v>
      </c>
      <c r="P905">
        <v>210.77013291634</v>
      </c>
    </row>
    <row r="906" spans="1:17" hidden="1" x14ac:dyDescent="0.3">
      <c r="A906" t="s">
        <v>1961</v>
      </c>
      <c r="B906" t="s">
        <v>1962</v>
      </c>
      <c r="C906" t="s">
        <v>3162</v>
      </c>
      <c r="D906" t="s">
        <v>745</v>
      </c>
      <c r="E906">
        <v>3628.11702715</v>
      </c>
      <c r="F906">
        <v>779.9</v>
      </c>
      <c r="G906">
        <v>-48.4154411607757</v>
      </c>
      <c r="H906">
        <v>-11.995745836330601</v>
      </c>
      <c r="I906">
        <v>-20.255051219705599</v>
      </c>
      <c r="J906">
        <v>-1.48810949661238</v>
      </c>
      <c r="K906">
        <v>830.43020889230297</v>
      </c>
      <c r="L906">
        <v>874.19318168011898</v>
      </c>
      <c r="M906">
        <v>32.280986319735298</v>
      </c>
      <c r="N906">
        <v>0.15887621559970799</v>
      </c>
      <c r="O906">
        <v>33.350429542249003</v>
      </c>
      <c r="P906">
        <v>8.5002782415136409</v>
      </c>
      <c r="Q906">
        <v>-8.5844272787147999E-2</v>
      </c>
    </row>
    <row r="907" spans="1:17" x14ac:dyDescent="0.3">
      <c r="A907" t="s">
        <v>1963</v>
      </c>
      <c r="B907" t="s">
        <v>1964</v>
      </c>
      <c r="C907" t="s">
        <v>3164</v>
      </c>
      <c r="D907" t="s">
        <v>1965</v>
      </c>
      <c r="E907">
        <v>3626.9441204999998</v>
      </c>
      <c r="F907">
        <v>20.49</v>
      </c>
      <c r="G907">
        <v>-23.589080120024299</v>
      </c>
      <c r="H907">
        <v>-2.09953636264347</v>
      </c>
      <c r="I907">
        <v>-15.8685028460665</v>
      </c>
      <c r="J907">
        <v>3.80580187826871</v>
      </c>
      <c r="K907">
        <v>20.9084568382135</v>
      </c>
      <c r="L907">
        <v>21.138686134563901</v>
      </c>
      <c r="M907">
        <v>53.936767387785899</v>
      </c>
      <c r="N907">
        <v>0.70415045658651998</v>
      </c>
      <c r="O907">
        <v>36.408003904343602</v>
      </c>
      <c r="P907">
        <v>20.529411764705799</v>
      </c>
      <c r="Q907">
        <v>-4.8158303046429998E-2</v>
      </c>
    </row>
    <row r="908" spans="1:17" hidden="1" x14ac:dyDescent="0.3">
      <c r="A908" t="s">
        <v>1966</v>
      </c>
      <c r="B908" t="s">
        <v>1967</v>
      </c>
      <c r="C908" t="s">
        <v>3162</v>
      </c>
      <c r="D908" t="s">
        <v>86</v>
      </c>
      <c r="E908">
        <v>3625.0897872</v>
      </c>
      <c r="F908">
        <v>2947.4</v>
      </c>
      <c r="G908">
        <v>13.385322803337999</v>
      </c>
      <c r="H908">
        <v>-12.542056185543499</v>
      </c>
      <c r="I908">
        <v>2.4861569938997499</v>
      </c>
      <c r="J908">
        <v>-1.3249607209960701</v>
      </c>
      <c r="K908">
        <v>3062.0016943954902</v>
      </c>
      <c r="L908">
        <v>2814.9658438282099</v>
      </c>
      <c r="M908">
        <v>48.523241779446202</v>
      </c>
      <c r="N908">
        <v>0.60157544270544305</v>
      </c>
      <c r="O908">
        <v>29.4445952364796</v>
      </c>
      <c r="P908">
        <v>61.373155575022501</v>
      </c>
      <c r="Q908">
        <v>0.17532048015681501</v>
      </c>
    </row>
    <row r="909" spans="1:17" hidden="1" x14ac:dyDescent="0.3">
      <c r="A909" t="s">
        <v>1968</v>
      </c>
      <c r="B909" t="s">
        <v>1969</v>
      </c>
      <c r="C909" t="s">
        <v>3162</v>
      </c>
      <c r="D909" t="s">
        <v>119</v>
      </c>
      <c r="E909">
        <v>3617.93262959</v>
      </c>
      <c r="F909">
        <v>1105.0999999999999</v>
      </c>
      <c r="G909">
        <v>12.025317027163601</v>
      </c>
      <c r="H909">
        <v>-14.0034832932997</v>
      </c>
      <c r="I909">
        <v>7.0201364925380796</v>
      </c>
      <c r="J909">
        <v>-5.5877404441087402</v>
      </c>
      <c r="K909">
        <v>1092.7822510406399</v>
      </c>
      <c r="L909">
        <v>958.07913475688395</v>
      </c>
      <c r="M909">
        <v>48.8950012812764</v>
      </c>
      <c r="N909">
        <v>0.66635777109083805</v>
      </c>
      <c r="O909">
        <v>20.351099448013699</v>
      </c>
      <c r="P909">
        <v>53.4861111111111</v>
      </c>
      <c r="Q909">
        <v>0.12770842289548501</v>
      </c>
    </row>
    <row r="910" spans="1:17" hidden="1" x14ac:dyDescent="0.3">
      <c r="A910" t="s">
        <v>1970</v>
      </c>
      <c r="B910" t="s">
        <v>1971</v>
      </c>
      <c r="C910" t="s">
        <v>3162</v>
      </c>
      <c r="D910" t="s">
        <v>1348</v>
      </c>
      <c r="E910">
        <v>3612.3790724999999</v>
      </c>
      <c r="F910">
        <v>825</v>
      </c>
      <c r="G910">
        <v>-10.4139732207076</v>
      </c>
      <c r="H910">
        <v>2.6061581825076598</v>
      </c>
      <c r="I910">
        <v>36.478798725352199</v>
      </c>
      <c r="J910">
        <v>11.3487532284023</v>
      </c>
      <c r="K910">
        <v>778.60074588693999</v>
      </c>
      <c r="L910">
        <v>701.35807439019698</v>
      </c>
      <c r="M910">
        <v>66.769060926061499</v>
      </c>
      <c r="N910">
        <v>0.61604557431928797</v>
      </c>
      <c r="O910">
        <v>19.151515151515099</v>
      </c>
      <c r="P910">
        <v>83.659839715048903</v>
      </c>
      <c r="Q910">
        <v>-2.1939639177838002E-2</v>
      </c>
    </row>
    <row r="911" spans="1:17" x14ac:dyDescent="0.3">
      <c r="A911" t="s">
        <v>1972</v>
      </c>
      <c r="B911" t="s">
        <v>1973</v>
      </c>
      <c r="C911" t="s">
        <v>3156</v>
      </c>
      <c r="D911" t="s">
        <v>119</v>
      </c>
      <c r="E911">
        <v>3611.0240376000002</v>
      </c>
      <c r="F911">
        <v>825.2</v>
      </c>
      <c r="G911">
        <v>37.518071104834299</v>
      </c>
      <c r="H911">
        <v>1.00716726878103</v>
      </c>
      <c r="I911">
        <v>-18.158297689345499</v>
      </c>
      <c r="J911">
        <v>-0.13807034092419701</v>
      </c>
      <c r="K911">
        <v>832.52694503956002</v>
      </c>
      <c r="L911">
        <v>782.14988484141998</v>
      </c>
      <c r="M911">
        <v>43.436456577085103</v>
      </c>
      <c r="N911">
        <v>0.65082897504486104</v>
      </c>
      <c r="O911">
        <v>31.240911294231701</v>
      </c>
      <c r="P911">
        <v>94.852420306965698</v>
      </c>
      <c r="Q911">
        <v>8.7734530862369001E-2</v>
      </c>
    </row>
    <row r="912" spans="1:17" x14ac:dyDescent="0.3">
      <c r="A912" t="s">
        <v>1974</v>
      </c>
      <c r="B912" t="s">
        <v>1975</v>
      </c>
      <c r="C912" t="s">
        <v>3147</v>
      </c>
      <c r="D912" t="s">
        <v>54</v>
      </c>
      <c r="E912">
        <v>3599.8401948400001</v>
      </c>
      <c r="F912">
        <v>504.85</v>
      </c>
      <c r="G912">
        <v>-62.918686493101099</v>
      </c>
      <c r="H912">
        <v>-13.1457989704043</v>
      </c>
      <c r="I912">
        <v>-55.372097306752302</v>
      </c>
      <c r="J912">
        <v>-6.8748120273409699</v>
      </c>
      <c r="K912">
        <v>599.84551020345498</v>
      </c>
      <c r="L912">
        <v>726.95815692566202</v>
      </c>
      <c r="M912">
        <v>13.7076573073634</v>
      </c>
      <c r="N912">
        <v>0.89247900068647801</v>
      </c>
      <c r="O912">
        <v>146.25136179063</v>
      </c>
      <c r="P912">
        <v>0.44767210505372002</v>
      </c>
      <c r="Q912">
        <v>-6.5004028709740001E-3</v>
      </c>
    </row>
    <row r="913" spans="1:17" hidden="1" x14ac:dyDescent="0.3">
      <c r="A913" t="s">
        <v>1976</v>
      </c>
      <c r="B913" t="s">
        <v>1977</v>
      </c>
      <c r="C913" t="s">
        <v>3162</v>
      </c>
      <c r="D913" t="s">
        <v>130</v>
      </c>
      <c r="E913">
        <v>3597.8885244550002</v>
      </c>
      <c r="F913">
        <v>278.14999999999998</v>
      </c>
      <c r="G913">
        <v>316.713028030288</v>
      </c>
      <c r="H913">
        <v>1.60599049867551</v>
      </c>
      <c r="I913">
        <v>99.499298410018298</v>
      </c>
      <c r="J913">
        <v>-8.2791685285357293</v>
      </c>
      <c r="K913">
        <v>267.28771331970199</v>
      </c>
      <c r="L913">
        <v>189.93599527266699</v>
      </c>
      <c r="M913">
        <v>45.948698516293398</v>
      </c>
      <c r="N913">
        <v>0.85280334832071203</v>
      </c>
      <c r="O913">
        <v>23.782131943196099</v>
      </c>
      <c r="P913">
        <v>451.88492063491998</v>
      </c>
      <c r="Q913">
        <v>0.16884624930709699</v>
      </c>
    </row>
    <row r="914" spans="1:17" hidden="1" x14ac:dyDescent="0.3">
      <c r="A914" t="s">
        <v>1978</v>
      </c>
      <c r="B914" t="s">
        <v>1979</v>
      </c>
      <c r="C914" t="s">
        <v>3162</v>
      </c>
      <c r="D914" t="s">
        <v>279</v>
      </c>
      <c r="E914">
        <v>3591.6882719999999</v>
      </c>
      <c r="F914">
        <v>164.65</v>
      </c>
      <c r="G914">
        <v>70.631724501887504</v>
      </c>
      <c r="H914">
        <v>-5.6361452213153704</v>
      </c>
      <c r="I914">
        <v>180.17147388758499</v>
      </c>
      <c r="J914">
        <v>-0.138419311102285</v>
      </c>
      <c r="K914">
        <v>180.19246175353601</v>
      </c>
      <c r="L914">
        <v>142.79266154364399</v>
      </c>
      <c r="M914">
        <v>48.004437248818903</v>
      </c>
      <c r="N914">
        <v>1.01002870012956</v>
      </c>
      <c r="O914">
        <v>58.518068630428097</v>
      </c>
      <c r="P914">
        <v>257.31336805555497</v>
      </c>
      <c r="Q914">
        <v>0.207047102784506</v>
      </c>
    </row>
    <row r="915" spans="1:17" x14ac:dyDescent="0.3">
      <c r="A915" t="s">
        <v>1980</v>
      </c>
      <c r="B915" t="s">
        <v>1981</v>
      </c>
      <c r="C915" t="s">
        <v>3158</v>
      </c>
      <c r="D915" t="s">
        <v>429</v>
      </c>
      <c r="E915">
        <v>3591.3492471449899</v>
      </c>
      <c r="F915">
        <v>498.45</v>
      </c>
      <c r="G915">
        <v>0.92691417369483597</v>
      </c>
      <c r="H915">
        <v>5.5954466584979299</v>
      </c>
      <c r="I915">
        <v>-1.8580578283557501</v>
      </c>
      <c r="J915">
        <v>1.3527638398116899</v>
      </c>
      <c r="K915">
        <v>489.47906967933102</v>
      </c>
      <c r="L915">
        <v>463.31217702254003</v>
      </c>
      <c r="M915">
        <v>59.339284535736702</v>
      </c>
      <c r="N915">
        <v>0.691203682770829</v>
      </c>
      <c r="O915">
        <v>11.2849834486909</v>
      </c>
      <c r="P915">
        <v>43.212182157735903</v>
      </c>
      <c r="Q915">
        <v>-6.9361488325395002E-2</v>
      </c>
    </row>
    <row r="916" spans="1:17" x14ac:dyDescent="0.3">
      <c r="A916" t="s">
        <v>1982</v>
      </c>
      <c r="B916" t="s">
        <v>1983</v>
      </c>
      <c r="C916" t="s">
        <v>3147</v>
      </c>
      <c r="D916" t="s">
        <v>24</v>
      </c>
      <c r="E916">
        <v>3589.7763772799999</v>
      </c>
      <c r="F916">
        <v>114.48</v>
      </c>
      <c r="G916">
        <v>-32.563756457376101</v>
      </c>
      <c r="H916">
        <v>-3.3319139110901199</v>
      </c>
      <c r="I916">
        <v>-19.333002789641402</v>
      </c>
      <c r="J916">
        <v>-2.9573692205772399</v>
      </c>
      <c r="K916">
        <v>121.30594673911899</v>
      </c>
      <c r="L916">
        <v>125.490062919316</v>
      </c>
      <c r="M916">
        <v>26.433185432151198</v>
      </c>
      <c r="N916">
        <v>0.79090375987413497</v>
      </c>
      <c r="O916">
        <v>42.776030747728797</v>
      </c>
      <c r="P916">
        <v>4.1674249317561403</v>
      </c>
      <c r="Q916">
        <v>1.1683433332115E-2</v>
      </c>
    </row>
    <row r="917" spans="1:17" hidden="1" x14ac:dyDescent="0.3">
      <c r="A917" t="s">
        <v>1984</v>
      </c>
      <c r="B917" t="s">
        <v>1985</v>
      </c>
      <c r="C917" t="s">
        <v>3162</v>
      </c>
      <c r="D917" t="s">
        <v>257</v>
      </c>
      <c r="E917">
        <v>3584.3009483000001</v>
      </c>
      <c r="F917">
        <v>2109.0500000000002</v>
      </c>
      <c r="G917">
        <v>47.094772223906801</v>
      </c>
      <c r="H917">
        <v>-12.343545158543099</v>
      </c>
      <c r="I917">
        <v>21.308953136208</v>
      </c>
      <c r="J917">
        <v>-2.2063913848536401</v>
      </c>
      <c r="K917">
        <v>2291.2508804607301</v>
      </c>
      <c r="L917">
        <v>1991.1821749616099</v>
      </c>
      <c r="M917">
        <v>38.874592154629198</v>
      </c>
      <c r="N917">
        <v>0.47221925964530098</v>
      </c>
      <c r="O917">
        <v>32.761195799056402</v>
      </c>
      <c r="P917">
        <v>90.3045341755019</v>
      </c>
      <c r="Q917">
        <v>1.1229644745199E-2</v>
      </c>
    </row>
    <row r="918" spans="1:17" x14ac:dyDescent="0.3">
      <c r="A918" t="s">
        <v>1986</v>
      </c>
      <c r="B918" t="s">
        <v>1987</v>
      </c>
      <c r="C918" t="s">
        <v>3146</v>
      </c>
      <c r="D918" t="s">
        <v>21</v>
      </c>
      <c r="E918">
        <v>3578.787415625</v>
      </c>
      <c r="F918">
        <v>606.25</v>
      </c>
      <c r="G918">
        <v>-24.129508227787401</v>
      </c>
      <c r="H918">
        <v>-3.43813555128557</v>
      </c>
      <c r="I918">
        <v>-12.978331257228399</v>
      </c>
      <c r="J918">
        <v>4.4398427233174296</v>
      </c>
      <c r="K918">
        <v>616.332501749877</v>
      </c>
      <c r="L918">
        <v>604.19935455746895</v>
      </c>
      <c r="M918">
        <v>47.514771470007602</v>
      </c>
      <c r="N918">
        <v>0.385361477576671</v>
      </c>
      <c r="O918">
        <v>30.556701030927801</v>
      </c>
      <c r="P918">
        <v>34.7222222222222</v>
      </c>
      <c r="Q918">
        <v>6.956903216865E-2</v>
      </c>
    </row>
    <row r="919" spans="1:17" hidden="1" x14ac:dyDescent="0.3">
      <c r="A919" t="s">
        <v>1988</v>
      </c>
      <c r="B919" t="s">
        <v>1989</v>
      </c>
      <c r="C919" t="s">
        <v>3162</v>
      </c>
      <c r="D919" t="s">
        <v>448</v>
      </c>
      <c r="E919">
        <v>3554.0925000000002</v>
      </c>
      <c r="F919">
        <v>534.45000000000005</v>
      </c>
      <c r="G919">
        <v>130.454992128692</v>
      </c>
      <c r="H919">
        <v>2.2690272531240199</v>
      </c>
      <c r="I919">
        <v>160.69795862038001</v>
      </c>
      <c r="J919">
        <v>3.07412684241487</v>
      </c>
      <c r="K919">
        <v>438.09957834088198</v>
      </c>
      <c r="L919">
        <v>301.99168451683801</v>
      </c>
      <c r="M919">
        <v>57.376211738797799</v>
      </c>
      <c r="N919">
        <v>0.44877584315736402</v>
      </c>
      <c r="O919">
        <v>7.5872392178875296</v>
      </c>
      <c r="P919">
        <v>201.94915254237199</v>
      </c>
      <c r="Q919">
        <v>0.121730256508938</v>
      </c>
    </row>
    <row r="920" spans="1:17" hidden="1" x14ac:dyDescent="0.3">
      <c r="A920" t="s">
        <v>1990</v>
      </c>
      <c r="B920" t="s">
        <v>1991</v>
      </c>
      <c r="C920" t="s">
        <v>3162</v>
      </c>
      <c r="D920" t="s">
        <v>533</v>
      </c>
      <c r="E920">
        <v>3551.1420538799998</v>
      </c>
      <c r="F920">
        <v>452.6</v>
      </c>
      <c r="G920">
        <v>109.23666622043</v>
      </c>
      <c r="H920">
        <v>-1.8180035258821901</v>
      </c>
      <c r="I920">
        <v>42.7847105779299</v>
      </c>
      <c r="J920">
        <v>13.3470129349695</v>
      </c>
      <c r="K920">
        <v>391.48206955939798</v>
      </c>
      <c r="L920">
        <v>315.93442714229298</v>
      </c>
      <c r="M920">
        <v>75.1703010982812</v>
      </c>
      <c r="N920">
        <v>0.65271530258411004</v>
      </c>
      <c r="O920">
        <v>10.2518780380026</v>
      </c>
      <c r="P920">
        <v>147.932073404546</v>
      </c>
      <c r="Q920">
        <v>0.15826927150672801</v>
      </c>
    </row>
    <row r="921" spans="1:17" hidden="1" x14ac:dyDescent="0.3">
      <c r="A921" t="s">
        <v>1992</v>
      </c>
      <c r="B921" t="s">
        <v>1993</v>
      </c>
      <c r="C921" t="s">
        <v>3162</v>
      </c>
      <c r="D921" t="s">
        <v>51</v>
      </c>
      <c r="E921">
        <v>3540.5078444639998</v>
      </c>
      <c r="F921">
        <v>137.88</v>
      </c>
      <c r="G921">
        <v>38.968304642926</v>
      </c>
      <c r="H921">
        <v>-7.7974159638592999</v>
      </c>
      <c r="I921">
        <v>34.638488901813503</v>
      </c>
      <c r="J921">
        <v>0.33865966028917199</v>
      </c>
      <c r="K921">
        <v>142.03983366724299</v>
      </c>
      <c r="L921">
        <v>119.783010875667</v>
      </c>
      <c r="M921">
        <v>43.876316026928997</v>
      </c>
      <c r="N921">
        <v>0.378075993286419</v>
      </c>
      <c r="O921">
        <v>22.570351029881</v>
      </c>
      <c r="P921">
        <v>82.019801980197997</v>
      </c>
      <c r="Q921">
        <v>1.7143097518894E-2</v>
      </c>
    </row>
    <row r="922" spans="1:17" hidden="1" x14ac:dyDescent="0.3">
      <c r="A922" t="s">
        <v>1994</v>
      </c>
      <c r="B922" t="s">
        <v>1995</v>
      </c>
      <c r="C922" t="s">
        <v>3162</v>
      </c>
      <c r="D922" t="s">
        <v>1616</v>
      </c>
      <c r="E922">
        <v>3540.3783966599999</v>
      </c>
      <c r="F922">
        <v>2087.4</v>
      </c>
      <c r="G922">
        <v>-4.9566071794908897</v>
      </c>
      <c r="H922">
        <v>-3.7410287215492701</v>
      </c>
      <c r="I922">
        <v>16.315037912204701</v>
      </c>
      <c r="J922">
        <v>5.8150092960467799</v>
      </c>
      <c r="K922">
        <v>2121.5828548723398</v>
      </c>
      <c r="L922">
        <v>1894.9935026743599</v>
      </c>
      <c r="M922">
        <v>53.3280573142479</v>
      </c>
      <c r="N922">
        <v>0.312149113689905</v>
      </c>
      <c r="O922">
        <v>18.281115263006502</v>
      </c>
      <c r="P922">
        <v>47.410049080187797</v>
      </c>
      <c r="Q922">
        <v>0.11045414071880599</v>
      </c>
    </row>
    <row r="923" spans="1:17" x14ac:dyDescent="0.3">
      <c r="A923" t="s">
        <v>1996</v>
      </c>
      <c r="B923" t="s">
        <v>1997</v>
      </c>
      <c r="C923" t="s">
        <v>3156</v>
      </c>
      <c r="D923" t="s">
        <v>545</v>
      </c>
      <c r="E923">
        <v>3537.075989385</v>
      </c>
      <c r="F923">
        <v>317.55</v>
      </c>
      <c r="G923">
        <v>-19.1828137926138</v>
      </c>
      <c r="H923">
        <v>-5.0605016712471897</v>
      </c>
      <c r="I923">
        <v>-11.0994079413707</v>
      </c>
      <c r="J923">
        <v>-2.9788416132152902</v>
      </c>
      <c r="K923">
        <v>336.76388299656998</v>
      </c>
      <c r="L923">
        <v>332.25912256732698</v>
      </c>
      <c r="M923">
        <v>39.417991424239098</v>
      </c>
      <c r="N923">
        <v>0.469910485634431</v>
      </c>
      <c r="O923">
        <v>42.308297905841499</v>
      </c>
      <c r="P923">
        <v>34.955376115597097</v>
      </c>
    </row>
    <row r="924" spans="1:17" hidden="1" x14ac:dyDescent="0.3">
      <c r="A924" t="s">
        <v>1998</v>
      </c>
      <c r="B924" t="s">
        <v>1999</v>
      </c>
      <c r="C924" t="s">
        <v>3162</v>
      </c>
      <c r="D924" t="s">
        <v>2000</v>
      </c>
      <c r="E924">
        <v>3528.4814999999999</v>
      </c>
      <c r="F924">
        <v>1387.8</v>
      </c>
      <c r="G924">
        <v>91.345295005722093</v>
      </c>
      <c r="H924">
        <v>-0.98660872782946196</v>
      </c>
      <c r="I924">
        <v>17.244571086582798</v>
      </c>
      <c r="J924">
        <v>0.176532608239822</v>
      </c>
      <c r="K924">
        <v>1429.5015145488001</v>
      </c>
      <c r="L924">
        <v>1250.6003671711901</v>
      </c>
      <c r="M924">
        <v>43.536318900006798</v>
      </c>
      <c r="N924">
        <v>0.37950602134335398</v>
      </c>
      <c r="O924">
        <v>20.330739299610901</v>
      </c>
      <c r="P924">
        <v>122.921853666372</v>
      </c>
      <c r="Q924">
        <v>2.1243939555505999E-2</v>
      </c>
    </row>
    <row r="925" spans="1:17" hidden="1" x14ac:dyDescent="0.3">
      <c r="A925" t="s">
        <v>2001</v>
      </c>
      <c r="B925" t="s">
        <v>2002</v>
      </c>
      <c r="C925" t="s">
        <v>3162</v>
      </c>
      <c r="E925">
        <v>3520.3</v>
      </c>
      <c r="F925">
        <v>658</v>
      </c>
      <c r="G925">
        <v>742.43711530506698</v>
      </c>
      <c r="H925">
        <v>-1.92661216503146</v>
      </c>
      <c r="I925">
        <v>-4.9144382561518203</v>
      </c>
      <c r="J925">
        <v>-1.2293848761545401</v>
      </c>
      <c r="K925">
        <v>643.049517928044</v>
      </c>
      <c r="L925">
        <v>527.86747509279905</v>
      </c>
      <c r="M925">
        <v>51.455733200189698</v>
      </c>
      <c r="N925">
        <v>1.03130133031527</v>
      </c>
      <c r="O925">
        <v>20.4635258358662</v>
      </c>
      <c r="P925">
        <v>805.08940852819796</v>
      </c>
      <c r="Q925">
        <v>0.16763355383574999</v>
      </c>
    </row>
    <row r="926" spans="1:17" hidden="1" x14ac:dyDescent="0.3">
      <c r="A926" t="s">
        <v>2003</v>
      </c>
      <c r="B926" t="s">
        <v>2004</v>
      </c>
      <c r="C926" t="s">
        <v>3162</v>
      </c>
      <c r="D926" t="s">
        <v>24</v>
      </c>
      <c r="E926">
        <v>3472.94889396999</v>
      </c>
      <c r="F926">
        <v>417.35</v>
      </c>
      <c r="G926">
        <v>8.2926224152692001</v>
      </c>
      <c r="H926">
        <v>6.3465909842715602</v>
      </c>
      <c r="I926">
        <v>33.408604540326003</v>
      </c>
      <c r="J926">
        <v>1.8543580410214799</v>
      </c>
      <c r="K926">
        <v>388.985245725303</v>
      </c>
      <c r="L926">
        <v>335.03064567661397</v>
      </c>
      <c r="M926">
        <v>58.154342948952497</v>
      </c>
      <c r="N926">
        <v>0.51281230758946805</v>
      </c>
      <c r="O926">
        <v>11.8964897567988</v>
      </c>
      <c r="P926">
        <v>67.341619887730502</v>
      </c>
      <c r="Q926">
        <v>-3.1016170372946999E-2</v>
      </c>
    </row>
    <row r="927" spans="1:17" hidden="1" x14ac:dyDescent="0.3">
      <c r="A927" t="s">
        <v>2005</v>
      </c>
      <c r="B927" t="s">
        <v>2006</v>
      </c>
      <c r="C927" t="s">
        <v>3162</v>
      </c>
      <c r="D927" t="s">
        <v>218</v>
      </c>
      <c r="E927">
        <v>3469.6542245599999</v>
      </c>
      <c r="F927">
        <v>539.6</v>
      </c>
      <c r="G927">
        <v>117.22291979370701</v>
      </c>
      <c r="H927">
        <v>-5.93585258405645</v>
      </c>
      <c r="I927">
        <v>49.904664379104098</v>
      </c>
      <c r="J927">
        <v>-2.3626555641895801</v>
      </c>
      <c r="K927">
        <v>567.16125181355505</v>
      </c>
      <c r="L927">
        <v>453.63688094784698</v>
      </c>
      <c r="M927">
        <v>36.8855866599122</v>
      </c>
      <c r="N927">
        <v>0.43203098091151898</v>
      </c>
      <c r="O927">
        <v>28.613787991104498</v>
      </c>
      <c r="P927">
        <v>201.45251396648001</v>
      </c>
      <c r="Q927">
        <v>0.186589247343972</v>
      </c>
    </row>
    <row r="928" spans="1:17" hidden="1" x14ac:dyDescent="0.3">
      <c r="A928" t="s">
        <v>2007</v>
      </c>
      <c r="B928" t="s">
        <v>2008</v>
      </c>
      <c r="C928" t="s">
        <v>3162</v>
      </c>
      <c r="D928" t="s">
        <v>57</v>
      </c>
      <c r="E928">
        <v>3461.8371909440002</v>
      </c>
      <c r="F928">
        <v>228.88</v>
      </c>
      <c r="G928">
        <v>5.6320616848706999</v>
      </c>
      <c r="H928">
        <v>0.91634759994032899</v>
      </c>
      <c r="I928">
        <v>14.9396516985787</v>
      </c>
      <c r="J928">
        <v>2.2027381139486901</v>
      </c>
      <c r="K928">
        <v>229.213789900579</v>
      </c>
      <c r="L928">
        <v>206.184563109946</v>
      </c>
      <c r="M928">
        <v>48.51113806363</v>
      </c>
      <c r="N928">
        <v>0.84167447217670499</v>
      </c>
      <c r="O928">
        <v>17.9220552254456</v>
      </c>
      <c r="P928">
        <v>61.981599433828698</v>
      </c>
      <c r="Q928">
        <v>0.115409657856598</v>
      </c>
    </row>
    <row r="929" spans="1:17" hidden="1" x14ac:dyDescent="0.3">
      <c r="A929" t="s">
        <v>2009</v>
      </c>
      <c r="B929" t="s">
        <v>2010</v>
      </c>
      <c r="C929" t="s">
        <v>3162</v>
      </c>
      <c r="D929" t="s">
        <v>77</v>
      </c>
      <c r="E929">
        <v>3457.1010200000001</v>
      </c>
      <c r="F929">
        <v>1115.05</v>
      </c>
      <c r="G929">
        <v>82.864820522261098</v>
      </c>
      <c r="H929">
        <v>2.8375281064617499</v>
      </c>
      <c r="I929">
        <v>124.42105315047201</v>
      </c>
      <c r="J929">
        <v>10.1755702181229</v>
      </c>
      <c r="K929">
        <v>975.98692688012204</v>
      </c>
      <c r="L929">
        <v>730.13544059251899</v>
      </c>
      <c r="M929">
        <v>66.058549722929698</v>
      </c>
      <c r="N929">
        <v>0.35443770194840502</v>
      </c>
      <c r="O929">
        <v>2.95502443836599</v>
      </c>
      <c r="P929">
        <v>164.76314852190399</v>
      </c>
      <c r="Q929">
        <v>7.3678425037841E-2</v>
      </c>
    </row>
    <row r="930" spans="1:17" hidden="1" x14ac:dyDescent="0.3">
      <c r="A930" t="s">
        <v>2011</v>
      </c>
      <c r="B930" t="s">
        <v>2012</v>
      </c>
      <c r="C930" t="s">
        <v>3162</v>
      </c>
      <c r="D930" t="s">
        <v>384</v>
      </c>
      <c r="E930">
        <v>3450.8155189499998</v>
      </c>
      <c r="F930">
        <v>314.10000000000002</v>
      </c>
      <c r="G930">
        <v>-0.206357981576715</v>
      </c>
      <c r="H930">
        <v>6.7020819275531904</v>
      </c>
      <c r="I930">
        <v>54.816748445530799</v>
      </c>
      <c r="J930">
        <v>5.7957127876414196</v>
      </c>
      <c r="K930">
        <v>269.46635421318501</v>
      </c>
      <c r="L930">
        <v>234.70092972500001</v>
      </c>
      <c r="M930">
        <v>65.474116188101107</v>
      </c>
      <c r="N930">
        <v>1.6714150946193</v>
      </c>
      <c r="O930">
        <v>3.3110474371219301</v>
      </c>
      <c r="P930">
        <v>75.474860335195501</v>
      </c>
      <c r="Q930">
        <v>6.3694056151843995E-2</v>
      </c>
    </row>
    <row r="931" spans="1:17" hidden="1" x14ac:dyDescent="0.3">
      <c r="A931" t="s">
        <v>2013</v>
      </c>
      <c r="B931" t="s">
        <v>2014</v>
      </c>
      <c r="C931" t="s">
        <v>3159</v>
      </c>
      <c r="D931" t="s">
        <v>282</v>
      </c>
      <c r="E931">
        <v>3425.1381483</v>
      </c>
      <c r="F931">
        <v>160.5</v>
      </c>
      <c r="G931">
        <v>-47.703498934805701</v>
      </c>
      <c r="H931">
        <v>-8.1394702791978695</v>
      </c>
      <c r="I931">
        <v>-33.897530164358301</v>
      </c>
      <c r="J931">
        <v>1.37537458942781</v>
      </c>
      <c r="K931">
        <v>170.427007991018</v>
      </c>
      <c r="M931">
        <v>43.9560041622955</v>
      </c>
      <c r="N931">
        <v>0.69219719241520195</v>
      </c>
      <c r="O931">
        <v>46.417445482866</v>
      </c>
      <c r="P931">
        <v>9.5563139931740704</v>
      </c>
    </row>
    <row r="932" spans="1:17" hidden="1" x14ac:dyDescent="0.3">
      <c r="A932" t="s">
        <v>2015</v>
      </c>
      <c r="B932" t="s">
        <v>2016</v>
      </c>
      <c r="C932" t="s">
        <v>3162</v>
      </c>
      <c r="D932" t="s">
        <v>188</v>
      </c>
      <c r="E932">
        <v>3422.5496740799999</v>
      </c>
      <c r="F932">
        <v>1102.7</v>
      </c>
      <c r="G932">
        <v>31.132353445630201</v>
      </c>
      <c r="H932">
        <v>3.6734817684497099</v>
      </c>
      <c r="I932">
        <v>68.022556333098606</v>
      </c>
      <c r="J932">
        <v>10.6964895284676</v>
      </c>
      <c r="K932">
        <v>958.33978201628395</v>
      </c>
      <c r="L932">
        <v>803.59661287508504</v>
      </c>
      <c r="M932">
        <v>70.513719734184704</v>
      </c>
      <c r="N932">
        <v>0.95605173805684296</v>
      </c>
      <c r="O932">
        <v>3.1740273873220199</v>
      </c>
      <c r="P932">
        <v>99.746399782628401</v>
      </c>
      <c r="Q932">
        <v>9.5633803992839994E-2</v>
      </c>
    </row>
    <row r="933" spans="1:17" hidden="1" x14ac:dyDescent="0.3">
      <c r="A933" t="s">
        <v>2017</v>
      </c>
      <c r="B933" t="s">
        <v>2018</v>
      </c>
      <c r="C933" t="s">
        <v>3162</v>
      </c>
      <c r="D933" t="s">
        <v>188</v>
      </c>
      <c r="E933">
        <v>3414.6188648399998</v>
      </c>
      <c r="F933">
        <v>567.29999999999995</v>
      </c>
      <c r="G933">
        <v>11.913266860178</v>
      </c>
      <c r="H933">
        <v>-6.7715350722075396</v>
      </c>
      <c r="I933">
        <v>-5.4673000692722802</v>
      </c>
      <c r="J933">
        <v>1.5411590106242601</v>
      </c>
      <c r="K933">
        <v>587.99056991667601</v>
      </c>
      <c r="L933">
        <v>541.85991249554297</v>
      </c>
      <c r="M933">
        <v>45.797244477412299</v>
      </c>
      <c r="N933">
        <v>1.0390536148084999</v>
      </c>
      <c r="O933">
        <v>22.9508196721311</v>
      </c>
      <c r="P933">
        <v>64.291920069504698</v>
      </c>
      <c r="Q933">
        <v>8.0941634860952003E-2</v>
      </c>
    </row>
    <row r="934" spans="1:17" hidden="1" x14ac:dyDescent="0.3">
      <c r="A934" t="s">
        <v>2019</v>
      </c>
      <c r="B934" t="s">
        <v>2020</v>
      </c>
      <c r="C934" t="s">
        <v>3162</v>
      </c>
      <c r="D934" t="s">
        <v>51</v>
      </c>
      <c r="E934">
        <v>3395.9957096500002</v>
      </c>
      <c r="F934">
        <v>786.5</v>
      </c>
      <c r="G934">
        <v>122.461568702333</v>
      </c>
      <c r="H934">
        <v>-2.95475941119108</v>
      </c>
      <c r="I934">
        <v>88.954934275671803</v>
      </c>
      <c r="J934">
        <v>1.9264719110875801</v>
      </c>
      <c r="K934">
        <v>718.50660203178597</v>
      </c>
      <c r="L934">
        <v>557.75177811688195</v>
      </c>
      <c r="M934">
        <v>65.336894938470707</v>
      </c>
      <c r="N934">
        <v>0.64391122606544704</v>
      </c>
      <c r="O934">
        <v>5.53083280356008</v>
      </c>
      <c r="P934">
        <v>198.42675996923001</v>
      </c>
      <c r="Q934">
        <v>-2.3430563362010999E-2</v>
      </c>
    </row>
    <row r="935" spans="1:17" x14ac:dyDescent="0.3">
      <c r="A935" t="s">
        <v>2021</v>
      </c>
      <c r="B935" t="s">
        <v>2022</v>
      </c>
      <c r="C935" t="s">
        <v>3153</v>
      </c>
      <c r="D935" t="s">
        <v>188</v>
      </c>
      <c r="E935">
        <v>3370.057254375</v>
      </c>
      <c r="F935">
        <v>214.75</v>
      </c>
      <c r="G935">
        <v>-52.476636217170999</v>
      </c>
      <c r="H935">
        <v>-3.1286785687759902</v>
      </c>
      <c r="I935">
        <v>-18.888669735914199</v>
      </c>
      <c r="J935">
        <v>-1.4761206764356301</v>
      </c>
      <c r="K935">
        <v>218.04356496993</v>
      </c>
      <c r="L935">
        <v>227.064567767927</v>
      </c>
      <c r="M935">
        <v>53.413783453800399</v>
      </c>
      <c r="N935">
        <v>0.63307391529148405</v>
      </c>
      <c r="O935">
        <v>39.231664726425997</v>
      </c>
      <c r="P935">
        <v>12.7000787194961</v>
      </c>
      <c r="Q935">
        <v>3.073311765E-3</v>
      </c>
    </row>
    <row r="936" spans="1:17" hidden="1" x14ac:dyDescent="0.3">
      <c r="A936" t="s">
        <v>2023</v>
      </c>
      <c r="B936" t="s">
        <v>2024</v>
      </c>
      <c r="C936" t="s">
        <v>3162</v>
      </c>
      <c r="D936" t="s">
        <v>21</v>
      </c>
      <c r="E936">
        <v>3356.0822599799999</v>
      </c>
      <c r="F936">
        <v>514.9</v>
      </c>
      <c r="G936">
        <v>75.764366879215402</v>
      </c>
      <c r="H936">
        <v>31.714751523301</v>
      </c>
      <c r="I936">
        <v>11.444056811537299</v>
      </c>
      <c r="J936">
        <v>38.401803906037699</v>
      </c>
      <c r="K936">
        <v>399.40486599005999</v>
      </c>
      <c r="L936">
        <v>379.66321233230798</v>
      </c>
      <c r="M936">
        <v>75.1085294031421</v>
      </c>
      <c r="N936">
        <v>2.7876705948846201</v>
      </c>
      <c r="O936">
        <v>34.152262575257303</v>
      </c>
      <c r="P936">
        <v>115.394268981384</v>
      </c>
      <c r="Q936">
        <v>0.13993683494384401</v>
      </c>
    </row>
    <row r="937" spans="1:17" hidden="1" x14ac:dyDescent="0.3">
      <c r="A937" t="s">
        <v>2025</v>
      </c>
      <c r="B937" t="s">
        <v>2026</v>
      </c>
      <c r="C937" t="s">
        <v>3162</v>
      </c>
      <c r="D937" t="s">
        <v>279</v>
      </c>
      <c r="E937">
        <v>3335.6795232599902</v>
      </c>
      <c r="F937">
        <v>1267.0999999999999</v>
      </c>
      <c r="G937">
        <v>-17.593546514253699</v>
      </c>
      <c r="H937">
        <v>-2.9666540090265001</v>
      </c>
      <c r="I937">
        <v>-14.0795037617233</v>
      </c>
      <c r="J937">
        <v>5.1719979514728402</v>
      </c>
      <c r="K937">
        <v>1301.3994211665399</v>
      </c>
      <c r="L937">
        <v>1308.5595135917899</v>
      </c>
      <c r="M937">
        <v>52.654656292159601</v>
      </c>
      <c r="N937">
        <v>0.30127436553582498</v>
      </c>
      <c r="O937">
        <v>43.8678873017125</v>
      </c>
      <c r="P937">
        <v>14.7631555112761</v>
      </c>
      <c r="Q937">
        <v>7.5122086182092998E-2</v>
      </c>
    </row>
    <row r="938" spans="1:17" hidden="1" x14ac:dyDescent="0.3">
      <c r="A938" t="s">
        <v>2027</v>
      </c>
      <c r="B938" t="s">
        <v>2028</v>
      </c>
      <c r="C938" t="s">
        <v>3162</v>
      </c>
      <c r="D938" t="s">
        <v>48</v>
      </c>
      <c r="E938">
        <v>3294.4814344199999</v>
      </c>
      <c r="F938">
        <v>389.4</v>
      </c>
      <c r="G938">
        <v>48.3001595222823</v>
      </c>
      <c r="H938">
        <v>1.4076337873745299</v>
      </c>
      <c r="I938">
        <v>15.4074043356452</v>
      </c>
      <c r="J938">
        <v>3.2543674963140901</v>
      </c>
      <c r="K938">
        <v>372.95642875297301</v>
      </c>
      <c r="L938">
        <v>315.26691899150597</v>
      </c>
      <c r="M938">
        <v>51.847325638211103</v>
      </c>
      <c r="N938">
        <v>0.56662100793514703</v>
      </c>
      <c r="O938">
        <v>6.5742167437082797</v>
      </c>
      <c r="P938">
        <v>107.901761879337</v>
      </c>
      <c r="Q938">
        <v>8.7249663942545005E-2</v>
      </c>
    </row>
    <row r="939" spans="1:17" x14ac:dyDescent="0.3">
      <c r="A939" t="s">
        <v>2029</v>
      </c>
      <c r="B939" t="s">
        <v>2030</v>
      </c>
      <c r="C939" t="s">
        <v>3159</v>
      </c>
      <c r="D939" t="s">
        <v>1501</v>
      </c>
      <c r="E939">
        <v>3291.4423243239999</v>
      </c>
      <c r="F939">
        <v>122.92</v>
      </c>
      <c r="G939">
        <v>-30.5226542406274</v>
      </c>
      <c r="H939">
        <v>-5.56785781351849</v>
      </c>
      <c r="I939">
        <v>-12.1998782104663</v>
      </c>
      <c r="J939">
        <v>-1.92883900740206</v>
      </c>
      <c r="K939">
        <v>128.56560307227301</v>
      </c>
      <c r="L939">
        <v>135.618410167191</v>
      </c>
      <c r="M939">
        <v>39.135124060691098</v>
      </c>
      <c r="N939">
        <v>0.47518082861208699</v>
      </c>
      <c r="O939">
        <v>30.00325414904</v>
      </c>
      <c r="P939">
        <v>17.6831019626615</v>
      </c>
      <c r="Q939">
        <v>-0.101353290928744</v>
      </c>
    </row>
    <row r="940" spans="1:17" hidden="1" x14ac:dyDescent="0.3">
      <c r="A940" t="s">
        <v>2031</v>
      </c>
      <c r="B940" t="s">
        <v>2032</v>
      </c>
      <c r="C940" t="s">
        <v>3162</v>
      </c>
      <c r="D940" t="s">
        <v>384</v>
      </c>
      <c r="E940">
        <v>3288.8678599999998</v>
      </c>
      <c r="F940">
        <v>12817.1</v>
      </c>
      <c r="G940">
        <v>-50.636259760117497</v>
      </c>
      <c r="H940">
        <v>-0.971489546073109</v>
      </c>
      <c r="I940">
        <v>-0.31772683074420199</v>
      </c>
      <c r="J940">
        <v>5.9593962428134502</v>
      </c>
      <c r="K940">
        <v>12543.4770954752</v>
      </c>
      <c r="L940">
        <v>12317.8077126303</v>
      </c>
      <c r="M940">
        <v>49.894714410133197</v>
      </c>
      <c r="N940">
        <v>0.41518790790207899</v>
      </c>
      <c r="O940">
        <v>36.535175663761599</v>
      </c>
      <c r="P940">
        <v>40.847252747252703</v>
      </c>
      <c r="Q940">
        <v>-4.0628197404907002E-2</v>
      </c>
    </row>
    <row r="941" spans="1:17" hidden="1" x14ac:dyDescent="0.3">
      <c r="A941" t="s">
        <v>2033</v>
      </c>
      <c r="B941" t="s">
        <v>2034</v>
      </c>
      <c r="C941" t="s">
        <v>3162</v>
      </c>
      <c r="D941" t="s">
        <v>119</v>
      </c>
      <c r="E941">
        <v>3282.5903212899998</v>
      </c>
      <c r="F941">
        <v>19.010000000000002</v>
      </c>
      <c r="G941">
        <v>61.2919455617441</v>
      </c>
      <c r="H941">
        <v>-9.5072170484942795</v>
      </c>
      <c r="I941">
        <v>-22.8661387798726</v>
      </c>
      <c r="J941">
        <v>-0.432805036742067</v>
      </c>
      <c r="K941">
        <v>19.363922648544701</v>
      </c>
      <c r="L941">
        <v>18.435150498595601</v>
      </c>
      <c r="M941">
        <v>45.127925282037097</v>
      </c>
      <c r="N941">
        <v>0.64293384298373302</v>
      </c>
      <c r="O941">
        <v>78.590215675959996</v>
      </c>
      <c r="P941">
        <v>117.754868270332</v>
      </c>
      <c r="Q941">
        <v>0.112920986237807</v>
      </c>
    </row>
    <row r="942" spans="1:17" hidden="1" x14ac:dyDescent="0.3">
      <c r="A942" t="s">
        <v>2035</v>
      </c>
      <c r="B942" t="s">
        <v>2036</v>
      </c>
      <c r="C942" t="s">
        <v>3162</v>
      </c>
      <c r="D942" t="s">
        <v>2037</v>
      </c>
      <c r="E942">
        <v>3266.1823090599901</v>
      </c>
      <c r="F942">
        <v>282.7</v>
      </c>
      <c r="G942">
        <v>22.077674706741</v>
      </c>
      <c r="H942">
        <v>9.4934604094528492</v>
      </c>
      <c r="I942">
        <v>18.557220126661498</v>
      </c>
      <c r="J942">
        <v>1.0260028516558899</v>
      </c>
      <c r="K942">
        <v>270.98928658923398</v>
      </c>
      <c r="L942">
        <v>243.49845591169901</v>
      </c>
      <c r="M942">
        <v>57.880636024530602</v>
      </c>
      <c r="N942">
        <v>1.2071561159644699</v>
      </c>
      <c r="O942">
        <v>16.731517509727599</v>
      </c>
      <c r="P942">
        <v>161.154734411085</v>
      </c>
    </row>
    <row r="943" spans="1:17" x14ac:dyDescent="0.3">
      <c r="A943" t="s">
        <v>2038</v>
      </c>
      <c r="B943" t="s">
        <v>2039</v>
      </c>
      <c r="C943" t="s">
        <v>3161</v>
      </c>
      <c r="D943" t="s">
        <v>257</v>
      </c>
      <c r="E943">
        <v>3262.0855031999999</v>
      </c>
      <c r="F943">
        <v>318.60000000000002</v>
      </c>
      <c r="G943">
        <v>18.363084615410799</v>
      </c>
      <c r="H943">
        <v>-5.9962869512455104</v>
      </c>
      <c r="I943">
        <v>0.85520234404714301</v>
      </c>
      <c r="J943">
        <v>-0.74588838159286297</v>
      </c>
      <c r="K943">
        <v>323.61215641821502</v>
      </c>
      <c r="L943">
        <v>287.37326393273798</v>
      </c>
      <c r="M943">
        <v>48.094595812087199</v>
      </c>
      <c r="N943">
        <v>0.50725520756462406</v>
      </c>
      <c r="O943">
        <v>13.8888888888888</v>
      </c>
      <c r="P943">
        <v>68.884177047442293</v>
      </c>
      <c r="Q943">
        <v>8.5341145674129992E-3</v>
      </c>
    </row>
    <row r="944" spans="1:17" hidden="1" x14ac:dyDescent="0.3">
      <c r="A944" t="s">
        <v>2040</v>
      </c>
      <c r="B944" t="s">
        <v>2041</v>
      </c>
      <c r="C944" t="s">
        <v>3162</v>
      </c>
      <c r="D944" t="s">
        <v>27</v>
      </c>
      <c r="E944">
        <v>3250.17</v>
      </c>
      <c r="F944">
        <v>51.59</v>
      </c>
      <c r="G944">
        <v>36.964320798992198</v>
      </c>
      <c r="H944">
        <v>-8.4660974717678599</v>
      </c>
      <c r="I944">
        <v>35.499190966601603</v>
      </c>
      <c r="J944">
        <v>1.8696473003168099</v>
      </c>
      <c r="K944">
        <v>55.604895354412903</v>
      </c>
      <c r="L944">
        <v>47.606437562573902</v>
      </c>
      <c r="M944">
        <v>42.9304629771961</v>
      </c>
      <c r="N944">
        <v>0.31981112923326899</v>
      </c>
      <c r="O944">
        <v>97.577049815855702</v>
      </c>
      <c r="P944">
        <v>104.316831683168</v>
      </c>
      <c r="Q944">
        <v>9.5317788960296995E-2</v>
      </c>
    </row>
    <row r="945" spans="1:17" hidden="1" x14ac:dyDescent="0.3">
      <c r="A945" t="s">
        <v>2042</v>
      </c>
      <c r="B945" t="s">
        <v>2043</v>
      </c>
      <c r="C945" t="s">
        <v>3162</v>
      </c>
      <c r="D945" t="s">
        <v>130</v>
      </c>
      <c r="E945">
        <v>3232.5138375000001</v>
      </c>
      <c r="F945">
        <v>631.25</v>
      </c>
      <c r="G945">
        <v>11.5147746745081</v>
      </c>
      <c r="H945">
        <v>4.6063249824302499</v>
      </c>
      <c r="I945">
        <v>25.019415031784199</v>
      </c>
      <c r="J945">
        <v>-1.52853373074361</v>
      </c>
      <c r="K945">
        <v>627.36464472852902</v>
      </c>
      <c r="L945">
        <v>531.45256940976606</v>
      </c>
      <c r="M945">
        <v>34.404377557363297</v>
      </c>
      <c r="N945">
        <v>0.50989903125912195</v>
      </c>
      <c r="O945">
        <v>16.736633663366302</v>
      </c>
      <c r="P945">
        <v>86.926265916493904</v>
      </c>
      <c r="Q945">
        <v>0.194003390520816</v>
      </c>
    </row>
    <row r="946" spans="1:17" x14ac:dyDescent="0.3">
      <c r="A946" t="s">
        <v>2044</v>
      </c>
      <c r="B946" t="s">
        <v>2045</v>
      </c>
      <c r="C946" t="s">
        <v>3149</v>
      </c>
      <c r="D946" t="s">
        <v>195</v>
      </c>
      <c r="E946">
        <v>3230.3345667099902</v>
      </c>
      <c r="F946">
        <v>235.7</v>
      </c>
      <c r="G946">
        <v>-24.386587378902199</v>
      </c>
      <c r="H946">
        <v>-12.7824591052636</v>
      </c>
      <c r="I946">
        <v>-9.8446392466480308</v>
      </c>
      <c r="J946">
        <v>-2.76388100623097</v>
      </c>
      <c r="K946">
        <v>252.24113726652899</v>
      </c>
      <c r="L946">
        <v>245.513304898504</v>
      </c>
      <c r="M946">
        <v>46.222144227659797</v>
      </c>
      <c r="N946">
        <v>0.60592693195837399</v>
      </c>
      <c r="O946">
        <v>22.592278319898099</v>
      </c>
      <c r="P946">
        <v>17.997496871088799</v>
      </c>
      <c r="Q946">
        <v>-3.4557463986555001E-2</v>
      </c>
    </row>
    <row r="947" spans="1:17" hidden="1" x14ac:dyDescent="0.3">
      <c r="A947" t="s">
        <v>2046</v>
      </c>
      <c r="B947" t="s">
        <v>2047</v>
      </c>
      <c r="C947" t="s">
        <v>3162</v>
      </c>
      <c r="D947" t="s">
        <v>232</v>
      </c>
      <c r="E947">
        <v>3223.5936215000002</v>
      </c>
      <c r="F947">
        <v>1115.8</v>
      </c>
      <c r="G947">
        <v>4.0559517818471296</v>
      </c>
      <c r="H947">
        <v>-6.9115765774126601</v>
      </c>
      <c r="I947">
        <v>32.73742863439</v>
      </c>
      <c r="J947">
        <v>-5.1546087195974399</v>
      </c>
      <c r="K947">
        <v>1103.03906560877</v>
      </c>
      <c r="L947">
        <v>939.37457259561404</v>
      </c>
      <c r="M947">
        <v>37.797565265956401</v>
      </c>
      <c r="N947">
        <v>0.347403255224004</v>
      </c>
      <c r="O947">
        <v>22.759455099480199</v>
      </c>
      <c r="P947">
        <v>68.728262513231499</v>
      </c>
      <c r="Q947">
        <v>-8.1035823654800002E-3</v>
      </c>
    </row>
    <row r="948" spans="1:17" hidden="1" x14ac:dyDescent="0.3">
      <c r="A948" t="s">
        <v>2048</v>
      </c>
      <c r="B948" t="s">
        <v>2049</v>
      </c>
      <c r="C948" t="s">
        <v>3162</v>
      </c>
      <c r="D948" t="s">
        <v>257</v>
      </c>
      <c r="E948">
        <v>3206.7418173599999</v>
      </c>
      <c r="F948">
        <v>309.89999999999998</v>
      </c>
      <c r="G948">
        <v>19.783524870903701</v>
      </c>
      <c r="H948">
        <v>-3.6519846480717901</v>
      </c>
      <c r="I948">
        <v>36.385847012976797</v>
      </c>
      <c r="J948">
        <v>0.57834506513702699</v>
      </c>
      <c r="K948">
        <v>333.01555508249902</v>
      </c>
      <c r="L948">
        <v>295.371985194638</v>
      </c>
      <c r="M948">
        <v>41.548109423091901</v>
      </c>
      <c r="N948">
        <v>0.46039097069429402</v>
      </c>
      <c r="O948">
        <v>47.950951919974202</v>
      </c>
      <c r="P948">
        <v>93.687499999999901</v>
      </c>
      <c r="Q948">
        <v>0.20751756169834401</v>
      </c>
    </row>
    <row r="949" spans="1:17" hidden="1" x14ac:dyDescent="0.3">
      <c r="A949" t="s">
        <v>2050</v>
      </c>
      <c r="B949" t="s">
        <v>2051</v>
      </c>
      <c r="C949" t="s">
        <v>3162</v>
      </c>
      <c r="D949" t="s">
        <v>48</v>
      </c>
      <c r="E949">
        <v>3197.768562925</v>
      </c>
      <c r="F949">
        <v>2555.65</v>
      </c>
      <c r="G949">
        <v>44.335430430051296</v>
      </c>
      <c r="H949">
        <v>19.682412380038301</v>
      </c>
      <c r="I949">
        <v>38.0812666072515</v>
      </c>
      <c r="J949">
        <v>14.854076941879899</v>
      </c>
      <c r="K949">
        <v>2208.7054441929199</v>
      </c>
      <c r="L949">
        <v>1998.4443106582</v>
      </c>
      <c r="M949">
        <v>82.158547146763695</v>
      </c>
      <c r="N949">
        <v>1.1336103813989</v>
      </c>
      <c r="O949">
        <v>3.3005301977970301</v>
      </c>
      <c r="P949">
        <v>104.288569144684</v>
      </c>
      <c r="Q949">
        <v>0.176464044943553</v>
      </c>
    </row>
    <row r="950" spans="1:17" hidden="1" x14ac:dyDescent="0.3">
      <c r="A950" t="s">
        <v>2052</v>
      </c>
      <c r="B950" t="s">
        <v>2053</v>
      </c>
      <c r="C950" t="s">
        <v>3162</v>
      </c>
      <c r="D950" t="s">
        <v>48</v>
      </c>
      <c r="E950">
        <v>3187.6441639200002</v>
      </c>
      <c r="F950">
        <v>838.8</v>
      </c>
      <c r="G950">
        <v>-21.962767304544201</v>
      </c>
      <c r="H950">
        <v>-6.3751415767961701</v>
      </c>
      <c r="I950">
        <v>-21.583931557561801</v>
      </c>
      <c r="J950">
        <v>2.2031618596882798</v>
      </c>
      <c r="K950">
        <v>888.41071073673595</v>
      </c>
      <c r="L950">
        <v>892.51667896871902</v>
      </c>
      <c r="M950">
        <v>49.0085575263669</v>
      </c>
      <c r="N950">
        <v>0.65539479094922504</v>
      </c>
      <c r="O950">
        <v>64.043872198378594</v>
      </c>
      <c r="P950">
        <v>18.3241641980533</v>
      </c>
    </row>
    <row r="951" spans="1:17" hidden="1" x14ac:dyDescent="0.3">
      <c r="A951" t="s">
        <v>2054</v>
      </c>
      <c r="B951" t="s">
        <v>2055</v>
      </c>
      <c r="C951" t="s">
        <v>3162</v>
      </c>
      <c r="D951" t="s">
        <v>130</v>
      </c>
      <c r="E951">
        <v>3185.1300940450001</v>
      </c>
      <c r="F951">
        <v>316.85000000000002</v>
      </c>
      <c r="G951">
        <v>10.0488118619809</v>
      </c>
      <c r="H951">
        <v>-15.7593377620822</v>
      </c>
      <c r="I951">
        <v>-25.772914882752001</v>
      </c>
      <c r="J951">
        <v>0.40674862119698402</v>
      </c>
      <c r="K951">
        <v>336.059732078472</v>
      </c>
      <c r="L951">
        <v>331.30111032404102</v>
      </c>
      <c r="M951">
        <v>53.805607724084098</v>
      </c>
      <c r="N951">
        <v>0.92681898610042801</v>
      </c>
      <c r="O951">
        <v>48.019567618746997</v>
      </c>
      <c r="P951">
        <v>55.014677103718199</v>
      </c>
      <c r="Q951">
        <v>5.9365152263397003E-2</v>
      </c>
    </row>
    <row r="952" spans="1:17" hidden="1" x14ac:dyDescent="0.3">
      <c r="A952" t="s">
        <v>2056</v>
      </c>
      <c r="B952" t="s">
        <v>2057</v>
      </c>
      <c r="C952" t="s">
        <v>3162</v>
      </c>
      <c r="D952" t="s">
        <v>218</v>
      </c>
      <c r="E952">
        <v>3184.3087604399998</v>
      </c>
      <c r="F952">
        <v>230.84</v>
      </c>
      <c r="G952">
        <v>197.20486153777301</v>
      </c>
      <c r="H952">
        <v>-2.2758940681526898</v>
      </c>
      <c r="I952">
        <v>124.98635907152899</v>
      </c>
      <c r="J952">
        <v>0.152800270948168</v>
      </c>
      <c r="K952">
        <v>234.227705251039</v>
      </c>
      <c r="L952">
        <v>174.20963151378899</v>
      </c>
      <c r="M952">
        <v>47.156535646438698</v>
      </c>
      <c r="N952">
        <v>0.63844444425261604</v>
      </c>
      <c r="O952">
        <v>33.425749436839297</v>
      </c>
      <c r="P952">
        <v>254.865488086087</v>
      </c>
      <c r="Q952">
        <v>0.16259276597241101</v>
      </c>
    </row>
    <row r="953" spans="1:17" hidden="1" x14ac:dyDescent="0.3">
      <c r="A953" t="s">
        <v>2058</v>
      </c>
      <c r="B953" t="s">
        <v>2059</v>
      </c>
      <c r="C953" t="s">
        <v>3162</v>
      </c>
      <c r="D953" t="s">
        <v>2000</v>
      </c>
      <c r="E953">
        <v>3183.36</v>
      </c>
      <c r="F953">
        <v>497.4</v>
      </c>
      <c r="G953">
        <v>45.646199619507499</v>
      </c>
      <c r="H953">
        <v>12.8752782149871</v>
      </c>
      <c r="I953">
        <v>51.627477616402899</v>
      </c>
      <c r="J953">
        <v>11.705552127737301</v>
      </c>
      <c r="K953">
        <v>414.75904241260901</v>
      </c>
      <c r="L953">
        <v>328.75558344729598</v>
      </c>
      <c r="M953">
        <v>73.729476412595801</v>
      </c>
      <c r="N953">
        <v>0.54827595415155905</v>
      </c>
      <c r="O953">
        <v>2.4326497788500201</v>
      </c>
      <c r="P953">
        <v>119.070689275489</v>
      </c>
      <c r="Q953">
        <v>0.19871509084981101</v>
      </c>
    </row>
    <row r="954" spans="1:17" hidden="1" x14ac:dyDescent="0.3">
      <c r="A954" t="s">
        <v>2060</v>
      </c>
      <c r="B954" t="s">
        <v>2061</v>
      </c>
      <c r="C954" t="s">
        <v>3162</v>
      </c>
      <c r="D954" t="s">
        <v>51</v>
      </c>
      <c r="E954">
        <v>3183.0515386500001</v>
      </c>
      <c r="F954">
        <v>345.3</v>
      </c>
      <c r="G954">
        <v>-26.146809154846601</v>
      </c>
      <c r="H954">
        <v>-7.9297102754908302</v>
      </c>
      <c r="I954">
        <v>-8.9763351696540798</v>
      </c>
      <c r="J954">
        <v>-2.2684157322051499</v>
      </c>
      <c r="K954">
        <v>349.660017410862</v>
      </c>
      <c r="L954">
        <v>344.38873802018003</v>
      </c>
      <c r="M954">
        <v>51.159124163838598</v>
      </c>
      <c r="N954">
        <v>0.97366938473555098</v>
      </c>
      <c r="O954">
        <v>20.185346075876001</v>
      </c>
      <c r="P954">
        <v>20.481507327285399</v>
      </c>
      <c r="Q954">
        <v>-7.8155298850658E-2</v>
      </c>
    </row>
    <row r="955" spans="1:17" hidden="1" x14ac:dyDescent="0.3">
      <c r="A955" t="s">
        <v>2062</v>
      </c>
      <c r="B955" t="s">
        <v>2063</v>
      </c>
      <c r="C955" t="s">
        <v>3162</v>
      </c>
      <c r="D955" t="s">
        <v>130</v>
      </c>
      <c r="E955">
        <v>3182.3388363200002</v>
      </c>
      <c r="F955">
        <v>68.319999999999993</v>
      </c>
      <c r="G955">
        <v>27.319969633246401</v>
      </c>
      <c r="H955">
        <v>-12.769561361196899</v>
      </c>
      <c r="I955">
        <v>-8.6615427872800393E-3</v>
      </c>
      <c r="J955">
        <v>-1.4172232351757901</v>
      </c>
      <c r="K955">
        <v>76.199033029794407</v>
      </c>
      <c r="M955">
        <v>44.633486341879298</v>
      </c>
      <c r="N955">
        <v>0.400389446227924</v>
      </c>
      <c r="O955">
        <v>58.884660421545597</v>
      </c>
      <c r="P955">
        <v>89.7777777777777</v>
      </c>
    </row>
    <row r="956" spans="1:17" hidden="1" x14ac:dyDescent="0.3">
      <c r="A956" t="s">
        <v>2064</v>
      </c>
      <c r="B956" t="s">
        <v>2065</v>
      </c>
      <c r="C956" t="s">
        <v>3162</v>
      </c>
      <c r="D956" t="s">
        <v>1348</v>
      </c>
      <c r="E956">
        <v>3181.04884128</v>
      </c>
      <c r="F956">
        <v>216.2</v>
      </c>
      <c r="K956">
        <v>198.53034696656701</v>
      </c>
      <c r="L956">
        <v>172.215069946667</v>
      </c>
      <c r="M956">
        <v>81.1750791682543</v>
      </c>
      <c r="N956">
        <v>1</v>
      </c>
      <c r="Q956">
        <v>0.14788253940821999</v>
      </c>
    </row>
    <row r="957" spans="1:17" hidden="1" x14ac:dyDescent="0.3">
      <c r="A957" t="s">
        <v>2066</v>
      </c>
      <c r="B957" t="s">
        <v>2067</v>
      </c>
      <c r="C957" t="s">
        <v>3162</v>
      </c>
      <c r="D957" t="s">
        <v>257</v>
      </c>
      <c r="E957">
        <v>3176.1631379370001</v>
      </c>
      <c r="F957">
        <v>107.61</v>
      </c>
      <c r="G957">
        <v>60.106980408115</v>
      </c>
      <c r="H957">
        <v>11.3155800726883</v>
      </c>
      <c r="I957">
        <v>82.551520065210099</v>
      </c>
      <c r="J957">
        <v>8.8249638741983301</v>
      </c>
      <c r="K957">
        <v>90.291089110449306</v>
      </c>
      <c r="L957">
        <v>69.723408077453499</v>
      </c>
      <c r="M957">
        <v>66.625557974996994</v>
      </c>
      <c r="N957">
        <v>1.09833681740184</v>
      </c>
      <c r="O957">
        <v>3.3175355450236901</v>
      </c>
      <c r="P957">
        <v>134.18933623503801</v>
      </c>
      <c r="Q957">
        <v>8.4874974959918997E-2</v>
      </c>
    </row>
    <row r="958" spans="1:17" x14ac:dyDescent="0.3">
      <c r="A958" t="s">
        <v>2068</v>
      </c>
      <c r="B958" t="s">
        <v>2069</v>
      </c>
      <c r="C958" t="s">
        <v>3154</v>
      </c>
      <c r="D958" t="s">
        <v>119</v>
      </c>
      <c r="E958">
        <v>3165.8810625000001</v>
      </c>
      <c r="F958">
        <v>1087.5</v>
      </c>
      <c r="G958">
        <v>-24.584846575367202</v>
      </c>
      <c r="H958">
        <v>-0.57724911529928702</v>
      </c>
      <c r="I958">
        <v>-17.582763735329799</v>
      </c>
      <c r="J958">
        <v>-0.15497951469490601</v>
      </c>
      <c r="K958">
        <v>1121.93009089976</v>
      </c>
      <c r="L958">
        <v>1124.89394340737</v>
      </c>
      <c r="M958">
        <v>37.612919859373498</v>
      </c>
      <c r="N958">
        <v>0.719222101077162</v>
      </c>
      <c r="O958">
        <v>24.965517241379299</v>
      </c>
      <c r="P958">
        <v>13.8743455497382</v>
      </c>
      <c r="Q958">
        <v>-9.9026695939990004E-3</v>
      </c>
    </row>
    <row r="959" spans="1:17" hidden="1" x14ac:dyDescent="0.3">
      <c r="A959" t="s">
        <v>2070</v>
      </c>
      <c r="B959" t="s">
        <v>2071</v>
      </c>
      <c r="C959" t="s">
        <v>3162</v>
      </c>
      <c r="D959" t="s">
        <v>2072</v>
      </c>
      <c r="E959">
        <v>3165.12</v>
      </c>
      <c r="F959">
        <v>1130.4000000000001</v>
      </c>
      <c r="G959">
        <v>92.240250409522602</v>
      </c>
      <c r="H959">
        <v>21.781108423203801</v>
      </c>
      <c r="I959">
        <v>23.955414390746299</v>
      </c>
      <c r="J959">
        <v>-5.4317096218240204</v>
      </c>
      <c r="K959">
        <v>1009.22545473099</v>
      </c>
      <c r="L959">
        <v>893.07392042773699</v>
      </c>
      <c r="M959">
        <v>62.011168534141802</v>
      </c>
      <c r="N959">
        <v>1.5691640666489399</v>
      </c>
      <c r="O959">
        <v>28.976468506723201</v>
      </c>
      <c r="P959">
        <v>165.28983806618101</v>
      </c>
      <c r="Q959">
        <v>0.112124808283837</v>
      </c>
    </row>
    <row r="960" spans="1:17" hidden="1" x14ac:dyDescent="0.3">
      <c r="A960" t="s">
        <v>2073</v>
      </c>
      <c r="B960" t="s">
        <v>2074</v>
      </c>
      <c r="C960" t="s">
        <v>3162</v>
      </c>
      <c r="D960" t="s">
        <v>218</v>
      </c>
      <c r="E960">
        <v>3155.24</v>
      </c>
      <c r="F960">
        <v>717.1</v>
      </c>
      <c r="G960">
        <v>151.607461158907</v>
      </c>
      <c r="H960">
        <v>17.368529309279701</v>
      </c>
      <c r="I960">
        <v>104.620964196385</v>
      </c>
      <c r="J960">
        <v>5.93435052464568</v>
      </c>
      <c r="K960">
        <v>607.98487951684399</v>
      </c>
      <c r="L960">
        <v>442.588158713079</v>
      </c>
      <c r="M960">
        <v>62.754412556046702</v>
      </c>
      <c r="N960">
        <v>0.83188068237937396</v>
      </c>
      <c r="O960">
        <v>5.6756379863338298</v>
      </c>
      <c r="P960">
        <v>215.278083095185</v>
      </c>
      <c r="Q960">
        <v>0.217424766152608</v>
      </c>
    </row>
    <row r="961" spans="1:17" hidden="1" x14ac:dyDescent="0.3">
      <c r="A961" t="s">
        <v>2075</v>
      </c>
      <c r="B961" t="s">
        <v>2076</v>
      </c>
      <c r="C961" t="s">
        <v>3162</v>
      </c>
      <c r="D961" t="s">
        <v>54</v>
      </c>
      <c r="E961">
        <v>3151.5286107500001</v>
      </c>
      <c r="F961">
        <v>503.75</v>
      </c>
      <c r="G961">
        <v>2.4638957337611198</v>
      </c>
      <c r="H961">
        <v>-8.0342324858870899</v>
      </c>
      <c r="I961">
        <v>-4.06400882508831</v>
      </c>
      <c r="J961">
        <v>0.62580761049915201</v>
      </c>
      <c r="K961">
        <v>519.74483020057301</v>
      </c>
      <c r="L961">
        <v>481.45907412279098</v>
      </c>
      <c r="M961">
        <v>37.354057854150902</v>
      </c>
      <c r="N961">
        <v>0.60725889278309297</v>
      </c>
      <c r="O961">
        <v>18.114143920595499</v>
      </c>
      <c r="P961">
        <v>43.498077196980397</v>
      </c>
      <c r="Q961">
        <v>5.4847628515610002E-2</v>
      </c>
    </row>
    <row r="962" spans="1:17" hidden="1" x14ac:dyDescent="0.3">
      <c r="A962" t="s">
        <v>2077</v>
      </c>
      <c r="B962" t="s">
        <v>2078</v>
      </c>
      <c r="C962" t="s">
        <v>3162</v>
      </c>
      <c r="D962" t="s">
        <v>745</v>
      </c>
      <c r="E962">
        <v>3146.661741335</v>
      </c>
      <c r="F962">
        <v>29.05</v>
      </c>
      <c r="G962">
        <v>14.465513235100699</v>
      </c>
      <c r="H962">
        <v>41.337555364816403</v>
      </c>
      <c r="I962">
        <v>8.2937311964866591</v>
      </c>
      <c r="J962">
        <v>-1.0075825451588001</v>
      </c>
      <c r="K962">
        <v>25.9744259522232</v>
      </c>
      <c r="L962">
        <v>23.325281921466299</v>
      </c>
      <c r="M962">
        <v>46.688498123480301</v>
      </c>
      <c r="N962">
        <v>1.33269151477442</v>
      </c>
      <c r="O962">
        <v>29.741824440619599</v>
      </c>
      <c r="P962">
        <v>74.474474474474405</v>
      </c>
      <c r="Q962">
        <v>-5.4603812696259997E-3</v>
      </c>
    </row>
    <row r="963" spans="1:17" hidden="1" x14ac:dyDescent="0.3">
      <c r="A963" t="s">
        <v>2079</v>
      </c>
      <c r="B963" t="s">
        <v>2080</v>
      </c>
      <c r="C963" t="s">
        <v>3162</v>
      </c>
      <c r="D963" t="s">
        <v>282</v>
      </c>
      <c r="E963">
        <v>3136.55879916</v>
      </c>
      <c r="F963">
        <v>175.62</v>
      </c>
      <c r="G963">
        <v>43.455776301482899</v>
      </c>
      <c r="H963">
        <v>7.8695586049118802</v>
      </c>
      <c r="I963">
        <v>16.527000120545001</v>
      </c>
      <c r="J963">
        <v>-0.85567430532301503</v>
      </c>
      <c r="K963">
        <v>162.92513783196301</v>
      </c>
      <c r="L963">
        <v>139.71233982349099</v>
      </c>
      <c r="M963">
        <v>52.017798635781404</v>
      </c>
      <c r="N963">
        <v>0.58086304985275095</v>
      </c>
      <c r="O963">
        <v>9.4408381733287694</v>
      </c>
      <c r="P963">
        <v>92.354874041621002</v>
      </c>
      <c r="Q963">
        <v>0.17112365127325399</v>
      </c>
    </row>
    <row r="964" spans="1:17" hidden="1" x14ac:dyDescent="0.3">
      <c r="A964" t="s">
        <v>2081</v>
      </c>
      <c r="B964" t="s">
        <v>2082</v>
      </c>
      <c r="C964" t="s">
        <v>3162</v>
      </c>
      <c r="D964" t="s">
        <v>410</v>
      </c>
      <c r="E964">
        <v>3134.5665585000002</v>
      </c>
      <c r="F964">
        <v>4093.7</v>
      </c>
      <c r="G964">
        <v>-22.190671139710901</v>
      </c>
      <c r="H964">
        <v>-9.2176013720362899</v>
      </c>
      <c r="I964">
        <v>-17.4968767889942</v>
      </c>
      <c r="J964">
        <v>-3.1494254085162199</v>
      </c>
      <c r="K964">
        <v>4274.0561274163801</v>
      </c>
      <c r="L964">
        <v>4192.96028738318</v>
      </c>
      <c r="M964">
        <v>46.647444393542401</v>
      </c>
      <c r="N964">
        <v>0.52172449097447404</v>
      </c>
      <c r="O964">
        <v>24.5083909421794</v>
      </c>
      <c r="P964">
        <v>15.803171100833</v>
      </c>
      <c r="Q964">
        <v>6.0459420592128998E-2</v>
      </c>
    </row>
    <row r="965" spans="1:17" hidden="1" x14ac:dyDescent="0.3">
      <c r="A965" t="s">
        <v>2083</v>
      </c>
      <c r="B965" t="s">
        <v>2084</v>
      </c>
      <c r="C965" t="s">
        <v>3162</v>
      </c>
      <c r="D965" t="s">
        <v>448</v>
      </c>
      <c r="E965">
        <v>3116.8343746</v>
      </c>
      <c r="F965">
        <v>549.54999999999995</v>
      </c>
      <c r="G965">
        <v>-1.4713959898023401</v>
      </c>
      <c r="H965">
        <v>4.5934433016743599</v>
      </c>
      <c r="I965">
        <v>-11.0641534366894</v>
      </c>
      <c r="J965">
        <v>4.3033311685277997</v>
      </c>
      <c r="K965">
        <v>521.42052357654495</v>
      </c>
      <c r="L965">
        <v>510.106714631991</v>
      </c>
      <c r="M965">
        <v>63.307391573280697</v>
      </c>
      <c r="N965">
        <v>1.4303569610161599</v>
      </c>
      <c r="O965">
        <v>20.089163861341099</v>
      </c>
      <c r="P965">
        <v>42.647631408176402</v>
      </c>
      <c r="Q965">
        <v>1.9071958160841E-2</v>
      </c>
    </row>
    <row r="966" spans="1:17" hidden="1" x14ac:dyDescent="0.3">
      <c r="A966" t="s">
        <v>2085</v>
      </c>
      <c r="B966" t="s">
        <v>2086</v>
      </c>
      <c r="C966" t="s">
        <v>3162</v>
      </c>
      <c r="D966" t="s">
        <v>1616</v>
      </c>
      <c r="E966">
        <v>3110.4785380409999</v>
      </c>
      <c r="F966">
        <v>140.61000000000001</v>
      </c>
      <c r="G966">
        <v>-42.607635583910898</v>
      </c>
      <c r="H966">
        <v>-4.8741488567432203</v>
      </c>
      <c r="I966">
        <v>-13.236258187801999</v>
      </c>
      <c r="J966">
        <v>-0.53442763014797101</v>
      </c>
      <c r="K966">
        <v>150.07594994667701</v>
      </c>
      <c r="L966">
        <v>150.16977081761999</v>
      </c>
      <c r="M966">
        <v>32.264072315705199</v>
      </c>
      <c r="N966">
        <v>0.29278210317342901</v>
      </c>
      <c r="O966">
        <v>27.3664746461844</v>
      </c>
      <c r="P966">
        <v>9</v>
      </c>
      <c r="Q966">
        <v>1.9837360148555E-2</v>
      </c>
    </row>
    <row r="967" spans="1:17" hidden="1" x14ac:dyDescent="0.3">
      <c r="A967" t="s">
        <v>2087</v>
      </c>
      <c r="B967" t="s">
        <v>2088</v>
      </c>
      <c r="C967" t="s">
        <v>3162</v>
      </c>
      <c r="D967" t="s">
        <v>1348</v>
      </c>
      <c r="E967">
        <v>3108.3553769800001</v>
      </c>
      <c r="F967">
        <v>3423.8</v>
      </c>
      <c r="G967">
        <v>21.4863076283597</v>
      </c>
      <c r="H967">
        <v>4.4459255943295402</v>
      </c>
      <c r="I967">
        <v>44.123613864314002</v>
      </c>
      <c r="J967">
        <v>1.0753076253326099</v>
      </c>
      <c r="K967">
        <v>3234.9011009082601</v>
      </c>
      <c r="L967">
        <v>2650.0922552892698</v>
      </c>
      <c r="M967">
        <v>54.608942902315498</v>
      </c>
      <c r="N967">
        <v>0.489174910285604</v>
      </c>
      <c r="O967">
        <v>7.2331911910742397</v>
      </c>
      <c r="P967">
        <v>77.762778744061706</v>
      </c>
      <c r="Q967">
        <v>0.198403401205312</v>
      </c>
    </row>
    <row r="968" spans="1:17" hidden="1" x14ac:dyDescent="0.3">
      <c r="A968" t="s">
        <v>2089</v>
      </c>
      <c r="B968" t="s">
        <v>2090</v>
      </c>
      <c r="C968" t="s">
        <v>3162</v>
      </c>
      <c r="D968" t="s">
        <v>552</v>
      </c>
      <c r="E968">
        <v>3081.2338758299902</v>
      </c>
      <c r="F968">
        <v>292.35000000000002</v>
      </c>
      <c r="G968">
        <v>-61.7169115593233</v>
      </c>
      <c r="H968">
        <v>-8.9507572287073405</v>
      </c>
      <c r="I968">
        <v>-15.798839134580501</v>
      </c>
      <c r="J968">
        <v>0.70589608554519401</v>
      </c>
      <c r="K968">
        <v>304.46818870348699</v>
      </c>
      <c r="L968">
        <v>308.13730232540303</v>
      </c>
      <c r="M968">
        <v>38.019601838299103</v>
      </c>
      <c r="N968">
        <v>0.59349521179266795</v>
      </c>
      <c r="O968">
        <v>75.953480417308</v>
      </c>
      <c r="P968">
        <v>18.793173506704498</v>
      </c>
    </row>
    <row r="969" spans="1:17" x14ac:dyDescent="0.3">
      <c r="A969" t="s">
        <v>2091</v>
      </c>
      <c r="B969" t="s">
        <v>2092</v>
      </c>
      <c r="C969" t="s">
        <v>3149</v>
      </c>
      <c r="D969" t="s">
        <v>500</v>
      </c>
      <c r="E969">
        <v>3079.3957698999998</v>
      </c>
      <c r="F969">
        <v>423.65</v>
      </c>
      <c r="G969">
        <v>-15.0817295267739</v>
      </c>
      <c r="H969">
        <v>-6.8577153033377298</v>
      </c>
      <c r="I969">
        <v>8.1567448951168</v>
      </c>
      <c r="J969">
        <v>-2.09039674351303</v>
      </c>
      <c r="K969">
        <v>440.70307882416301</v>
      </c>
      <c r="L969">
        <v>393.85523967731899</v>
      </c>
      <c r="M969">
        <v>32.1807883070786</v>
      </c>
      <c r="N969">
        <v>0.32016755398047902</v>
      </c>
      <c r="O969">
        <v>19.202171603918298</v>
      </c>
      <c r="P969">
        <v>43.585832909676299</v>
      </c>
      <c r="Q969">
        <v>2.4065186307369998E-3</v>
      </c>
    </row>
    <row r="970" spans="1:17" hidden="1" x14ac:dyDescent="0.3">
      <c r="A970" t="s">
        <v>2093</v>
      </c>
      <c r="B970" t="s">
        <v>2094</v>
      </c>
      <c r="C970" t="s">
        <v>3162</v>
      </c>
      <c r="D970" t="s">
        <v>21</v>
      </c>
      <c r="E970">
        <v>3067.4861227799902</v>
      </c>
      <c r="F970">
        <v>773.95</v>
      </c>
      <c r="G970">
        <v>93.162206476193006</v>
      </c>
      <c r="H970">
        <v>-0.90033049367274398</v>
      </c>
      <c r="I970">
        <v>6.9288853122538798</v>
      </c>
      <c r="J970">
        <v>3.9424831085944501</v>
      </c>
      <c r="K970">
        <v>751.61454995925601</v>
      </c>
      <c r="L970">
        <v>625.54548763300102</v>
      </c>
      <c r="M970">
        <v>49.612230447826398</v>
      </c>
      <c r="N970">
        <v>0.54347333861443803</v>
      </c>
      <c r="O970">
        <v>10.5820789456683</v>
      </c>
      <c r="P970">
        <v>159.23630882599201</v>
      </c>
      <c r="Q970">
        <v>0.10350189035816899</v>
      </c>
    </row>
    <row r="971" spans="1:17" hidden="1" x14ac:dyDescent="0.3">
      <c r="A971" t="s">
        <v>2095</v>
      </c>
      <c r="B971" t="s">
        <v>2096</v>
      </c>
      <c r="C971" t="s">
        <v>3162</v>
      </c>
      <c r="D971" t="s">
        <v>252</v>
      </c>
      <c r="E971">
        <v>3066.04</v>
      </c>
      <c r="F971">
        <v>15330.2</v>
      </c>
      <c r="G971">
        <v>-23.726695966264099</v>
      </c>
      <c r="H971">
        <v>2.6303074553736301</v>
      </c>
      <c r="I971">
        <v>21.175363210697</v>
      </c>
      <c r="J971">
        <v>5.5950284907988204</v>
      </c>
      <c r="K971">
        <v>14825.536322919101</v>
      </c>
      <c r="L971">
        <v>14062.672355467799</v>
      </c>
      <c r="M971">
        <v>63.430133781831202</v>
      </c>
      <c r="N971">
        <v>1.1881866206110701</v>
      </c>
      <c r="O971">
        <v>10.892551956269299</v>
      </c>
      <c r="P971">
        <v>47.391596961830501</v>
      </c>
      <c r="Q971">
        <v>0.14518167526391099</v>
      </c>
    </row>
    <row r="972" spans="1:17" hidden="1" x14ac:dyDescent="0.3">
      <c r="A972" t="s">
        <v>2097</v>
      </c>
      <c r="B972" t="s">
        <v>2098</v>
      </c>
      <c r="C972" t="s">
        <v>3162</v>
      </c>
      <c r="D972" t="s">
        <v>138</v>
      </c>
      <c r="E972">
        <v>3065.2020895599999</v>
      </c>
      <c r="F972">
        <v>100.01</v>
      </c>
      <c r="G972">
        <v>23.498608887654601</v>
      </c>
      <c r="H972">
        <v>-7.3102254571754699</v>
      </c>
      <c r="I972">
        <v>-19.845009320621202</v>
      </c>
      <c r="J972">
        <v>-2.4944496265101201</v>
      </c>
      <c r="K972">
        <v>104.79780597326599</v>
      </c>
      <c r="L972">
        <v>103.540478709502</v>
      </c>
      <c r="M972">
        <v>40.010835061973197</v>
      </c>
      <c r="N972">
        <v>0.35068938774352099</v>
      </c>
      <c r="O972">
        <v>61.683831616838297</v>
      </c>
      <c r="P972">
        <v>53.6251920122888</v>
      </c>
      <c r="Q972">
        <v>0.187215388336925</v>
      </c>
    </row>
    <row r="973" spans="1:17" hidden="1" x14ac:dyDescent="0.3">
      <c r="A973" t="s">
        <v>2099</v>
      </c>
      <c r="B973" t="s">
        <v>2100</v>
      </c>
      <c r="C973" t="s">
        <v>3162</v>
      </c>
      <c r="D973" t="s">
        <v>21</v>
      </c>
      <c r="E973">
        <v>3064.2335062500001</v>
      </c>
      <c r="F973">
        <v>241.5</v>
      </c>
      <c r="G973">
        <v>-40.623075888791298</v>
      </c>
      <c r="H973">
        <v>-16.021600731342801</v>
      </c>
      <c r="I973">
        <v>-5.9462372568419504</v>
      </c>
      <c r="J973">
        <v>-3.5763789640650199</v>
      </c>
      <c r="K973">
        <v>250.763417990411</v>
      </c>
      <c r="L973">
        <v>236.02471362518801</v>
      </c>
      <c r="M973">
        <v>36.067806798481897</v>
      </c>
      <c r="N973">
        <v>0.43418613170511899</v>
      </c>
      <c r="O973">
        <v>33.233954451345703</v>
      </c>
      <c r="P973">
        <v>43.784234341509801</v>
      </c>
      <c r="Q973">
        <v>0.118111916690747</v>
      </c>
    </row>
    <row r="974" spans="1:17" hidden="1" x14ac:dyDescent="0.3">
      <c r="A974" t="s">
        <v>2101</v>
      </c>
      <c r="B974" t="s">
        <v>2102</v>
      </c>
      <c r="C974" t="s">
        <v>3162</v>
      </c>
      <c r="D974" t="s">
        <v>119</v>
      </c>
      <c r="E974">
        <v>3054.7780096619999</v>
      </c>
      <c r="F974">
        <v>170.58</v>
      </c>
      <c r="G974">
        <v>-40.489323009547597</v>
      </c>
      <c r="H974">
        <v>-12.4014600507327</v>
      </c>
      <c r="I974">
        <v>-11.3329533060896</v>
      </c>
      <c r="J974">
        <v>-2.5013100161369199</v>
      </c>
      <c r="K974">
        <v>185.344909444601</v>
      </c>
      <c r="L974">
        <v>175.05246409488399</v>
      </c>
      <c r="M974">
        <v>41.156542634782802</v>
      </c>
      <c r="N974">
        <v>0.396977278929039</v>
      </c>
      <c r="O974">
        <v>38.9377418220189</v>
      </c>
      <c r="P974">
        <v>33.109637143971902</v>
      </c>
      <c r="Q974">
        <v>9.1230625739699006E-2</v>
      </c>
    </row>
    <row r="975" spans="1:17" hidden="1" x14ac:dyDescent="0.3">
      <c r="A975" t="s">
        <v>2103</v>
      </c>
      <c r="B975" t="s">
        <v>2104</v>
      </c>
      <c r="C975" t="s">
        <v>3162</v>
      </c>
      <c r="D975" t="s">
        <v>229</v>
      </c>
      <c r="E975">
        <v>3048.7375655549999</v>
      </c>
      <c r="F975">
        <v>2796.55</v>
      </c>
      <c r="G975">
        <v>159.875142719991</v>
      </c>
      <c r="H975">
        <v>5.7594791537585097</v>
      </c>
      <c r="I975">
        <v>115.831082879568</v>
      </c>
      <c r="J975">
        <v>6.5437680045933302</v>
      </c>
      <c r="K975">
        <v>2463.89516736113</v>
      </c>
      <c r="L975">
        <v>1826.79789704315</v>
      </c>
      <c r="M975">
        <v>63.779094901263001</v>
      </c>
      <c r="N975">
        <v>0.54162186057411599</v>
      </c>
      <c r="O975">
        <v>7.2035186211582003</v>
      </c>
      <c r="P975">
        <v>191.27695031767499</v>
      </c>
      <c r="Q975">
        <v>0.152639220963253</v>
      </c>
    </row>
    <row r="976" spans="1:17" hidden="1" x14ac:dyDescent="0.3">
      <c r="A976" t="s">
        <v>2105</v>
      </c>
      <c r="B976" t="s">
        <v>2106</v>
      </c>
      <c r="C976" t="s">
        <v>3162</v>
      </c>
      <c r="D976" t="s">
        <v>453</v>
      </c>
      <c r="E976">
        <v>3040.7847236699999</v>
      </c>
      <c r="F976">
        <v>4761.3</v>
      </c>
      <c r="G976">
        <v>9.0029799411286504</v>
      </c>
      <c r="H976">
        <v>1.9602359624909</v>
      </c>
      <c r="I976">
        <v>31.496728782966901</v>
      </c>
      <c r="J976">
        <v>4.1269682618892398</v>
      </c>
      <c r="K976">
        <v>4647.1152587336501</v>
      </c>
      <c r="L976">
        <v>4095.2539496392801</v>
      </c>
      <c r="M976">
        <v>60.971311147853498</v>
      </c>
      <c r="N976">
        <v>0.237933127118582</v>
      </c>
      <c r="O976">
        <v>13.960472980068401</v>
      </c>
      <c r="P976">
        <v>66.943076033028802</v>
      </c>
      <c r="Q976">
        <v>0.13960214103702201</v>
      </c>
    </row>
    <row r="977" spans="1:17" hidden="1" x14ac:dyDescent="0.3">
      <c r="A977" t="s">
        <v>2107</v>
      </c>
      <c r="B977" t="s">
        <v>2108</v>
      </c>
      <c r="C977" t="s">
        <v>3162</v>
      </c>
      <c r="D977" t="s">
        <v>130</v>
      </c>
      <c r="E977">
        <v>3006.6831791099999</v>
      </c>
      <c r="F977">
        <v>830.7</v>
      </c>
      <c r="G977">
        <v>93.258123540005798</v>
      </c>
      <c r="H977">
        <v>14.551457944977599</v>
      </c>
      <c r="I977">
        <v>-4.5262796267430501</v>
      </c>
      <c r="J977">
        <v>20.121219268520498</v>
      </c>
      <c r="K977">
        <v>686.20952273775197</v>
      </c>
      <c r="L977">
        <v>627.75882135729705</v>
      </c>
      <c r="M977">
        <v>84.525013365247403</v>
      </c>
      <c r="N977">
        <v>3.3022678759847399</v>
      </c>
      <c r="O977">
        <v>1.5288311062958899</v>
      </c>
      <c r="P977">
        <v>153.619736842105</v>
      </c>
      <c r="Q977">
        <v>0.105223839691196</v>
      </c>
    </row>
    <row r="978" spans="1:17" hidden="1" x14ac:dyDescent="0.3">
      <c r="A978" t="s">
        <v>2109</v>
      </c>
      <c r="B978" t="s">
        <v>2110</v>
      </c>
      <c r="C978" t="s">
        <v>3162</v>
      </c>
      <c r="D978" t="s">
        <v>1506</v>
      </c>
      <c r="E978">
        <v>2997.82</v>
      </c>
      <c r="F978">
        <v>186.2</v>
      </c>
      <c r="G978">
        <v>149.09376415315401</v>
      </c>
      <c r="H978">
        <v>34.7750415733869</v>
      </c>
      <c r="I978">
        <v>203.864885478638</v>
      </c>
      <c r="J978">
        <v>-6.75224101544904</v>
      </c>
      <c r="K978">
        <v>153.445462167958</v>
      </c>
      <c r="L978">
        <v>106.880812756764</v>
      </c>
      <c r="M978">
        <v>54.676548363195202</v>
      </c>
      <c r="N978">
        <v>0.10208223178935499</v>
      </c>
      <c r="O978">
        <v>11.573576799140699</v>
      </c>
      <c r="P978">
        <v>258.00807537012099</v>
      </c>
      <c r="Q978">
        <v>0.20300724461220199</v>
      </c>
    </row>
    <row r="979" spans="1:17" hidden="1" x14ac:dyDescent="0.3">
      <c r="A979" t="s">
        <v>2111</v>
      </c>
      <c r="B979" t="s">
        <v>2112</v>
      </c>
      <c r="C979" t="s">
        <v>3162</v>
      </c>
      <c r="D979" t="s">
        <v>229</v>
      </c>
      <c r="E979">
        <v>2993.5869237349998</v>
      </c>
      <c r="F979">
        <v>5828.45</v>
      </c>
      <c r="G979">
        <v>97.109705260888305</v>
      </c>
      <c r="H979">
        <v>19.1818967357307</v>
      </c>
      <c r="I979">
        <v>60.049277693176002</v>
      </c>
      <c r="J979">
        <v>14.8288397051606</v>
      </c>
      <c r="K979">
        <v>4697.1630353525798</v>
      </c>
      <c r="L979">
        <v>3955.7936663400601</v>
      </c>
      <c r="M979">
        <v>84.909347870194907</v>
      </c>
      <c r="N979">
        <v>1.91323051978958</v>
      </c>
      <c r="O979">
        <v>2.6001767193679401</v>
      </c>
      <c r="P979">
        <v>147.96639012975899</v>
      </c>
      <c r="Q979">
        <v>0.131067151926617</v>
      </c>
    </row>
    <row r="980" spans="1:17" hidden="1" x14ac:dyDescent="0.3">
      <c r="A980" t="s">
        <v>2113</v>
      </c>
      <c r="B980" t="s">
        <v>2114</v>
      </c>
      <c r="C980" t="s">
        <v>3162</v>
      </c>
      <c r="D980" t="s">
        <v>2115</v>
      </c>
      <c r="E980">
        <v>2990.7894799999999</v>
      </c>
      <c r="F980">
        <v>303.8</v>
      </c>
      <c r="G980">
        <v>166.83093400176699</v>
      </c>
      <c r="H980">
        <v>12.5888512144061</v>
      </c>
      <c r="I980">
        <v>74.898760020863804</v>
      </c>
      <c r="J980">
        <v>-1.36259797874718</v>
      </c>
      <c r="K980">
        <v>250.59844498234099</v>
      </c>
      <c r="L980">
        <v>184.97940001856301</v>
      </c>
      <c r="M980">
        <v>60.462613211843603</v>
      </c>
      <c r="N980">
        <v>0.46391142563562698</v>
      </c>
      <c r="O980">
        <v>8.5747202106649194</v>
      </c>
      <c r="P980">
        <v>241.92459200900399</v>
      </c>
    </row>
    <row r="981" spans="1:17" hidden="1" x14ac:dyDescent="0.3">
      <c r="A981" t="s">
        <v>2116</v>
      </c>
      <c r="B981" t="s">
        <v>2117</v>
      </c>
      <c r="C981" t="s">
        <v>3162</v>
      </c>
      <c r="D981" t="s">
        <v>77</v>
      </c>
      <c r="E981">
        <v>2987.747883</v>
      </c>
      <c r="F981">
        <v>231.75</v>
      </c>
      <c r="G981">
        <v>35.622442855243797</v>
      </c>
      <c r="H981">
        <v>-7.0025925571883301</v>
      </c>
      <c r="I981">
        <v>20.403457807613702</v>
      </c>
      <c r="J981">
        <v>-2.0582095567117</v>
      </c>
      <c r="K981">
        <v>239.86981485999499</v>
      </c>
      <c r="L981">
        <v>209.60637996783601</v>
      </c>
      <c r="M981">
        <v>33.2921148757762</v>
      </c>
      <c r="N981">
        <v>0.61004966849442299</v>
      </c>
      <c r="O981">
        <v>21.5922330097087</v>
      </c>
      <c r="P981">
        <v>90.192860073861297</v>
      </c>
      <c r="Q981">
        <v>6.1300969279468001E-2</v>
      </c>
    </row>
    <row r="982" spans="1:17" hidden="1" x14ac:dyDescent="0.3">
      <c r="A982" t="s">
        <v>2118</v>
      </c>
      <c r="B982" t="s">
        <v>2119</v>
      </c>
      <c r="C982" t="s">
        <v>3162</v>
      </c>
      <c r="D982" t="s">
        <v>51</v>
      </c>
      <c r="E982">
        <v>2982.5942274089998</v>
      </c>
      <c r="F982">
        <v>136.77000000000001</v>
      </c>
      <c r="G982">
        <v>64.465648831998294</v>
      </c>
      <c r="H982">
        <v>-8.6869864405278197</v>
      </c>
      <c r="I982">
        <v>9.5319036000032895</v>
      </c>
      <c r="J982">
        <v>-3.24242750386937</v>
      </c>
      <c r="K982">
        <v>141.27414382337801</v>
      </c>
      <c r="L982">
        <v>119.090385019384</v>
      </c>
      <c r="M982">
        <v>36.875280257607599</v>
      </c>
      <c r="N982">
        <v>0.45134059357627299</v>
      </c>
      <c r="O982">
        <v>23.784455655479899</v>
      </c>
      <c r="P982">
        <v>125.135802469135</v>
      </c>
      <c r="Q982">
        <v>2.8126903258955002E-2</v>
      </c>
    </row>
    <row r="983" spans="1:17" x14ac:dyDescent="0.3">
      <c r="A983" t="s">
        <v>2120</v>
      </c>
      <c r="B983" t="s">
        <v>2121</v>
      </c>
      <c r="C983" t="s">
        <v>3160</v>
      </c>
      <c r="D983" t="s">
        <v>130</v>
      </c>
      <c r="E983">
        <v>2981.6529650699999</v>
      </c>
      <c r="F983">
        <v>392.3</v>
      </c>
      <c r="G983">
        <v>-47.747154541953201</v>
      </c>
      <c r="H983">
        <v>-4.4368654179371996</v>
      </c>
      <c r="I983">
        <v>-41.166875347928297</v>
      </c>
      <c r="J983">
        <v>-1.1727816850199599</v>
      </c>
      <c r="K983">
        <v>404.106035400758</v>
      </c>
      <c r="L983">
        <v>434.05964443507202</v>
      </c>
      <c r="M983">
        <v>50.599761481718502</v>
      </c>
      <c r="N983">
        <v>0.48642089580534698</v>
      </c>
      <c r="O983">
        <v>49.120570991587996</v>
      </c>
      <c r="P983">
        <v>13.7101449275362</v>
      </c>
      <c r="Q983">
        <v>2.1660380895035001E-2</v>
      </c>
    </row>
    <row r="984" spans="1:17" hidden="1" x14ac:dyDescent="0.3">
      <c r="A984" t="s">
        <v>2122</v>
      </c>
      <c r="B984" t="s">
        <v>2123</v>
      </c>
      <c r="C984" t="s">
        <v>3162</v>
      </c>
      <c r="D984" t="s">
        <v>77</v>
      </c>
      <c r="E984">
        <v>2981.1777547840002</v>
      </c>
      <c r="F984">
        <v>228.08</v>
      </c>
      <c r="G984">
        <v>-33.857297859810501</v>
      </c>
      <c r="H984">
        <v>-1.36856543878269</v>
      </c>
      <c r="I984">
        <v>-4.8831920320149402</v>
      </c>
      <c r="J984">
        <v>1.6225815289490901E-2</v>
      </c>
      <c r="K984">
        <v>231.52821133079499</v>
      </c>
      <c r="L984">
        <v>234.34128489901201</v>
      </c>
      <c r="M984">
        <v>47.077082756397097</v>
      </c>
      <c r="N984">
        <v>0.46399380217111902</v>
      </c>
      <c r="O984">
        <v>33.725008768853002</v>
      </c>
      <c r="P984">
        <v>17.567010309278299</v>
      </c>
      <c r="Q984">
        <v>-6.2071424892160998E-2</v>
      </c>
    </row>
    <row r="985" spans="1:17" hidden="1" x14ac:dyDescent="0.3">
      <c r="A985" t="s">
        <v>2124</v>
      </c>
      <c r="B985" t="s">
        <v>2125</v>
      </c>
      <c r="C985" t="s">
        <v>3162</v>
      </c>
      <c r="D985" t="s">
        <v>305</v>
      </c>
      <c r="E985">
        <v>2979.9465914399998</v>
      </c>
      <c r="F985">
        <v>901.6</v>
      </c>
      <c r="G985">
        <v>33.346778565083298</v>
      </c>
      <c r="H985">
        <v>1.0024978986428199</v>
      </c>
      <c r="I985">
        <v>96.634321845193796</v>
      </c>
      <c r="J985">
        <v>-1.3686150860678701</v>
      </c>
      <c r="K985">
        <v>824.57731567632402</v>
      </c>
      <c r="L985">
        <v>641.70241989842998</v>
      </c>
      <c r="M985">
        <v>55.099399844779498</v>
      </c>
      <c r="N985">
        <v>0.55978002060438703</v>
      </c>
      <c r="O985">
        <v>7.3092280390416997</v>
      </c>
      <c r="P985">
        <v>120.17094017094</v>
      </c>
      <c r="Q985">
        <v>-2.204987261109E-2</v>
      </c>
    </row>
    <row r="986" spans="1:17" hidden="1" x14ac:dyDescent="0.3">
      <c r="A986" t="s">
        <v>2126</v>
      </c>
      <c r="B986" t="s">
        <v>2127</v>
      </c>
      <c r="C986" t="s">
        <v>3162</v>
      </c>
      <c r="D986" t="s">
        <v>2128</v>
      </c>
      <c r="E986">
        <v>2979.25</v>
      </c>
      <c r="F986">
        <v>595.85</v>
      </c>
      <c r="G986">
        <v>157.184190997467</v>
      </c>
      <c r="H986">
        <v>21.573838015040501</v>
      </c>
      <c r="I986">
        <v>11.9982175707495</v>
      </c>
      <c r="J986">
        <v>1.37883767597447</v>
      </c>
      <c r="K986">
        <v>534.97329948298704</v>
      </c>
      <c r="M986">
        <v>65.299537563300504</v>
      </c>
      <c r="N986">
        <v>1.0561232539793</v>
      </c>
      <c r="O986">
        <v>20.290341528908201</v>
      </c>
      <c r="P986">
        <v>197.92499999999899</v>
      </c>
    </row>
    <row r="987" spans="1:17" hidden="1" x14ac:dyDescent="0.3">
      <c r="A987" t="s">
        <v>2129</v>
      </c>
      <c r="B987" t="s">
        <v>2130</v>
      </c>
      <c r="C987" t="s">
        <v>3162</v>
      </c>
      <c r="D987" t="s">
        <v>144</v>
      </c>
      <c r="E987">
        <v>2967.9912910349999</v>
      </c>
      <c r="F987">
        <v>46.21</v>
      </c>
      <c r="G987">
        <v>37.311343986322903</v>
      </c>
      <c r="H987">
        <v>-16.326624056580499</v>
      </c>
      <c r="I987">
        <v>3.35759216801095</v>
      </c>
      <c r="J987">
        <v>-4.8323692205772497</v>
      </c>
      <c r="K987">
        <v>50.888744397671097</v>
      </c>
      <c r="L987">
        <v>45.8564159635051</v>
      </c>
      <c r="M987">
        <v>35.595336219665199</v>
      </c>
      <c r="N987">
        <v>0.375001019102079</v>
      </c>
      <c r="O987">
        <v>47.0460939190651</v>
      </c>
      <c r="P987">
        <v>87.085020242914894</v>
      </c>
      <c r="Q987">
        <v>8.1646708812875002E-2</v>
      </c>
    </row>
    <row r="988" spans="1:17" hidden="1" x14ac:dyDescent="0.3">
      <c r="A988" t="s">
        <v>2131</v>
      </c>
      <c r="B988" t="s">
        <v>2132</v>
      </c>
      <c r="C988" t="s">
        <v>3162</v>
      </c>
      <c r="D988" t="s">
        <v>130</v>
      </c>
      <c r="E988">
        <v>2966.7189360430002</v>
      </c>
      <c r="F988">
        <v>159.79</v>
      </c>
      <c r="G988">
        <v>-30.2136172516005</v>
      </c>
      <c r="H988">
        <v>-7.0265701482247396</v>
      </c>
      <c r="I988">
        <v>-16.4076484811531</v>
      </c>
      <c r="J988">
        <v>3.3180361673677199</v>
      </c>
      <c r="M988">
        <v>55.370550937319898</v>
      </c>
      <c r="O988">
        <v>18.9060642092746</v>
      </c>
      <c r="P988">
        <v>14.5694414569441</v>
      </c>
    </row>
    <row r="989" spans="1:17" hidden="1" x14ac:dyDescent="0.3">
      <c r="A989" t="s">
        <v>2133</v>
      </c>
      <c r="B989" t="s">
        <v>2134</v>
      </c>
      <c r="C989" t="s">
        <v>3162</v>
      </c>
      <c r="D989" t="s">
        <v>229</v>
      </c>
      <c r="E989">
        <v>2963.2570189200001</v>
      </c>
      <c r="F989">
        <v>6788.2</v>
      </c>
      <c r="G989">
        <v>115.268617222804</v>
      </c>
      <c r="H989">
        <v>6.97045842320383</v>
      </c>
      <c r="I989">
        <v>60.945500042786399</v>
      </c>
      <c r="J989">
        <v>6.2574932135839196</v>
      </c>
      <c r="K989">
        <v>6119.2390394000604</v>
      </c>
      <c r="L989">
        <v>5002.1292363422199</v>
      </c>
      <c r="M989">
        <v>72.032849461761998</v>
      </c>
      <c r="N989">
        <v>1.65404589580271</v>
      </c>
      <c r="O989">
        <v>1.61751274270056</v>
      </c>
      <c r="P989">
        <v>175.48953957914799</v>
      </c>
      <c r="Q989">
        <v>0.137690509820802</v>
      </c>
    </row>
    <row r="990" spans="1:17" hidden="1" x14ac:dyDescent="0.3">
      <c r="A990" t="s">
        <v>2135</v>
      </c>
      <c r="B990" t="s">
        <v>2136</v>
      </c>
      <c r="C990" t="s">
        <v>3162</v>
      </c>
      <c r="D990" t="s">
        <v>1348</v>
      </c>
      <c r="E990">
        <v>2962.34786115</v>
      </c>
      <c r="F990">
        <v>392.25</v>
      </c>
      <c r="G990">
        <v>13.0865371976068</v>
      </c>
      <c r="H990">
        <v>2.2139223238313002</v>
      </c>
      <c r="I990">
        <v>5.8640996069291598</v>
      </c>
      <c r="J990">
        <v>0.67035304434716303</v>
      </c>
      <c r="K990">
        <v>392.176817536442</v>
      </c>
      <c r="L990">
        <v>354.61682177345898</v>
      </c>
      <c r="M990">
        <v>51.015263234553899</v>
      </c>
      <c r="N990">
        <v>0.32882628455922902</v>
      </c>
      <c r="O990">
        <v>15.194391332058601</v>
      </c>
      <c r="P990">
        <v>49.914007261609001</v>
      </c>
      <c r="Q990">
        <v>3.6217737949195999E-2</v>
      </c>
    </row>
    <row r="991" spans="1:17" hidden="1" x14ac:dyDescent="0.3">
      <c r="A991" t="s">
        <v>2137</v>
      </c>
      <c r="B991" t="s">
        <v>2138</v>
      </c>
      <c r="C991" t="s">
        <v>3162</v>
      </c>
      <c r="D991" t="s">
        <v>172</v>
      </c>
      <c r="E991">
        <v>2955.6041304750001</v>
      </c>
      <c r="F991">
        <v>451.05</v>
      </c>
      <c r="G991">
        <v>10.107207712107</v>
      </c>
      <c r="H991">
        <v>9.9204274060839808</v>
      </c>
      <c r="I991">
        <v>32.705144181545201</v>
      </c>
      <c r="J991">
        <v>3.6932331890612899</v>
      </c>
      <c r="K991">
        <v>412.06182615036198</v>
      </c>
      <c r="L991">
        <v>376.13886887675801</v>
      </c>
      <c r="M991">
        <v>72.376325624174797</v>
      </c>
      <c r="N991">
        <v>1.4005473804148401</v>
      </c>
      <c r="O991">
        <v>7.3051768096663299</v>
      </c>
      <c r="P991">
        <v>82.611336032388607</v>
      </c>
      <c r="Q991">
        <v>0.12112558876037099</v>
      </c>
    </row>
    <row r="992" spans="1:17" x14ac:dyDescent="0.3">
      <c r="A992" t="s">
        <v>2139</v>
      </c>
      <c r="B992" t="s">
        <v>2140</v>
      </c>
      <c r="C992" t="s">
        <v>3151</v>
      </c>
      <c r="D992" t="s">
        <v>167</v>
      </c>
      <c r="E992">
        <v>2944.8568733849902</v>
      </c>
      <c r="F992">
        <v>187.83</v>
      </c>
      <c r="G992">
        <v>-10.322468597063001</v>
      </c>
      <c r="H992">
        <v>-7.4370178243011598</v>
      </c>
      <c r="I992">
        <v>-30.1852981075426</v>
      </c>
      <c r="J992">
        <v>4.8384904688994599</v>
      </c>
      <c r="K992">
        <v>185.73326780265501</v>
      </c>
      <c r="L992">
        <v>185.706854176306</v>
      </c>
      <c r="M992">
        <v>60.716808124574001</v>
      </c>
      <c r="N992">
        <v>0.34097884162619102</v>
      </c>
      <c r="O992">
        <v>50.668157376350898</v>
      </c>
      <c r="P992">
        <v>41.225563909774401</v>
      </c>
      <c r="Q992">
        <v>-1.2013856320389E-2</v>
      </c>
    </row>
    <row r="993" spans="1:17" hidden="1" x14ac:dyDescent="0.3">
      <c r="A993" t="s">
        <v>2141</v>
      </c>
      <c r="B993" t="s">
        <v>2142</v>
      </c>
      <c r="C993" t="s">
        <v>3162</v>
      </c>
      <c r="D993" t="s">
        <v>51</v>
      </c>
      <c r="E993">
        <v>2935.7324004000002</v>
      </c>
      <c r="F993">
        <v>346.8</v>
      </c>
      <c r="G993">
        <v>161.60563044985801</v>
      </c>
      <c r="H993">
        <v>-4.18846771653181</v>
      </c>
      <c r="I993">
        <v>53.105723066405297</v>
      </c>
      <c r="J993">
        <v>-0.20022636343440001</v>
      </c>
      <c r="K993">
        <v>333.60745887136102</v>
      </c>
      <c r="L993">
        <v>247.50523884081801</v>
      </c>
      <c r="M993">
        <v>44.0235091881922</v>
      </c>
      <c r="N993">
        <v>0.62528734187846802</v>
      </c>
      <c r="O993">
        <v>14.763552479815401</v>
      </c>
      <c r="P993">
        <v>210.05811354492599</v>
      </c>
      <c r="Q993">
        <v>9.5143950686581005E-2</v>
      </c>
    </row>
    <row r="994" spans="1:17" hidden="1" x14ac:dyDescent="0.3">
      <c r="A994" t="s">
        <v>2143</v>
      </c>
      <c r="B994" t="s">
        <v>2144</v>
      </c>
      <c r="C994" t="s">
        <v>3162</v>
      </c>
      <c r="D994" t="s">
        <v>218</v>
      </c>
      <c r="E994">
        <v>2932.2376049999998</v>
      </c>
      <c r="F994">
        <v>471.75</v>
      </c>
      <c r="G994">
        <v>-28.024277473150999</v>
      </c>
      <c r="H994">
        <v>2.3956917565371501</v>
      </c>
      <c r="I994">
        <v>-14.218308702703601</v>
      </c>
      <c r="J994">
        <v>14.3438737493173</v>
      </c>
      <c r="O994">
        <v>8.8500264970853202</v>
      </c>
      <c r="P994">
        <v>17.321561800547101</v>
      </c>
    </row>
    <row r="995" spans="1:17" hidden="1" x14ac:dyDescent="0.3">
      <c r="A995" t="s">
        <v>2145</v>
      </c>
      <c r="B995" t="s">
        <v>2146</v>
      </c>
      <c r="C995" t="s">
        <v>3162</v>
      </c>
      <c r="D995" t="s">
        <v>149</v>
      </c>
      <c r="E995">
        <v>2925.0091207599999</v>
      </c>
      <c r="F995">
        <v>306.2</v>
      </c>
      <c r="G995">
        <v>-31.945530997926902</v>
      </c>
      <c r="H995">
        <v>-5.0501146892591497E-2</v>
      </c>
      <c r="I995">
        <v>-21.00261711812</v>
      </c>
      <c r="J995">
        <v>5.4118719718346799</v>
      </c>
      <c r="K995">
        <v>321.23038604899398</v>
      </c>
      <c r="L995">
        <v>335.74559220775001</v>
      </c>
      <c r="M995">
        <v>49.706582356927903</v>
      </c>
      <c r="N995">
        <v>1.00633437257889</v>
      </c>
      <c r="O995">
        <v>57.805355976485899</v>
      </c>
      <c r="P995">
        <v>12.1611721611721</v>
      </c>
      <c r="Q995">
        <v>9.7540764874978994E-2</v>
      </c>
    </row>
    <row r="996" spans="1:17" hidden="1" x14ac:dyDescent="0.3">
      <c r="A996" t="s">
        <v>2147</v>
      </c>
      <c r="B996" t="s">
        <v>2148</v>
      </c>
      <c r="C996" t="s">
        <v>3162</v>
      </c>
      <c r="D996" t="s">
        <v>2149</v>
      </c>
      <c r="E996">
        <v>2912.1739730099998</v>
      </c>
      <c r="F996">
        <v>5897.7</v>
      </c>
      <c r="G996">
        <v>92.394362980429506</v>
      </c>
      <c r="H996">
        <v>8.6326859228345896</v>
      </c>
      <c r="I996">
        <v>51.373394709310702</v>
      </c>
      <c r="J996">
        <v>1.2915608917391199</v>
      </c>
      <c r="K996">
        <v>5445.8286401743599</v>
      </c>
      <c r="L996">
        <v>4493.8212754088199</v>
      </c>
      <c r="M996">
        <v>62.312718630854299</v>
      </c>
      <c r="N996">
        <v>0.59507085955354999</v>
      </c>
      <c r="O996">
        <v>9.2459772453668396</v>
      </c>
      <c r="P996">
        <v>121.718045112781</v>
      </c>
      <c r="Q996">
        <v>0.16670038105787399</v>
      </c>
    </row>
    <row r="997" spans="1:17" hidden="1" x14ac:dyDescent="0.3">
      <c r="A997" t="s">
        <v>2150</v>
      </c>
      <c r="B997" t="s">
        <v>2151</v>
      </c>
      <c r="C997" t="s">
        <v>3162</v>
      </c>
      <c r="D997" t="s">
        <v>127</v>
      </c>
      <c r="E997">
        <v>2911.6461764000001</v>
      </c>
      <c r="F997">
        <v>4050.8</v>
      </c>
      <c r="G997">
        <v>35.835352123373397</v>
      </c>
      <c r="H997">
        <v>-9.1471423279201005</v>
      </c>
      <c r="I997">
        <v>-15.0193742088861</v>
      </c>
      <c r="J997">
        <v>4.5432776099531402</v>
      </c>
      <c r="K997">
        <v>4110.9909023077998</v>
      </c>
      <c r="L997">
        <v>3890.2672628609398</v>
      </c>
      <c r="M997">
        <v>55.429616857488298</v>
      </c>
      <c r="N997">
        <v>0.58059004389688096</v>
      </c>
      <c r="O997">
        <v>26.962575293769099</v>
      </c>
      <c r="P997">
        <v>89.893118319894995</v>
      </c>
      <c r="Q997">
        <v>0.134324573451855</v>
      </c>
    </row>
    <row r="998" spans="1:17" hidden="1" x14ac:dyDescent="0.3">
      <c r="A998" t="s">
        <v>2152</v>
      </c>
      <c r="B998" t="s">
        <v>2153</v>
      </c>
      <c r="C998" t="s">
        <v>3162</v>
      </c>
      <c r="D998" t="s">
        <v>257</v>
      </c>
      <c r="E998">
        <v>2911.6434017389902</v>
      </c>
      <c r="F998">
        <v>114.49</v>
      </c>
      <c r="G998">
        <v>18.3701463922839</v>
      </c>
      <c r="H998">
        <v>2.6908961590528699</v>
      </c>
      <c r="I998">
        <v>20.071090051861699</v>
      </c>
      <c r="J998">
        <v>10.7255525688637</v>
      </c>
      <c r="K998">
        <v>99.6730317222449</v>
      </c>
      <c r="L998">
        <v>90.817828345950304</v>
      </c>
      <c r="M998">
        <v>77.855765941576394</v>
      </c>
      <c r="N998">
        <v>1.06947081661166</v>
      </c>
      <c r="O998">
        <v>0.66381343348764699</v>
      </c>
      <c r="P998">
        <v>60.350140056022397</v>
      </c>
      <c r="Q998">
        <v>-5.807591132442E-3</v>
      </c>
    </row>
    <row r="999" spans="1:17" x14ac:dyDescent="0.3">
      <c r="A999" t="s">
        <v>2154</v>
      </c>
      <c r="B999" t="s">
        <v>2155</v>
      </c>
      <c r="C999" t="s">
        <v>3145</v>
      </c>
      <c r="D999" t="s">
        <v>67</v>
      </c>
      <c r="E999">
        <v>2905.914032486</v>
      </c>
      <c r="F999">
        <v>219.74</v>
      </c>
      <c r="G999">
        <v>0.79469036963048301</v>
      </c>
      <c r="H999">
        <v>-6.1672960232944298</v>
      </c>
      <c r="I999">
        <v>-2.3535621971330301</v>
      </c>
      <c r="J999">
        <v>-1.4796328748873999</v>
      </c>
      <c r="K999">
        <v>236.488513929579</v>
      </c>
      <c r="L999">
        <v>215.41897039319301</v>
      </c>
      <c r="M999">
        <v>37.334966123988004</v>
      </c>
      <c r="N999">
        <v>0.46093291793809399</v>
      </c>
      <c r="O999">
        <v>33.589696914535303</v>
      </c>
      <c r="P999">
        <v>41.402831402831403</v>
      </c>
      <c r="Q999">
        <v>2.6964230781300998E-2</v>
      </c>
    </row>
    <row r="1000" spans="1:17" hidden="1" x14ac:dyDescent="0.3">
      <c r="A1000" t="s">
        <v>2156</v>
      </c>
      <c r="B1000" t="s">
        <v>2157</v>
      </c>
      <c r="C1000" t="s">
        <v>3162</v>
      </c>
      <c r="D1000" t="s">
        <v>188</v>
      </c>
      <c r="E1000">
        <v>2901.8219011599999</v>
      </c>
      <c r="F1000">
        <v>2032.4</v>
      </c>
      <c r="G1000">
        <v>47.863602732125202</v>
      </c>
      <c r="H1000">
        <v>-11.729033537663801</v>
      </c>
      <c r="I1000">
        <v>54.548438567767001</v>
      </c>
      <c r="J1000">
        <v>1.8111717331359201</v>
      </c>
      <c r="K1000">
        <v>1962.8865870094</v>
      </c>
      <c r="L1000">
        <v>1577.09275362266</v>
      </c>
      <c r="M1000">
        <v>53.353597419178698</v>
      </c>
      <c r="N1000">
        <v>0.34713729375278402</v>
      </c>
      <c r="O1000">
        <v>20.975201731942501</v>
      </c>
      <c r="P1000">
        <v>99.235369081462593</v>
      </c>
      <c r="Q1000">
        <v>0.14094981435899501</v>
      </c>
    </row>
    <row r="1001" spans="1:17" hidden="1" x14ac:dyDescent="0.3">
      <c r="A1001" t="s">
        <v>2158</v>
      </c>
      <c r="B1001" t="s">
        <v>2159</v>
      </c>
      <c r="C1001" t="s">
        <v>3162</v>
      </c>
      <c r="D1001" t="s">
        <v>270</v>
      </c>
      <c r="E1001">
        <v>2894.3867340219999</v>
      </c>
      <c r="F1001">
        <v>2.2599999999999998</v>
      </c>
      <c r="G1001">
        <v>99.446095759372497</v>
      </c>
      <c r="H1001">
        <v>-9.2278547550907497</v>
      </c>
      <c r="I1001">
        <v>20.1932410004082</v>
      </c>
      <c r="J1001">
        <v>-1.6667709299789599</v>
      </c>
      <c r="K1001">
        <v>2.47661964058871</v>
      </c>
      <c r="L1001">
        <v>2.1849751071083401</v>
      </c>
      <c r="M1001">
        <v>40.589076464845</v>
      </c>
      <c r="N1001">
        <v>0.431119181333525</v>
      </c>
      <c r="O1001">
        <v>91.592920353982294</v>
      </c>
      <c r="P1001">
        <v>165.88235294117601</v>
      </c>
      <c r="Q1001">
        <v>5.1671199548383999E-2</v>
      </c>
    </row>
    <row r="1002" spans="1:17" hidden="1" x14ac:dyDescent="0.3">
      <c r="A1002" t="s">
        <v>2160</v>
      </c>
      <c r="B1002" t="s">
        <v>2161</v>
      </c>
      <c r="C1002" t="s">
        <v>3162</v>
      </c>
      <c r="D1002" t="s">
        <v>92</v>
      </c>
      <c r="E1002">
        <v>2882.7465227399998</v>
      </c>
      <c r="F1002">
        <v>32.97</v>
      </c>
      <c r="G1002">
        <v>101.283334259029</v>
      </c>
      <c r="H1002">
        <v>17.8086040062427</v>
      </c>
      <c r="I1002">
        <v>35.431839810718799</v>
      </c>
      <c r="J1002">
        <v>14.8471000531657</v>
      </c>
      <c r="K1002">
        <v>28.328244917132</v>
      </c>
      <c r="L1002">
        <v>24.8639632216683</v>
      </c>
      <c r="M1002">
        <v>69.134363144690795</v>
      </c>
      <c r="N1002">
        <v>2.80936805296029</v>
      </c>
      <c r="O1002">
        <v>5.8538064907491503</v>
      </c>
      <c r="P1002">
        <v>206.82081451287101</v>
      </c>
      <c r="Q1002">
        <v>6.8247109085387003E-2</v>
      </c>
    </row>
    <row r="1003" spans="1:17" hidden="1" x14ac:dyDescent="0.3">
      <c r="A1003" t="s">
        <v>2162</v>
      </c>
      <c r="B1003" t="s">
        <v>2163</v>
      </c>
      <c r="C1003" t="s">
        <v>3162</v>
      </c>
      <c r="D1003" t="s">
        <v>373</v>
      </c>
      <c r="E1003">
        <v>2878.032784125</v>
      </c>
      <c r="F1003">
        <v>1928.65</v>
      </c>
      <c r="G1003">
        <v>-43.321986408761298</v>
      </c>
      <c r="H1003">
        <v>1.39286405362897</v>
      </c>
      <c r="I1003">
        <v>-10.415999353026001</v>
      </c>
      <c r="J1003">
        <v>2.7061859415696898</v>
      </c>
      <c r="K1003">
        <v>1899.26620792055</v>
      </c>
      <c r="L1003">
        <v>1957.35129567783</v>
      </c>
      <c r="M1003">
        <v>57.7983792529525</v>
      </c>
      <c r="N1003">
        <v>0.40092488123313802</v>
      </c>
      <c r="O1003">
        <v>27.5503590594457</v>
      </c>
      <c r="P1003">
        <v>14.1213017751479</v>
      </c>
      <c r="Q1003">
        <v>-7.4312205040550999E-2</v>
      </c>
    </row>
    <row r="1004" spans="1:17" hidden="1" x14ac:dyDescent="0.3">
      <c r="A1004" t="s">
        <v>2164</v>
      </c>
      <c r="B1004" t="s">
        <v>2165</v>
      </c>
      <c r="C1004" t="s">
        <v>3162</v>
      </c>
      <c r="D1004" t="s">
        <v>768</v>
      </c>
      <c r="E1004">
        <v>2873.7387076999998</v>
      </c>
      <c r="F1004">
        <v>700.85</v>
      </c>
      <c r="G1004">
        <v>-25.675890566643901</v>
      </c>
      <c r="H1004">
        <v>-1.9798564890768799</v>
      </c>
      <c r="I1004">
        <v>4.4608612519539399</v>
      </c>
      <c r="J1004">
        <v>-2.0660754631828699</v>
      </c>
      <c r="K1004">
        <v>721.00016052316403</v>
      </c>
      <c r="L1004">
        <v>706.41698875645102</v>
      </c>
      <c r="M1004">
        <v>39.057632728936099</v>
      </c>
      <c r="N1004">
        <v>0.55532670372471005</v>
      </c>
      <c r="O1004">
        <v>24.505957052150901</v>
      </c>
      <c r="P1004">
        <v>24.884176764076901</v>
      </c>
      <c r="Q1004">
        <v>-4.0853913128920998E-2</v>
      </c>
    </row>
    <row r="1005" spans="1:17" hidden="1" x14ac:dyDescent="0.3">
      <c r="A1005" t="s">
        <v>2166</v>
      </c>
      <c r="B1005" t="s">
        <v>2167</v>
      </c>
      <c r="C1005" t="s">
        <v>3162</v>
      </c>
      <c r="D1005" t="s">
        <v>72</v>
      </c>
      <c r="E1005">
        <v>2870.4126500000002</v>
      </c>
      <c r="F1005">
        <v>1070.6500000000001</v>
      </c>
      <c r="G1005">
        <v>324.15121047206401</v>
      </c>
      <c r="H1005">
        <v>17.910116539222901</v>
      </c>
      <c r="I1005">
        <v>-32.278187255223202</v>
      </c>
      <c r="J1005">
        <v>-0.57594467768631596</v>
      </c>
      <c r="K1005">
        <v>1066.03117654721</v>
      </c>
      <c r="L1005">
        <v>958.35408481403101</v>
      </c>
      <c r="M1005">
        <v>38.758309294132999</v>
      </c>
      <c r="N1005">
        <v>1.4612308715962501</v>
      </c>
      <c r="O1005">
        <v>48.321113342362104</v>
      </c>
      <c r="P1005">
        <v>377.32946946054301</v>
      </c>
      <c r="Q1005">
        <v>0.199347778859815</v>
      </c>
    </row>
    <row r="1006" spans="1:17" x14ac:dyDescent="0.3">
      <c r="A1006" t="s">
        <v>2168</v>
      </c>
      <c r="B1006" t="s">
        <v>2169</v>
      </c>
      <c r="C1006" t="s">
        <v>3156</v>
      </c>
      <c r="D1006" t="s">
        <v>83</v>
      </c>
      <c r="E1006">
        <v>2866.8928047499999</v>
      </c>
      <c r="F1006">
        <v>666.25</v>
      </c>
      <c r="G1006">
        <v>-43.2518287217476</v>
      </c>
      <c r="H1006">
        <v>-3.1187313203859102</v>
      </c>
      <c r="I1006">
        <v>-16.126950770013199</v>
      </c>
      <c r="J1006">
        <v>-1.85717117172519</v>
      </c>
      <c r="K1006">
        <v>703.80419040989705</v>
      </c>
      <c r="L1006">
        <v>761.19932888461699</v>
      </c>
      <c r="M1006">
        <v>33.921152788247497</v>
      </c>
      <c r="N1006">
        <v>0.62859342440034705</v>
      </c>
      <c r="O1006">
        <v>33.403377110694102</v>
      </c>
      <c r="P1006">
        <v>7.6680672268907699</v>
      </c>
    </row>
    <row r="1007" spans="1:17" hidden="1" x14ac:dyDescent="0.3">
      <c r="A1007" t="s">
        <v>2170</v>
      </c>
      <c r="B1007" t="s">
        <v>2171</v>
      </c>
      <c r="C1007" t="s">
        <v>3162</v>
      </c>
      <c r="D1007" t="s">
        <v>188</v>
      </c>
      <c r="E1007">
        <v>2866.5775144650001</v>
      </c>
      <c r="F1007">
        <v>301.79000000000002</v>
      </c>
      <c r="G1007">
        <v>-15.4382930476966</v>
      </c>
      <c r="H1007">
        <v>-2.0097339029352601</v>
      </c>
      <c r="I1007">
        <v>35.007266488204301</v>
      </c>
      <c r="J1007">
        <v>9.9486136854056593</v>
      </c>
      <c r="K1007">
        <v>236.63695741580099</v>
      </c>
      <c r="L1007">
        <v>218.84781499068399</v>
      </c>
      <c r="M1007">
        <v>80.772567878900304</v>
      </c>
      <c r="N1007">
        <v>1.62077821691951</v>
      </c>
      <c r="O1007">
        <v>1.8721627621856201</v>
      </c>
      <c r="P1007">
        <v>74.798725745728305</v>
      </c>
      <c r="Q1007">
        <v>0.10342896692737499</v>
      </c>
    </row>
    <row r="1008" spans="1:17" hidden="1" x14ac:dyDescent="0.3">
      <c r="A1008" t="s">
        <v>2172</v>
      </c>
      <c r="B1008" t="s">
        <v>2173</v>
      </c>
      <c r="C1008" t="s">
        <v>3162</v>
      </c>
      <c r="D1008" t="s">
        <v>130</v>
      </c>
      <c r="E1008">
        <v>2857.0007433239998</v>
      </c>
      <c r="F1008">
        <v>10.92</v>
      </c>
      <c r="G1008">
        <v>277.89054020381701</v>
      </c>
      <c r="H1008">
        <v>8.1934858741842103</v>
      </c>
      <c r="I1008">
        <v>-16.536481725686599</v>
      </c>
      <c r="J1008">
        <v>-10.7859172107331</v>
      </c>
      <c r="K1008">
        <v>10.840459967951899</v>
      </c>
      <c r="L1008">
        <v>9.8885093095063503</v>
      </c>
      <c r="M1008">
        <v>41.654889478443501</v>
      </c>
      <c r="N1008">
        <v>1.0684547991914599</v>
      </c>
      <c r="O1008">
        <v>81.3186813186813</v>
      </c>
      <c r="P1008">
        <v>374.78260869565202</v>
      </c>
      <c r="Q1008">
        <v>0.148342865900292</v>
      </c>
    </row>
    <row r="1009" spans="1:17" hidden="1" x14ac:dyDescent="0.3">
      <c r="A1009" t="s">
        <v>2174</v>
      </c>
      <c r="B1009" t="s">
        <v>2175</v>
      </c>
      <c r="C1009" t="s">
        <v>3162</v>
      </c>
      <c r="D1009" t="s">
        <v>119</v>
      </c>
      <c r="E1009">
        <v>2817.0289349999998</v>
      </c>
      <c r="F1009">
        <v>554.85</v>
      </c>
      <c r="G1009">
        <v>-56.532450429420898</v>
      </c>
      <c r="H1009">
        <v>-4.3841928674431703</v>
      </c>
      <c r="I1009">
        <v>-30.620937246378901</v>
      </c>
      <c r="J1009">
        <v>4.2712553147387302</v>
      </c>
      <c r="K1009">
        <v>575.62025586942798</v>
      </c>
      <c r="L1009">
        <v>619.82120566535104</v>
      </c>
      <c r="M1009">
        <v>42.799112941803202</v>
      </c>
      <c r="N1009">
        <v>0.720144251618271</v>
      </c>
      <c r="O1009">
        <v>54.816617103721697</v>
      </c>
      <c r="P1009">
        <v>10.748502994011901</v>
      </c>
      <c r="Q1009">
        <v>1.1742193087263E-2</v>
      </c>
    </row>
    <row r="1010" spans="1:17" hidden="1" x14ac:dyDescent="0.3">
      <c r="A1010" t="s">
        <v>2176</v>
      </c>
      <c r="B1010" t="s">
        <v>2177</v>
      </c>
      <c r="C1010" t="s">
        <v>3162</v>
      </c>
      <c r="D1010" t="s">
        <v>114</v>
      </c>
      <c r="E1010">
        <v>2810.6639584899999</v>
      </c>
      <c r="F1010">
        <v>492.95</v>
      </c>
      <c r="G1010">
        <v>-22.7203076108222</v>
      </c>
      <c r="H1010">
        <v>-4.7541651557023501</v>
      </c>
      <c r="I1010">
        <v>-8.9143388403748407</v>
      </c>
      <c r="J1010">
        <v>4.1326993098263198</v>
      </c>
      <c r="K1010">
        <v>503.27016698359199</v>
      </c>
      <c r="M1010">
        <v>62.0829107068718</v>
      </c>
      <c r="N1010">
        <v>0.447903287789163</v>
      </c>
      <c r="O1010">
        <v>27.294857490617702</v>
      </c>
      <c r="P1010">
        <v>12.2381602914389</v>
      </c>
    </row>
    <row r="1011" spans="1:17" hidden="1" x14ac:dyDescent="0.3">
      <c r="A1011" t="s">
        <v>2178</v>
      </c>
      <c r="B1011" t="s">
        <v>2179</v>
      </c>
      <c r="C1011" t="s">
        <v>3162</v>
      </c>
      <c r="D1011" t="s">
        <v>188</v>
      </c>
      <c r="E1011">
        <v>2804.7070001249999</v>
      </c>
      <c r="F1011">
        <v>1855.95</v>
      </c>
      <c r="G1011">
        <v>-46.322627897819601</v>
      </c>
      <c r="H1011">
        <v>-5.2863017091535296</v>
      </c>
      <c r="I1011">
        <v>-9.4502229973130802</v>
      </c>
      <c r="J1011">
        <v>-1.55522814261869</v>
      </c>
      <c r="K1011">
        <v>1934.13094159753</v>
      </c>
      <c r="L1011">
        <v>1998.61274083474</v>
      </c>
      <c r="M1011">
        <v>33.585313779579799</v>
      </c>
      <c r="N1011">
        <v>0.317118008042715</v>
      </c>
      <c r="O1011">
        <v>32.546674209973297</v>
      </c>
      <c r="P1011">
        <v>6.5321585397353799</v>
      </c>
      <c r="Q1011">
        <v>3.2170007207039997E-2</v>
      </c>
    </row>
    <row r="1012" spans="1:17" hidden="1" x14ac:dyDescent="0.3">
      <c r="A1012" t="s">
        <v>2180</v>
      </c>
      <c r="B1012" t="s">
        <v>2181</v>
      </c>
      <c r="C1012" t="s">
        <v>3162</v>
      </c>
      <c r="D1012" t="s">
        <v>384</v>
      </c>
      <c r="E1012">
        <v>2794.2650291250002</v>
      </c>
      <c r="F1012">
        <v>1170.45</v>
      </c>
      <c r="G1012">
        <v>7.7105064275687498</v>
      </c>
      <c r="H1012">
        <v>36.6132688172504</v>
      </c>
      <c r="I1012">
        <v>14.461063551665401</v>
      </c>
      <c r="J1012">
        <v>-1.1627263634343901</v>
      </c>
      <c r="K1012">
        <v>961.19961149100402</v>
      </c>
      <c r="L1012">
        <v>933.06877521341505</v>
      </c>
      <c r="M1012">
        <v>80.375926896902698</v>
      </c>
      <c r="N1012">
        <v>0.85521106401361702</v>
      </c>
      <c r="O1012">
        <v>23.8839762484514</v>
      </c>
      <c r="P1012">
        <v>56.749698674166297</v>
      </c>
      <c r="Q1012">
        <v>3.8740191903168998E-2</v>
      </c>
    </row>
    <row r="1013" spans="1:17" hidden="1" x14ac:dyDescent="0.3">
      <c r="A1013" t="s">
        <v>2182</v>
      </c>
      <c r="B1013" t="s">
        <v>2183</v>
      </c>
      <c r="C1013" t="s">
        <v>3162</v>
      </c>
      <c r="D1013" t="s">
        <v>51</v>
      </c>
      <c r="E1013">
        <v>2776.6035766349901</v>
      </c>
      <c r="F1013">
        <v>1124.55</v>
      </c>
      <c r="G1013">
        <v>31.366331681293602</v>
      </c>
      <c r="H1013">
        <v>6.2748208856663004</v>
      </c>
      <c r="I1013">
        <v>-4.0274830121145397</v>
      </c>
      <c r="J1013">
        <v>7.1655894729866301</v>
      </c>
      <c r="K1013">
        <v>1091.58963659202</v>
      </c>
      <c r="L1013">
        <v>1023.3511199557601</v>
      </c>
      <c r="M1013">
        <v>66.128599075225097</v>
      </c>
      <c r="N1013">
        <v>0.95372238105726903</v>
      </c>
      <c r="O1013">
        <v>10.977724423102501</v>
      </c>
      <c r="P1013">
        <v>87.440620051670905</v>
      </c>
      <c r="Q1013">
        <v>3.9205248048113997E-2</v>
      </c>
    </row>
    <row r="1014" spans="1:17" hidden="1" x14ac:dyDescent="0.3">
      <c r="A1014" t="s">
        <v>2184</v>
      </c>
      <c r="B1014" t="s">
        <v>2185</v>
      </c>
      <c r="C1014" t="s">
        <v>3162</v>
      </c>
      <c r="D1014" t="s">
        <v>257</v>
      </c>
      <c r="E1014">
        <v>2774.6152739499998</v>
      </c>
      <c r="F1014">
        <v>516.1</v>
      </c>
      <c r="G1014">
        <v>92.652687672386406</v>
      </c>
      <c r="H1014">
        <v>-7.1646152610067002</v>
      </c>
      <c r="I1014">
        <v>19.068272738641699</v>
      </c>
      <c r="J1014">
        <v>1.5657707911392</v>
      </c>
      <c r="K1014">
        <v>555.50715630059301</v>
      </c>
      <c r="L1014">
        <v>490.35552538649</v>
      </c>
      <c r="M1014">
        <v>44.6004802778615</v>
      </c>
      <c r="N1014">
        <v>0.80878308866017801</v>
      </c>
      <c r="O1014">
        <v>76.089905057159399</v>
      </c>
      <c r="P1014">
        <v>132.26822682268201</v>
      </c>
      <c r="Q1014">
        <v>0.18289513262662799</v>
      </c>
    </row>
    <row r="1015" spans="1:17" hidden="1" x14ac:dyDescent="0.3">
      <c r="A1015" t="s">
        <v>2186</v>
      </c>
      <c r="B1015" t="s">
        <v>2187</v>
      </c>
      <c r="C1015" t="s">
        <v>3162</v>
      </c>
      <c r="D1015" t="s">
        <v>410</v>
      </c>
      <c r="E1015">
        <v>2771.5531000000001</v>
      </c>
      <c r="F1015">
        <v>1618</v>
      </c>
      <c r="G1015">
        <v>245.52842299865</v>
      </c>
      <c r="H1015">
        <v>-4.8340486647799397</v>
      </c>
      <c r="I1015">
        <v>87.673221472715994</v>
      </c>
      <c r="J1015">
        <v>6.9684352000079599</v>
      </c>
      <c r="K1015">
        <v>1621.1350660830401</v>
      </c>
      <c r="L1015">
        <v>1283.8240599728299</v>
      </c>
      <c r="M1015">
        <v>56.3056529317778</v>
      </c>
      <c r="N1015">
        <v>0.85650218739602302</v>
      </c>
      <c r="O1015">
        <v>34.684796044499301</v>
      </c>
      <c r="P1015">
        <v>290.82125603864699</v>
      </c>
      <c r="Q1015">
        <v>0.252812605040589</v>
      </c>
    </row>
    <row r="1016" spans="1:17" hidden="1" x14ac:dyDescent="0.3">
      <c r="A1016" t="s">
        <v>2188</v>
      </c>
      <c r="B1016" t="s">
        <v>2189</v>
      </c>
      <c r="C1016" t="s">
        <v>3162</v>
      </c>
      <c r="D1016" t="s">
        <v>276</v>
      </c>
      <c r="E1016">
        <v>2763.0885687999998</v>
      </c>
      <c r="F1016">
        <v>257.60000000000002</v>
      </c>
      <c r="G1016">
        <v>-30.738393732909302</v>
      </c>
      <c r="H1016">
        <v>-7.6643745113493003</v>
      </c>
      <c r="I1016">
        <v>-17.163519885764401</v>
      </c>
      <c r="J1016">
        <v>-1.69169359641106</v>
      </c>
      <c r="K1016">
        <v>272.537192989522</v>
      </c>
      <c r="L1016">
        <v>268.526300342762</v>
      </c>
      <c r="M1016">
        <v>29.977782004851001</v>
      </c>
      <c r="N1016">
        <v>0.45555029232296401</v>
      </c>
      <c r="O1016">
        <v>31.793478260869499</v>
      </c>
      <c r="P1016">
        <v>22.4625623960066</v>
      </c>
      <c r="Q1016">
        <v>4.1065552922746003E-2</v>
      </c>
    </row>
    <row r="1017" spans="1:17" x14ac:dyDescent="0.3">
      <c r="A1017" t="s">
        <v>2190</v>
      </c>
      <c r="B1017" t="s">
        <v>2191</v>
      </c>
      <c r="C1017" t="s">
        <v>3145</v>
      </c>
      <c r="D1017" t="s">
        <v>438</v>
      </c>
      <c r="E1017">
        <v>2730.6891324169901</v>
      </c>
      <c r="F1017">
        <v>82.19</v>
      </c>
      <c r="G1017">
        <v>-30.872879793595899</v>
      </c>
      <c r="H1017">
        <v>-9.9500124890164692</v>
      </c>
      <c r="I1017">
        <v>-20.3996208634384</v>
      </c>
      <c r="J1017">
        <v>-0.41752906557603398</v>
      </c>
      <c r="K1017">
        <v>85.6937609004666</v>
      </c>
      <c r="L1017">
        <v>86.093960090480707</v>
      </c>
      <c r="M1017">
        <v>42.599763764199999</v>
      </c>
      <c r="N1017">
        <v>0.36776044867728402</v>
      </c>
      <c r="O1017">
        <v>46.003163401873699</v>
      </c>
      <c r="P1017">
        <v>31.3988808952837</v>
      </c>
      <c r="Q1017">
        <v>-2.1029143084015999E-2</v>
      </c>
    </row>
    <row r="1018" spans="1:17" hidden="1" x14ac:dyDescent="0.3">
      <c r="A1018" t="s">
        <v>2192</v>
      </c>
      <c r="B1018" t="s">
        <v>2193</v>
      </c>
      <c r="C1018" t="s">
        <v>3162</v>
      </c>
      <c r="D1018" t="s">
        <v>127</v>
      </c>
      <c r="E1018">
        <v>2721.9280267099998</v>
      </c>
      <c r="F1018">
        <v>228.35</v>
      </c>
      <c r="G1018">
        <v>-18.408036374181702</v>
      </c>
      <c r="H1018">
        <v>25.451669591854699</v>
      </c>
      <c r="I1018">
        <v>-6.4397418016511496</v>
      </c>
      <c r="J1018">
        <v>10.7697038686479</v>
      </c>
      <c r="K1018">
        <v>198.424323206824</v>
      </c>
      <c r="L1018">
        <v>195.67622583782301</v>
      </c>
      <c r="M1018">
        <v>69.733246690331697</v>
      </c>
      <c r="N1018">
        <v>2.7820655446322999</v>
      </c>
      <c r="O1018">
        <v>26.888548281147301</v>
      </c>
      <c r="P1018">
        <v>52.436582109479197</v>
      </c>
      <c r="Q1018">
        <v>5.9036085551181998E-2</v>
      </c>
    </row>
    <row r="1019" spans="1:17" x14ac:dyDescent="0.3">
      <c r="A1019" t="s">
        <v>2194</v>
      </c>
      <c r="B1019" t="s">
        <v>2195</v>
      </c>
      <c r="C1019" t="s">
        <v>3153</v>
      </c>
      <c r="D1019" t="s">
        <v>1591</v>
      </c>
      <c r="E1019">
        <v>2719.36722345</v>
      </c>
      <c r="F1019">
        <v>657.95</v>
      </c>
      <c r="G1019">
        <v>-41.673558501093098</v>
      </c>
      <c r="H1019">
        <v>12.6548869419087</v>
      </c>
      <c r="I1019">
        <v>-27.188767719854901</v>
      </c>
      <c r="J1019">
        <v>4.8984609441882698</v>
      </c>
      <c r="K1019">
        <v>629.85400207463294</v>
      </c>
      <c r="L1019">
        <v>674.88048973864397</v>
      </c>
      <c r="M1019">
        <v>63.893426541306901</v>
      </c>
      <c r="N1019">
        <v>0.80403201976207295</v>
      </c>
      <c r="O1019">
        <v>37.548445930541803</v>
      </c>
      <c r="P1019">
        <v>21.572431633407199</v>
      </c>
    </row>
    <row r="1020" spans="1:17" hidden="1" x14ac:dyDescent="0.3">
      <c r="A1020" t="s">
        <v>2196</v>
      </c>
      <c r="B1020" t="s">
        <v>2197</v>
      </c>
      <c r="C1020" t="s">
        <v>3162</v>
      </c>
      <c r="D1020" t="s">
        <v>48</v>
      </c>
      <c r="E1020">
        <v>2713.30072956</v>
      </c>
      <c r="F1020">
        <v>403.6</v>
      </c>
      <c r="G1020">
        <v>96.244881296220498</v>
      </c>
      <c r="H1020">
        <v>-2.3881567611779402</v>
      </c>
      <c r="I1020">
        <v>15.4400905739679</v>
      </c>
      <c r="J1020">
        <v>2.8566232926536701</v>
      </c>
      <c r="K1020">
        <v>410.3477228319</v>
      </c>
      <c r="L1020">
        <v>360.23915051300099</v>
      </c>
      <c r="M1020">
        <v>56.875714596064903</v>
      </c>
      <c r="N1020">
        <v>1.0461926809583999</v>
      </c>
      <c r="O1020">
        <v>60.059464816650099</v>
      </c>
      <c r="P1020">
        <v>152.407754846779</v>
      </c>
      <c r="Q1020">
        <v>3.4999859217261002E-2</v>
      </c>
    </row>
    <row r="1021" spans="1:17" x14ac:dyDescent="0.3">
      <c r="A1021" t="s">
        <v>2198</v>
      </c>
      <c r="B1021" t="s">
        <v>2199</v>
      </c>
      <c r="C1021" t="s">
        <v>3153</v>
      </c>
      <c r="D1021" t="s">
        <v>252</v>
      </c>
      <c r="E1021">
        <v>2711.8943479999998</v>
      </c>
      <c r="F1021">
        <v>279.8</v>
      </c>
      <c r="G1021">
        <v>-23.134942865650501</v>
      </c>
      <c r="H1021">
        <v>-10.526567032474601</v>
      </c>
      <c r="I1021">
        <v>-23.837862384701701</v>
      </c>
      <c r="J1021">
        <v>-0.328393955559587</v>
      </c>
      <c r="K1021">
        <v>305.86616020928699</v>
      </c>
      <c r="L1021">
        <v>305.46073065540298</v>
      </c>
      <c r="M1021">
        <v>20.947117339606798</v>
      </c>
      <c r="N1021">
        <v>1.24499791601967</v>
      </c>
      <c r="O1021">
        <v>43.5132237312366</v>
      </c>
      <c r="P1021">
        <v>14.1342035488476</v>
      </c>
      <c r="Q1021">
        <v>7.5185717623314996E-2</v>
      </c>
    </row>
    <row r="1022" spans="1:17" hidden="1" x14ac:dyDescent="0.3">
      <c r="A1022" t="s">
        <v>2200</v>
      </c>
      <c r="B1022" t="s">
        <v>2201</v>
      </c>
      <c r="C1022" t="s">
        <v>3162</v>
      </c>
      <c r="D1022" t="s">
        <v>637</v>
      </c>
      <c r="E1022">
        <v>2708.7005932799998</v>
      </c>
      <c r="F1022">
        <v>1067.55</v>
      </c>
      <c r="G1022">
        <v>64573.446095759296</v>
      </c>
      <c r="H1022">
        <v>53.1041063834734</v>
      </c>
      <c r="I1022">
        <v>1482.9919748437201</v>
      </c>
      <c r="J1022">
        <v>10.435061367293001</v>
      </c>
      <c r="K1022">
        <v>721.19355113117297</v>
      </c>
      <c r="L1022">
        <v>354.96558994128202</v>
      </c>
      <c r="M1022">
        <v>99.999998878914298</v>
      </c>
      <c r="N1022">
        <v>3.5990042791076999</v>
      </c>
      <c r="O1022">
        <v>0</v>
      </c>
      <c r="P1022">
        <v>71070</v>
      </c>
      <c r="Q1022">
        <v>0.32637430363219699</v>
      </c>
    </row>
    <row r="1023" spans="1:17" hidden="1" x14ac:dyDescent="0.3">
      <c r="A1023" t="s">
        <v>2202</v>
      </c>
      <c r="B1023" t="s">
        <v>2203</v>
      </c>
      <c r="C1023" t="s">
        <v>3162</v>
      </c>
      <c r="D1023" t="s">
        <v>867</v>
      </c>
      <c r="E1023">
        <v>2706.6</v>
      </c>
      <c r="F1023">
        <v>451.1</v>
      </c>
      <c r="G1023">
        <v>-24.759929288579499</v>
      </c>
      <c r="H1023">
        <v>-6.4946283450399598</v>
      </c>
      <c r="I1023">
        <v>-10.953960518132099</v>
      </c>
      <c r="J1023">
        <v>-2.0613957078142402</v>
      </c>
      <c r="M1023">
        <v>34.837395632396301</v>
      </c>
      <c r="O1023">
        <v>31.611616049656298</v>
      </c>
      <c r="P1023">
        <v>18.710526315789402</v>
      </c>
    </row>
    <row r="1024" spans="1:17" hidden="1" x14ac:dyDescent="0.3">
      <c r="A1024" t="s">
        <v>2204</v>
      </c>
      <c r="B1024" t="s">
        <v>2205</v>
      </c>
      <c r="C1024" t="s">
        <v>3162</v>
      </c>
      <c r="D1024" t="s">
        <v>1591</v>
      </c>
      <c r="E1024">
        <v>2687.7170550599999</v>
      </c>
      <c r="F1024">
        <v>360.2</v>
      </c>
      <c r="G1024">
        <v>-36.503904240627399</v>
      </c>
      <c r="H1024">
        <v>2.0282524974839702</v>
      </c>
      <c r="I1024">
        <v>-22.697935470179999</v>
      </c>
      <c r="J1024">
        <v>-1.87339041910966</v>
      </c>
      <c r="M1024">
        <v>42.2176153489782</v>
      </c>
      <c r="O1024">
        <v>19.6973903387007</v>
      </c>
      <c r="P1024">
        <v>5.7545507927187103</v>
      </c>
    </row>
    <row r="1025" spans="1:17" hidden="1" x14ac:dyDescent="0.3">
      <c r="A1025" t="s">
        <v>2206</v>
      </c>
      <c r="B1025" t="s">
        <v>2207</v>
      </c>
      <c r="C1025" t="s">
        <v>3162</v>
      </c>
      <c r="D1025" t="s">
        <v>119</v>
      </c>
      <c r="E1025">
        <v>2680.1116160000001</v>
      </c>
      <c r="F1025">
        <v>555.1</v>
      </c>
      <c r="G1025">
        <v>-1.8333515247929899</v>
      </c>
      <c r="H1025">
        <v>-0.91093595319776999</v>
      </c>
      <c r="I1025">
        <v>8.7314386407730602</v>
      </c>
      <c r="J1025">
        <v>0.63908764757907799</v>
      </c>
      <c r="K1025">
        <v>583.25681031841498</v>
      </c>
      <c r="L1025">
        <v>551.87333557992497</v>
      </c>
      <c r="M1025">
        <v>31.102148519624102</v>
      </c>
      <c r="N1025">
        <v>0.554556727212416</v>
      </c>
      <c r="O1025">
        <v>31.471806881642902</v>
      </c>
      <c r="P1025">
        <v>34.569696969696899</v>
      </c>
      <c r="Q1025">
        <v>8.7392139725739997E-3</v>
      </c>
    </row>
    <row r="1026" spans="1:17" hidden="1" x14ac:dyDescent="0.3">
      <c r="A1026" t="s">
        <v>2208</v>
      </c>
      <c r="B1026" t="s">
        <v>2209</v>
      </c>
      <c r="C1026" t="s">
        <v>3162</v>
      </c>
      <c r="D1026" t="s">
        <v>144</v>
      </c>
      <c r="E1026">
        <v>2679.8857750000002</v>
      </c>
      <c r="F1026">
        <v>479.45</v>
      </c>
      <c r="G1026">
        <v>-40.143162598742201</v>
      </c>
      <c r="H1026">
        <v>3.2134699354794498</v>
      </c>
      <c r="I1026">
        <v>-5.6082706657107302</v>
      </c>
      <c r="J1026">
        <v>-3.3515226441597501</v>
      </c>
      <c r="K1026">
        <v>467.37787472300801</v>
      </c>
      <c r="L1026">
        <v>450.08870115541202</v>
      </c>
      <c r="M1026">
        <v>40.211164994965102</v>
      </c>
      <c r="N1026">
        <v>0.54306137968934898</v>
      </c>
      <c r="O1026">
        <v>25.143393471686299</v>
      </c>
      <c r="P1026">
        <v>47.5230769230769</v>
      </c>
      <c r="Q1026">
        <v>0.23871880815654301</v>
      </c>
    </row>
    <row r="1027" spans="1:17" x14ac:dyDescent="0.3">
      <c r="A1027" t="s">
        <v>2210</v>
      </c>
      <c r="B1027" t="s">
        <v>2211</v>
      </c>
      <c r="C1027" t="s">
        <v>3149</v>
      </c>
      <c r="D1027" t="s">
        <v>384</v>
      </c>
      <c r="E1027">
        <v>2675.6781631599902</v>
      </c>
      <c r="F1027">
        <v>1899.35</v>
      </c>
      <c r="G1027">
        <v>-37.482904428209402</v>
      </c>
      <c r="H1027">
        <v>-15.619687071090199</v>
      </c>
      <c r="I1027">
        <v>-6.48464801353908</v>
      </c>
      <c r="J1027">
        <v>-1.68634118319407</v>
      </c>
      <c r="K1027">
        <v>2075.3783837862102</v>
      </c>
      <c r="L1027">
        <v>1982.80960999172</v>
      </c>
      <c r="M1027">
        <v>32.961501806388398</v>
      </c>
      <c r="N1027">
        <v>0.40689630154471501</v>
      </c>
      <c r="O1027">
        <v>34.780319583015199</v>
      </c>
      <c r="P1027">
        <v>24.059438275636801</v>
      </c>
      <c r="Q1027">
        <v>-7.1846583166629993E-2</v>
      </c>
    </row>
    <row r="1028" spans="1:17" hidden="1" x14ac:dyDescent="0.3">
      <c r="A1028" t="s">
        <v>2212</v>
      </c>
      <c r="B1028" t="s">
        <v>2213</v>
      </c>
      <c r="C1028" t="s">
        <v>3162</v>
      </c>
      <c r="D1028" t="s">
        <v>2214</v>
      </c>
      <c r="E1028">
        <v>2660.3057039700002</v>
      </c>
      <c r="F1028">
        <v>1598.7</v>
      </c>
      <c r="G1028">
        <v>7.1502021405718796</v>
      </c>
      <c r="H1028">
        <v>30.561708942788101</v>
      </c>
      <c r="I1028">
        <v>20.9561709110192</v>
      </c>
      <c r="J1028">
        <v>18.2414363339605</v>
      </c>
      <c r="M1028">
        <v>75.134002111850606</v>
      </c>
      <c r="O1028">
        <v>4.5224244698817797</v>
      </c>
      <c r="P1028">
        <v>44.007566545061401</v>
      </c>
    </row>
    <row r="1029" spans="1:17" hidden="1" x14ac:dyDescent="0.3">
      <c r="A1029" t="s">
        <v>2215</v>
      </c>
      <c r="B1029" t="s">
        <v>2216</v>
      </c>
      <c r="C1029" t="s">
        <v>3162</v>
      </c>
      <c r="D1029" t="s">
        <v>276</v>
      </c>
      <c r="E1029">
        <v>2654.379967415</v>
      </c>
      <c r="F1029">
        <v>822.05</v>
      </c>
      <c r="G1029">
        <v>-5.93027988259366</v>
      </c>
      <c r="H1029">
        <v>5.0359013679890898</v>
      </c>
      <c r="I1029">
        <v>27.845531264897801</v>
      </c>
      <c r="J1029">
        <v>0.85602790860934597</v>
      </c>
      <c r="K1029">
        <v>782.20049906047302</v>
      </c>
      <c r="L1029">
        <v>688.43398742835996</v>
      </c>
      <c r="M1029">
        <v>44.936097459065998</v>
      </c>
      <c r="N1029">
        <v>0.96537102956845999</v>
      </c>
      <c r="O1029">
        <v>9.7743446262392695</v>
      </c>
      <c r="P1029">
        <v>55.676545781649402</v>
      </c>
      <c r="Q1029">
        <v>7.7957751393450004E-3</v>
      </c>
    </row>
    <row r="1030" spans="1:17" hidden="1" x14ac:dyDescent="0.3">
      <c r="A1030" t="s">
        <v>2217</v>
      </c>
      <c r="B1030" t="s">
        <v>2218</v>
      </c>
      <c r="C1030" t="s">
        <v>3162</v>
      </c>
      <c r="D1030" t="s">
        <v>1696</v>
      </c>
      <c r="E1030">
        <v>2644.090741</v>
      </c>
      <c r="F1030">
        <v>66.38</v>
      </c>
      <c r="G1030">
        <v>2.13938773300577</v>
      </c>
      <c r="H1030">
        <v>5.0483381793395097</v>
      </c>
      <c r="I1030">
        <v>-8.5243524901203394</v>
      </c>
      <c r="J1030">
        <v>1.90560229597393</v>
      </c>
      <c r="K1030">
        <v>63.998805158760803</v>
      </c>
      <c r="L1030">
        <v>60.702147166806299</v>
      </c>
      <c r="M1030">
        <v>53.860821394049402</v>
      </c>
      <c r="N1030">
        <v>1.31625191897382</v>
      </c>
      <c r="O1030">
        <v>1.6872551973486001</v>
      </c>
      <c r="P1030">
        <v>29.244548286604299</v>
      </c>
      <c r="Q1030">
        <v>-2.7484158448541001E-2</v>
      </c>
    </row>
    <row r="1031" spans="1:17" hidden="1" x14ac:dyDescent="0.3">
      <c r="A1031" t="s">
        <v>2219</v>
      </c>
      <c r="B1031" t="s">
        <v>2220</v>
      </c>
      <c r="C1031" t="s">
        <v>3162</v>
      </c>
      <c r="D1031" t="s">
        <v>200</v>
      </c>
      <c r="E1031">
        <v>2633.4777808499998</v>
      </c>
      <c r="F1031">
        <v>1819.75</v>
      </c>
      <c r="G1031">
        <v>22.027438890623799</v>
      </c>
      <c r="H1031">
        <v>-6.5228422488493401</v>
      </c>
      <c r="I1031">
        <v>-26.841784311231699</v>
      </c>
      <c r="J1031">
        <v>-0.79432574231638597</v>
      </c>
      <c r="K1031">
        <v>1930.8189099538599</v>
      </c>
      <c r="L1031">
        <v>1862.3267968922401</v>
      </c>
      <c r="M1031">
        <v>41.509033061624599</v>
      </c>
      <c r="N1031">
        <v>0.65081498741795896</v>
      </c>
      <c r="O1031">
        <v>36.282456381370999</v>
      </c>
      <c r="P1031">
        <v>52.286706556759597</v>
      </c>
      <c r="Q1031">
        <v>9.4171969087571E-2</v>
      </c>
    </row>
    <row r="1032" spans="1:17" hidden="1" x14ac:dyDescent="0.3">
      <c r="A1032" t="s">
        <v>2221</v>
      </c>
      <c r="B1032" t="s">
        <v>2222</v>
      </c>
      <c r="C1032" t="s">
        <v>3162</v>
      </c>
      <c r="D1032" t="s">
        <v>119</v>
      </c>
      <c r="E1032">
        <v>2630.8936072799902</v>
      </c>
      <c r="F1032">
        <v>203.44</v>
      </c>
      <c r="G1032">
        <v>7.0245593181381603</v>
      </c>
      <c r="H1032">
        <v>6.16119927533415</v>
      </c>
      <c r="I1032">
        <v>31.1784883006017</v>
      </c>
      <c r="J1032">
        <v>5.9593397687574301</v>
      </c>
      <c r="K1032">
        <v>181.47506927326501</v>
      </c>
      <c r="L1032">
        <v>163.094703884784</v>
      </c>
      <c r="M1032">
        <v>63.641031290240399</v>
      </c>
      <c r="N1032">
        <v>1.55280706972227</v>
      </c>
      <c r="O1032">
        <v>5.19071962249311</v>
      </c>
      <c r="P1032">
        <v>76.904347826086905</v>
      </c>
    </row>
    <row r="1033" spans="1:17" hidden="1" x14ac:dyDescent="0.3">
      <c r="A1033" t="s">
        <v>2223</v>
      </c>
      <c r="B1033" t="s">
        <v>2224</v>
      </c>
      <c r="C1033" t="s">
        <v>3162</v>
      </c>
      <c r="D1033" t="s">
        <v>138</v>
      </c>
      <c r="E1033">
        <v>2629.9557966000002</v>
      </c>
      <c r="F1033">
        <v>3574.65</v>
      </c>
      <c r="G1033">
        <v>458.208078419277</v>
      </c>
      <c r="H1033">
        <v>14.8008827024147</v>
      </c>
      <c r="I1033">
        <v>115.77372027538399</v>
      </c>
      <c r="J1033">
        <v>-7.6516761512703102</v>
      </c>
      <c r="K1033">
        <v>3236.0071502895598</v>
      </c>
      <c r="L1033">
        <v>2057.7197216954701</v>
      </c>
      <c r="M1033">
        <v>33.822851832544401</v>
      </c>
      <c r="N1033">
        <v>1.20911427526987</v>
      </c>
      <c r="O1033">
        <v>36.4776971172003</v>
      </c>
      <c r="P1033">
        <v>530.72783414203798</v>
      </c>
      <c r="Q1033">
        <v>0.24291679672788</v>
      </c>
    </row>
    <row r="1034" spans="1:17" hidden="1" x14ac:dyDescent="0.3">
      <c r="A1034" t="s">
        <v>2225</v>
      </c>
      <c r="B1034" t="s">
        <v>2226</v>
      </c>
      <c r="C1034" t="s">
        <v>3162</v>
      </c>
      <c r="D1034" t="s">
        <v>252</v>
      </c>
      <c r="E1034">
        <v>2625.1490334</v>
      </c>
      <c r="F1034">
        <v>384.55</v>
      </c>
      <c r="G1034">
        <v>-52.509425565360203</v>
      </c>
      <c r="H1034">
        <v>-3.2370200298348499</v>
      </c>
      <c r="I1034">
        <v>-24.325309579170501</v>
      </c>
      <c r="J1034">
        <v>-0.16342202160751701</v>
      </c>
      <c r="K1034">
        <v>407.05144246447799</v>
      </c>
      <c r="L1034">
        <v>455.42656686881099</v>
      </c>
      <c r="M1034">
        <v>35.268234997575703</v>
      </c>
      <c r="N1034">
        <v>0.69885682937657201</v>
      </c>
      <c r="O1034">
        <v>50.253543102327299</v>
      </c>
      <c r="P1034">
        <v>1.4777675155033601</v>
      </c>
      <c r="Q1034">
        <v>-0.19832213929641301</v>
      </c>
    </row>
    <row r="1035" spans="1:17" hidden="1" x14ac:dyDescent="0.3">
      <c r="A1035" t="s">
        <v>2227</v>
      </c>
      <c r="B1035" t="s">
        <v>2228</v>
      </c>
      <c r="C1035" t="s">
        <v>3162</v>
      </c>
      <c r="D1035" t="s">
        <v>252</v>
      </c>
      <c r="E1035">
        <v>2621.2045125</v>
      </c>
      <c r="F1035">
        <v>18025</v>
      </c>
      <c r="G1035">
        <v>4.4641111907871096</v>
      </c>
      <c r="H1035">
        <v>3.1759654098139301</v>
      </c>
      <c r="I1035">
        <v>19.788829235702298</v>
      </c>
      <c r="J1035">
        <v>1.29186442154908</v>
      </c>
      <c r="K1035">
        <v>17944.000981510999</v>
      </c>
      <c r="L1035">
        <v>16184.727448931701</v>
      </c>
      <c r="M1035">
        <v>54.594515193492398</v>
      </c>
      <c r="N1035">
        <v>0.90484942739997098</v>
      </c>
      <c r="O1035">
        <v>15.950069348127499</v>
      </c>
      <c r="P1035">
        <v>43.0555555555555</v>
      </c>
      <c r="Q1035">
        <v>0.15070927261922801</v>
      </c>
    </row>
    <row r="1036" spans="1:17" hidden="1" x14ac:dyDescent="0.3">
      <c r="A1036" t="s">
        <v>2229</v>
      </c>
      <c r="B1036" t="s">
        <v>2230</v>
      </c>
      <c r="C1036" t="s">
        <v>3162</v>
      </c>
      <c r="D1036" t="s">
        <v>119</v>
      </c>
      <c r="E1036">
        <v>2615.9899848599998</v>
      </c>
      <c r="F1036">
        <v>49.35</v>
      </c>
      <c r="G1036">
        <v>-13.7023149426626</v>
      </c>
      <c r="H1036">
        <v>-5.9721840906593897</v>
      </c>
      <c r="I1036">
        <v>16.204246395511099</v>
      </c>
      <c r="J1036">
        <v>-2.7005598820558401</v>
      </c>
      <c r="K1036">
        <v>50.376279962401398</v>
      </c>
      <c r="L1036">
        <v>43.580650850836903</v>
      </c>
      <c r="M1036">
        <v>37.158898383081301</v>
      </c>
      <c r="N1036">
        <v>0.77692183117281</v>
      </c>
      <c r="O1036">
        <v>19.351570415400101</v>
      </c>
      <c r="P1036">
        <v>60.8539765319426</v>
      </c>
      <c r="Q1036">
        <v>0.124201160537654</v>
      </c>
    </row>
    <row r="1037" spans="1:17" hidden="1" x14ac:dyDescent="0.3">
      <c r="A1037" t="s">
        <v>2231</v>
      </c>
      <c r="B1037" t="s">
        <v>2232</v>
      </c>
      <c r="C1037" t="s">
        <v>3162</v>
      </c>
      <c r="D1037" t="s">
        <v>603</v>
      </c>
      <c r="E1037">
        <v>2615.194731</v>
      </c>
      <c r="F1037">
        <v>601.85</v>
      </c>
      <c r="G1037">
        <v>-16.1125793484354</v>
      </c>
      <c r="H1037">
        <v>0.50310291677624297</v>
      </c>
      <c r="I1037">
        <v>6.8803690418454302</v>
      </c>
      <c r="J1037">
        <v>0.20021558492991101</v>
      </c>
      <c r="K1037">
        <v>612.58347615739603</v>
      </c>
      <c r="L1037">
        <v>580.48896444686397</v>
      </c>
      <c r="M1037">
        <v>47.622895395784496</v>
      </c>
      <c r="N1037">
        <v>0.41013677304115298</v>
      </c>
      <c r="O1037">
        <v>16.3080501786159</v>
      </c>
      <c r="P1037">
        <v>32.274725274725199</v>
      </c>
      <c r="Q1037">
        <v>2.3892304443279999E-2</v>
      </c>
    </row>
    <row r="1038" spans="1:17" hidden="1" x14ac:dyDescent="0.3">
      <c r="A1038" t="s">
        <v>2233</v>
      </c>
      <c r="B1038" t="s">
        <v>2234</v>
      </c>
      <c r="C1038" t="s">
        <v>3162</v>
      </c>
      <c r="D1038" t="s">
        <v>533</v>
      </c>
      <c r="E1038">
        <v>2614.1280000000002</v>
      </c>
      <c r="F1038">
        <v>148.53</v>
      </c>
      <c r="G1038">
        <v>110.405445352868</v>
      </c>
      <c r="H1038">
        <v>-15.1531668180731</v>
      </c>
      <c r="I1038">
        <v>43.270972092845199</v>
      </c>
      <c r="J1038">
        <v>8.9589237540116695</v>
      </c>
      <c r="K1038">
        <v>149.19834891973699</v>
      </c>
      <c r="L1038">
        <v>122.710962638268</v>
      </c>
      <c r="M1038">
        <v>59.106118608397999</v>
      </c>
      <c r="N1038">
        <v>0.54917407346936997</v>
      </c>
      <c r="O1038">
        <v>25.563859153033</v>
      </c>
      <c r="P1038">
        <v>183.99617590822101</v>
      </c>
      <c r="Q1038">
        <v>5.5905708861925002E-2</v>
      </c>
    </row>
    <row r="1039" spans="1:17" hidden="1" x14ac:dyDescent="0.3">
      <c r="A1039" t="s">
        <v>2235</v>
      </c>
      <c r="B1039" t="s">
        <v>2236</v>
      </c>
      <c r="C1039" t="s">
        <v>3162</v>
      </c>
      <c r="D1039" t="s">
        <v>48</v>
      </c>
      <c r="E1039">
        <v>2612.3077959000002</v>
      </c>
      <c r="F1039">
        <v>2409</v>
      </c>
      <c r="G1039">
        <v>1.31573136541308</v>
      </c>
      <c r="H1039">
        <v>-13.986955922787701</v>
      </c>
      <c r="I1039">
        <v>-28.107280550376</v>
      </c>
      <c r="J1039">
        <v>-4.2044118505918</v>
      </c>
      <c r="K1039">
        <v>2668.9344058649299</v>
      </c>
      <c r="L1039">
        <v>2576.1537694008798</v>
      </c>
      <c r="M1039">
        <v>27.2845548545247</v>
      </c>
      <c r="N1039">
        <v>0.45884964913541298</v>
      </c>
      <c r="O1039">
        <v>53.918638439186303</v>
      </c>
      <c r="P1039">
        <v>41.269608561794399</v>
      </c>
      <c r="Q1039">
        <v>8.7045432442773005E-2</v>
      </c>
    </row>
    <row r="1040" spans="1:17" hidden="1" x14ac:dyDescent="0.3">
      <c r="A1040" t="s">
        <v>2237</v>
      </c>
      <c r="B1040" t="s">
        <v>2238</v>
      </c>
      <c r="C1040" t="s">
        <v>3162</v>
      </c>
      <c r="D1040" t="s">
        <v>279</v>
      </c>
      <c r="E1040">
        <v>2609.40894802</v>
      </c>
      <c r="F1040">
        <v>1748.2</v>
      </c>
      <c r="G1040">
        <v>-24.308027529901</v>
      </c>
      <c r="H1040">
        <v>-2.1278648883430198</v>
      </c>
      <c r="I1040">
        <v>-14.919172179749101</v>
      </c>
      <c r="J1040">
        <v>4.6047609569375298</v>
      </c>
      <c r="K1040">
        <v>1779.52937345078</v>
      </c>
      <c r="L1040">
        <v>1716.3005189251501</v>
      </c>
      <c r="M1040">
        <v>45.889441657441097</v>
      </c>
      <c r="N1040">
        <v>1.40042943508215</v>
      </c>
      <c r="O1040">
        <v>21.690882050108598</v>
      </c>
      <c r="P1040">
        <v>33.450381679389302</v>
      </c>
      <c r="Q1040">
        <v>2.2702004317255001E-2</v>
      </c>
    </row>
    <row r="1041" spans="1:17" hidden="1" x14ac:dyDescent="0.3">
      <c r="A1041" t="s">
        <v>2239</v>
      </c>
      <c r="B1041" t="s">
        <v>2240</v>
      </c>
      <c r="C1041" t="s">
        <v>3162</v>
      </c>
      <c r="D1041" t="s">
        <v>257</v>
      </c>
      <c r="E1041">
        <v>2608.970577865</v>
      </c>
      <c r="F1041">
        <v>1063.5999999999999</v>
      </c>
      <c r="G1041">
        <v>346.84099950923297</v>
      </c>
      <c r="H1041">
        <v>-3.9952430060262398</v>
      </c>
      <c r="I1041">
        <v>204.34232315693399</v>
      </c>
      <c r="J1041">
        <v>5.0625102202333103</v>
      </c>
      <c r="K1041">
        <v>921.55404717101396</v>
      </c>
      <c r="L1041">
        <v>599.58705183473603</v>
      </c>
      <c r="M1041">
        <v>61.691932925489503</v>
      </c>
      <c r="N1041">
        <v>0.35508422387887201</v>
      </c>
      <c r="O1041">
        <v>11.8841669800677</v>
      </c>
      <c r="P1041">
        <v>456.20342528434998</v>
      </c>
    </row>
    <row r="1042" spans="1:17" hidden="1" x14ac:dyDescent="0.3">
      <c r="A1042" t="s">
        <v>2241</v>
      </c>
      <c r="B1042" t="s">
        <v>2242</v>
      </c>
      <c r="C1042" t="s">
        <v>3162</v>
      </c>
      <c r="D1042" t="s">
        <v>279</v>
      </c>
      <c r="E1042">
        <v>2604.7108469250002</v>
      </c>
      <c r="F1042">
        <v>1724.25</v>
      </c>
      <c r="G1042">
        <v>4.7574962619999601</v>
      </c>
      <c r="H1042">
        <v>16.542788341629102</v>
      </c>
      <c r="I1042">
        <v>-2.6531169662052898</v>
      </c>
      <c r="J1042">
        <v>18.848967845798001</v>
      </c>
      <c r="K1042">
        <v>1574.12130106777</v>
      </c>
      <c r="L1042">
        <v>1511.98081726385</v>
      </c>
      <c r="M1042">
        <v>75.066680810297797</v>
      </c>
      <c r="N1042">
        <v>2.3836327420488002</v>
      </c>
      <c r="O1042">
        <v>13.3942293750906</v>
      </c>
      <c r="P1042">
        <v>58.887762624400999</v>
      </c>
      <c r="Q1042">
        <v>1.6910398800669E-2</v>
      </c>
    </row>
    <row r="1043" spans="1:17" hidden="1" x14ac:dyDescent="0.3">
      <c r="A1043" t="s">
        <v>2243</v>
      </c>
      <c r="B1043" t="s">
        <v>2244</v>
      </c>
      <c r="C1043" t="s">
        <v>3162</v>
      </c>
      <c r="D1043" t="s">
        <v>538</v>
      </c>
      <c r="E1043">
        <v>2592.8804311200001</v>
      </c>
      <c r="F1043">
        <v>663.6</v>
      </c>
      <c r="G1043">
        <v>-37.438212304818599</v>
      </c>
      <c r="H1043">
        <v>8.1140693225580591</v>
      </c>
      <c r="I1043">
        <v>7.6985660272335403</v>
      </c>
      <c r="J1043">
        <v>1.3386080061812999</v>
      </c>
      <c r="K1043">
        <v>630.86288974940101</v>
      </c>
      <c r="L1043">
        <v>609.43253339471505</v>
      </c>
      <c r="M1043">
        <v>52.9310674731746</v>
      </c>
      <c r="N1043">
        <v>0.957148663043911</v>
      </c>
      <c r="O1043">
        <v>14.677516576250699</v>
      </c>
      <c r="P1043">
        <v>43.932328380869698</v>
      </c>
      <c r="Q1043">
        <v>-9.2581359218751005E-2</v>
      </c>
    </row>
    <row r="1044" spans="1:17" hidden="1" x14ac:dyDescent="0.3">
      <c r="A1044" t="s">
        <v>2245</v>
      </c>
      <c r="B1044" t="s">
        <v>2246</v>
      </c>
      <c r="C1044" t="s">
        <v>3162</v>
      </c>
      <c r="D1044" t="s">
        <v>1371</v>
      </c>
      <c r="E1044">
        <v>2580.8388</v>
      </c>
      <c r="F1044">
        <v>999.99</v>
      </c>
      <c r="G1044">
        <v>-26.554904240627401</v>
      </c>
      <c r="H1044">
        <v>1.6248584232038199</v>
      </c>
      <c r="I1044">
        <v>-12.748935470179999</v>
      </c>
      <c r="J1044">
        <v>4.36307894228481E-2</v>
      </c>
      <c r="K1044">
        <v>999.99510276680405</v>
      </c>
      <c r="L1044">
        <v>999.99619422773196</v>
      </c>
      <c r="M1044">
        <v>55.379180563809697</v>
      </c>
      <c r="N1044">
        <v>1.58208759231578</v>
      </c>
      <c r="O1044">
        <v>3.0010300103000902</v>
      </c>
      <c r="P1044">
        <v>3.09175257731959</v>
      </c>
      <c r="Q1044">
        <v>-0.101916752053546</v>
      </c>
    </row>
    <row r="1045" spans="1:17" hidden="1" x14ac:dyDescent="0.3">
      <c r="A1045" t="s">
        <v>2247</v>
      </c>
      <c r="B1045" t="s">
        <v>2248</v>
      </c>
      <c r="C1045" t="s">
        <v>3162</v>
      </c>
      <c r="D1045" t="s">
        <v>738</v>
      </c>
      <c r="E1045">
        <v>2573.2963918199998</v>
      </c>
      <c r="F1045">
        <v>2171.4</v>
      </c>
      <c r="G1045">
        <v>-33.104084994629801</v>
      </c>
      <c r="H1045">
        <v>-10.630143827297401</v>
      </c>
      <c r="I1045">
        <v>-23.400941271932801</v>
      </c>
      <c r="J1045">
        <v>-0.45155729045962401</v>
      </c>
      <c r="K1045">
        <v>2364.6153534620698</v>
      </c>
      <c r="L1045">
        <v>2388.5915877519501</v>
      </c>
      <c r="M1045">
        <v>40.658924921243901</v>
      </c>
      <c r="N1045">
        <v>0.55285391895915603</v>
      </c>
      <c r="O1045">
        <v>48.751957262595496</v>
      </c>
      <c r="P1045">
        <v>11.5225597699083</v>
      </c>
      <c r="Q1045">
        <v>6.7144190566664999E-2</v>
      </c>
    </row>
    <row r="1046" spans="1:17" x14ac:dyDescent="0.3">
      <c r="A1046" t="s">
        <v>2249</v>
      </c>
      <c r="B1046" t="s">
        <v>2250</v>
      </c>
      <c r="C1046" t="s">
        <v>3164</v>
      </c>
      <c r="D1046" t="s">
        <v>1965</v>
      </c>
      <c r="E1046">
        <v>2568.5523348299998</v>
      </c>
      <c r="F1046">
        <v>13.95</v>
      </c>
      <c r="G1046">
        <v>-51.148498835222</v>
      </c>
      <c r="H1046">
        <v>0.62699669832856497</v>
      </c>
      <c r="I1046">
        <v>-34.156386174405299</v>
      </c>
      <c r="J1046">
        <v>-5.6600168784183902</v>
      </c>
      <c r="K1046">
        <v>14.4618043814092</v>
      </c>
      <c r="L1046">
        <v>16.1346726331642</v>
      </c>
      <c r="M1046">
        <v>42.592962996886797</v>
      </c>
      <c r="N1046">
        <v>1.3230970226207801</v>
      </c>
      <c r="O1046">
        <v>86.738351254480307</v>
      </c>
      <c r="P1046">
        <v>8.56031128404668</v>
      </c>
      <c r="Q1046">
        <v>-2.0777807611365998E-2</v>
      </c>
    </row>
    <row r="1047" spans="1:17" hidden="1" x14ac:dyDescent="0.3">
      <c r="A1047" t="s">
        <v>2251</v>
      </c>
      <c r="B1047" t="s">
        <v>2252</v>
      </c>
      <c r="C1047" t="s">
        <v>3162</v>
      </c>
      <c r="D1047" t="s">
        <v>410</v>
      </c>
      <c r="E1047">
        <v>2566.8408989599998</v>
      </c>
      <c r="F1047">
        <v>1112.8</v>
      </c>
      <c r="G1047">
        <v>-43.409851640507803</v>
      </c>
      <c r="H1047">
        <v>-4.6325757314266003</v>
      </c>
      <c r="I1047">
        <v>-16.389100989511501</v>
      </c>
      <c r="J1047">
        <v>-0.89559870522440899</v>
      </c>
      <c r="K1047">
        <v>1155.1983410236701</v>
      </c>
      <c r="L1047">
        <v>1193.3269178422199</v>
      </c>
      <c r="M1047">
        <v>35.7967412640023</v>
      </c>
      <c r="N1047">
        <v>0.77135718355570804</v>
      </c>
      <c r="O1047">
        <v>29.403306973400401</v>
      </c>
      <c r="P1047">
        <v>1.9981668194316999</v>
      </c>
      <c r="Q1047">
        <v>-2.0805496827039999E-2</v>
      </c>
    </row>
    <row r="1048" spans="1:17" hidden="1" x14ac:dyDescent="0.3">
      <c r="A1048" t="s">
        <v>2253</v>
      </c>
      <c r="B1048" t="s">
        <v>2254</v>
      </c>
      <c r="C1048" t="s">
        <v>3162</v>
      </c>
      <c r="D1048" t="s">
        <v>2255</v>
      </c>
      <c r="E1048">
        <v>2560.8638999999998</v>
      </c>
      <c r="F1048">
        <v>1036.25</v>
      </c>
      <c r="G1048">
        <v>1182.78725099402</v>
      </c>
      <c r="H1048">
        <v>48.539144137489501</v>
      </c>
      <c r="I1048">
        <v>199.37555850572301</v>
      </c>
      <c r="J1048">
        <v>1.46274912261802</v>
      </c>
      <c r="K1048">
        <v>862.01706920761205</v>
      </c>
      <c r="L1048">
        <v>613.55442007382203</v>
      </c>
      <c r="M1048">
        <v>55.738828691519402</v>
      </c>
      <c r="N1048">
        <v>0.99770265835247696</v>
      </c>
      <c r="O1048">
        <v>10.325693606755101</v>
      </c>
      <c r="P1048">
        <v>1394.07826982492</v>
      </c>
    </row>
    <row r="1049" spans="1:17" hidden="1" x14ac:dyDescent="0.3">
      <c r="A1049" t="s">
        <v>2256</v>
      </c>
      <c r="B1049" t="s">
        <v>2257</v>
      </c>
      <c r="C1049" t="s">
        <v>3162</v>
      </c>
      <c r="D1049" t="s">
        <v>276</v>
      </c>
      <c r="E1049">
        <v>2558.4450000000002</v>
      </c>
      <c r="F1049">
        <v>5443.5</v>
      </c>
      <c r="G1049">
        <v>80.940044567240093</v>
      </c>
      <c r="H1049">
        <v>28.680513285757499</v>
      </c>
      <c r="I1049">
        <v>50.377626411749802</v>
      </c>
      <c r="J1049">
        <v>7.4862774309052602</v>
      </c>
      <c r="K1049">
        <v>4395.5387430615301</v>
      </c>
      <c r="L1049">
        <v>3559.2911922161702</v>
      </c>
      <c r="M1049">
        <v>72.050746233301695</v>
      </c>
      <c r="N1049">
        <v>1.07967443112823</v>
      </c>
      <c r="O1049">
        <v>5.4266556443464502</v>
      </c>
      <c r="P1049">
        <v>126.8125</v>
      </c>
      <c r="Q1049">
        <v>0.22129865331469001</v>
      </c>
    </row>
    <row r="1050" spans="1:17" hidden="1" x14ac:dyDescent="0.3">
      <c r="A1050" t="s">
        <v>2258</v>
      </c>
      <c r="B1050" t="s">
        <v>2259</v>
      </c>
      <c r="C1050" t="s">
        <v>3162</v>
      </c>
      <c r="D1050" t="s">
        <v>229</v>
      </c>
      <c r="E1050">
        <v>2556.50191236</v>
      </c>
      <c r="F1050">
        <v>678.7</v>
      </c>
      <c r="G1050">
        <v>6.4853979254022001</v>
      </c>
      <c r="H1050">
        <v>12.117537009078699</v>
      </c>
      <c r="I1050">
        <v>17.972403512870802</v>
      </c>
      <c r="J1050">
        <v>10.0547129381017</v>
      </c>
      <c r="K1050">
        <v>622.02569135916201</v>
      </c>
      <c r="L1050">
        <v>580.87151170863899</v>
      </c>
      <c r="M1050">
        <v>68.4510199597526</v>
      </c>
      <c r="N1050">
        <v>1.9049742510650201</v>
      </c>
      <c r="O1050">
        <v>7.2638868424929903</v>
      </c>
      <c r="P1050">
        <v>51.834451901565998</v>
      </c>
      <c r="Q1050">
        <v>6.6969548654774003E-2</v>
      </c>
    </row>
    <row r="1051" spans="1:17" hidden="1" x14ac:dyDescent="0.3">
      <c r="A1051" t="s">
        <v>2260</v>
      </c>
      <c r="B1051" t="s">
        <v>2261</v>
      </c>
      <c r="C1051" t="s">
        <v>3162</v>
      </c>
      <c r="D1051" t="s">
        <v>373</v>
      </c>
      <c r="E1051">
        <v>2547.2871641699999</v>
      </c>
      <c r="F1051">
        <v>1148.7</v>
      </c>
      <c r="G1051">
        <v>-12.6577166445736</v>
      </c>
      <c r="H1051">
        <v>-2.2335261432579099</v>
      </c>
      <c r="I1051">
        <v>-6.7988485858413199</v>
      </c>
      <c r="J1051">
        <v>4.0563922473126501</v>
      </c>
      <c r="K1051">
        <v>1115.6620756324601</v>
      </c>
      <c r="L1051">
        <v>1063.7312245424901</v>
      </c>
      <c r="M1051">
        <v>63.673476177792203</v>
      </c>
      <c r="N1051">
        <v>0.58237762976152097</v>
      </c>
      <c r="O1051">
        <v>12.9798903107861</v>
      </c>
      <c r="P1051">
        <v>33.5697674418604</v>
      </c>
      <c r="Q1051">
        <v>0.109081283809876</v>
      </c>
    </row>
    <row r="1052" spans="1:17" hidden="1" x14ac:dyDescent="0.3">
      <c r="A1052" t="s">
        <v>2262</v>
      </c>
      <c r="B1052" t="s">
        <v>2263</v>
      </c>
      <c r="C1052" t="s">
        <v>3162</v>
      </c>
      <c r="D1052" t="s">
        <v>48</v>
      </c>
      <c r="E1052">
        <v>2542.4262657849999</v>
      </c>
      <c r="F1052">
        <v>641.35</v>
      </c>
      <c r="G1052">
        <v>-42.143533090324603</v>
      </c>
      <c r="H1052">
        <v>-7.1953424538650701</v>
      </c>
      <c r="I1052">
        <v>-15.018411660656099</v>
      </c>
      <c r="J1052">
        <v>-3.0033981014436701</v>
      </c>
      <c r="K1052">
        <v>667.488170631863</v>
      </c>
      <c r="L1052">
        <v>686.84630611454702</v>
      </c>
      <c r="M1052">
        <v>36.902363361419397</v>
      </c>
      <c r="N1052">
        <v>0.51997170747097698</v>
      </c>
      <c r="O1052">
        <v>25.828330864582501</v>
      </c>
      <c r="P1052">
        <v>6.9094849141523698</v>
      </c>
      <c r="Q1052">
        <v>5.2687367840790001E-3</v>
      </c>
    </row>
    <row r="1053" spans="1:17" hidden="1" x14ac:dyDescent="0.3">
      <c r="A1053" t="s">
        <v>2264</v>
      </c>
      <c r="B1053" t="s">
        <v>2265</v>
      </c>
      <c r="C1053" t="s">
        <v>3162</v>
      </c>
      <c r="D1053" t="s">
        <v>257</v>
      </c>
      <c r="E1053">
        <v>2541.36118158</v>
      </c>
      <c r="F1053">
        <v>432.9</v>
      </c>
      <c r="G1053">
        <v>-32.537181469425299</v>
      </c>
      <c r="H1053">
        <v>-13.6605207792981</v>
      </c>
      <c r="I1053">
        <v>-2.0884262677260099</v>
      </c>
      <c r="J1053">
        <v>-1.6807252296475499</v>
      </c>
      <c r="K1053">
        <v>450.58102658552099</v>
      </c>
      <c r="L1053">
        <v>425.87415354029599</v>
      </c>
      <c r="M1053">
        <v>33.984025004197299</v>
      </c>
      <c r="N1053">
        <v>0.41558199695481501</v>
      </c>
      <c r="O1053">
        <v>24.2088242088242</v>
      </c>
      <c r="P1053">
        <v>30.844793713163</v>
      </c>
      <c r="Q1053">
        <v>-3.6478516946427002E-2</v>
      </c>
    </row>
    <row r="1054" spans="1:17" hidden="1" x14ac:dyDescent="0.3">
      <c r="A1054" t="s">
        <v>2266</v>
      </c>
      <c r="B1054" t="s">
        <v>2267</v>
      </c>
      <c r="C1054" t="s">
        <v>3162</v>
      </c>
      <c r="D1054" t="s">
        <v>172</v>
      </c>
      <c r="E1054">
        <v>2539.9365510749999</v>
      </c>
      <c r="F1054">
        <v>1685.75</v>
      </c>
      <c r="G1054">
        <v>153.44775675098401</v>
      </c>
      <c r="H1054">
        <v>-2.0443204740591598</v>
      </c>
      <c r="I1054">
        <v>30.3122758422484</v>
      </c>
      <c r="J1054">
        <v>-1.12306689499585</v>
      </c>
      <c r="K1054">
        <v>1662.73172721027</v>
      </c>
      <c r="L1054">
        <v>1337.95909996815</v>
      </c>
      <c r="M1054">
        <v>49.262253777966002</v>
      </c>
      <c r="N1054">
        <v>0.54682861088256096</v>
      </c>
      <c r="O1054">
        <v>15.497553017944499</v>
      </c>
      <c r="P1054">
        <v>214.652356509566</v>
      </c>
      <c r="Q1054">
        <v>0.105326521604442</v>
      </c>
    </row>
    <row r="1055" spans="1:17" x14ac:dyDescent="0.3">
      <c r="A1055" t="s">
        <v>2268</v>
      </c>
      <c r="B1055" t="s">
        <v>2269</v>
      </c>
      <c r="C1055" t="s">
        <v>3159</v>
      </c>
      <c r="D1055" t="s">
        <v>603</v>
      </c>
      <c r="E1055">
        <v>2531.914482961</v>
      </c>
      <c r="F1055">
        <v>171.83</v>
      </c>
      <c r="G1055">
        <v>-58.730734712306898</v>
      </c>
      <c r="H1055">
        <v>-5.8952852010231802E-2</v>
      </c>
      <c r="I1055">
        <v>-32.019723114060596</v>
      </c>
      <c r="J1055">
        <v>-3.5742706290279398</v>
      </c>
      <c r="K1055">
        <v>174.57154164574899</v>
      </c>
      <c r="L1055">
        <v>201.24777699502701</v>
      </c>
      <c r="M1055">
        <v>43.213343933644097</v>
      </c>
      <c r="N1055">
        <v>0.52203377030981901</v>
      </c>
      <c r="O1055">
        <v>81.574812314496796</v>
      </c>
      <c r="P1055">
        <v>19.392718176764799</v>
      </c>
    </row>
    <row r="1056" spans="1:17" hidden="1" x14ac:dyDescent="0.3">
      <c r="A1056" t="s">
        <v>2270</v>
      </c>
      <c r="B1056" t="s">
        <v>2271</v>
      </c>
      <c r="C1056" t="s">
        <v>3162</v>
      </c>
      <c r="D1056" t="s">
        <v>51</v>
      </c>
      <c r="E1056">
        <v>2529.7226982000002</v>
      </c>
      <c r="F1056">
        <v>274.85000000000002</v>
      </c>
      <c r="G1056">
        <v>39.0183849159991</v>
      </c>
      <c r="H1056">
        <v>2.4058246418743501</v>
      </c>
      <c r="I1056">
        <v>19.074606496246801</v>
      </c>
      <c r="J1056">
        <v>3.8981426641317101</v>
      </c>
      <c r="K1056">
        <v>262.21697650952302</v>
      </c>
      <c r="L1056">
        <v>229.340392889784</v>
      </c>
      <c r="M1056">
        <v>51.816535391934401</v>
      </c>
      <c r="N1056">
        <v>0.50627474266656602</v>
      </c>
      <c r="O1056">
        <v>10.2419501546297</v>
      </c>
      <c r="P1056">
        <v>93.556338028168994</v>
      </c>
      <c r="Q1056">
        <v>0.12410953361563599</v>
      </c>
    </row>
    <row r="1057" spans="1:17" hidden="1" x14ac:dyDescent="0.3">
      <c r="A1057" t="s">
        <v>2272</v>
      </c>
      <c r="B1057" t="s">
        <v>2273</v>
      </c>
      <c r="C1057" t="s">
        <v>3162</v>
      </c>
      <c r="D1057" t="s">
        <v>154</v>
      </c>
      <c r="E1057">
        <v>2528.2503000000002</v>
      </c>
      <c r="F1057">
        <v>2380.65</v>
      </c>
      <c r="G1057">
        <v>310.78420543145802</v>
      </c>
      <c r="H1057">
        <v>14.989858423203801</v>
      </c>
      <c r="I1057">
        <v>53.475357366015999</v>
      </c>
      <c r="J1057">
        <v>21.587607728066398</v>
      </c>
      <c r="K1057">
        <v>1948.16509892721</v>
      </c>
      <c r="L1057">
        <v>1544.0146486834601</v>
      </c>
      <c r="M1057">
        <v>83.646299560813702</v>
      </c>
      <c r="N1057">
        <v>0.84301086185677399</v>
      </c>
      <c r="O1057">
        <v>0</v>
      </c>
      <c r="P1057">
        <v>399.71662468513802</v>
      </c>
      <c r="Q1057">
        <v>0.193251381390974</v>
      </c>
    </row>
    <row r="1058" spans="1:17" hidden="1" x14ac:dyDescent="0.3">
      <c r="A1058" t="s">
        <v>2274</v>
      </c>
      <c r="B1058" t="s">
        <v>2275</v>
      </c>
      <c r="C1058" t="s">
        <v>3162</v>
      </c>
      <c r="D1058" t="s">
        <v>603</v>
      </c>
      <c r="E1058">
        <v>2527.8476709199999</v>
      </c>
      <c r="F1058">
        <v>1768.15</v>
      </c>
      <c r="G1058">
        <v>217.10984697414401</v>
      </c>
      <c r="H1058">
        <v>-11.3710543499918</v>
      </c>
      <c r="I1058">
        <v>-7.1898924266887496</v>
      </c>
      <c r="J1058">
        <v>-0.10062764754354001</v>
      </c>
      <c r="K1058">
        <v>1874.1721247616699</v>
      </c>
      <c r="L1058">
        <v>1565.7215023153101</v>
      </c>
      <c r="M1058">
        <v>35.707773387101</v>
      </c>
      <c r="N1058">
        <v>0.62647983615653602</v>
      </c>
      <c r="O1058">
        <v>26.991488278709301</v>
      </c>
      <c r="P1058">
        <v>264.56701030927798</v>
      </c>
      <c r="Q1058">
        <v>0.25626206466632701</v>
      </c>
    </row>
    <row r="1059" spans="1:17" hidden="1" x14ac:dyDescent="0.3">
      <c r="A1059" t="s">
        <v>2276</v>
      </c>
      <c r="B1059" t="s">
        <v>2277</v>
      </c>
      <c r="C1059" t="s">
        <v>3162</v>
      </c>
      <c r="D1059" t="s">
        <v>481</v>
      </c>
      <c r="E1059">
        <v>2510.22898317</v>
      </c>
      <c r="F1059">
        <v>374.95</v>
      </c>
      <c r="G1059">
        <v>3.1192757697478299</v>
      </c>
      <c r="H1059">
        <v>-2.19384697306511</v>
      </c>
      <c r="I1059">
        <v>10.0053793112899</v>
      </c>
      <c r="J1059">
        <v>1.1215781478438001</v>
      </c>
      <c r="K1059">
        <v>362.62601348234398</v>
      </c>
      <c r="L1059">
        <v>330.796392731867</v>
      </c>
      <c r="M1059">
        <v>46.352485273815198</v>
      </c>
      <c r="N1059">
        <v>0.50677559084562096</v>
      </c>
      <c r="O1059">
        <v>7.9610614748633202</v>
      </c>
      <c r="P1059">
        <v>59.349766255843498</v>
      </c>
    </row>
    <row r="1060" spans="1:17" hidden="1" x14ac:dyDescent="0.3">
      <c r="A1060" t="s">
        <v>2278</v>
      </c>
      <c r="B1060" t="s">
        <v>2279</v>
      </c>
      <c r="C1060" t="s">
        <v>3162</v>
      </c>
      <c r="D1060" t="s">
        <v>257</v>
      </c>
      <c r="E1060">
        <v>2509.2929949999998</v>
      </c>
      <c r="F1060">
        <v>1220.75</v>
      </c>
      <c r="G1060">
        <v>64.456892191855701</v>
      </c>
      <c r="H1060">
        <v>8.62659906724212</v>
      </c>
      <c r="I1060">
        <v>87.588488588242896</v>
      </c>
      <c r="J1060">
        <v>7.9838072500109796</v>
      </c>
      <c r="K1060">
        <v>1091.3050469285199</v>
      </c>
      <c r="L1060">
        <v>865.16847358979396</v>
      </c>
      <c r="M1060">
        <v>45.371023034348198</v>
      </c>
      <c r="N1060">
        <v>1.3880720519052401</v>
      </c>
      <c r="O1060">
        <v>4.1572803604341599</v>
      </c>
      <c r="P1060">
        <v>129.46428571428501</v>
      </c>
    </row>
    <row r="1061" spans="1:17" hidden="1" x14ac:dyDescent="0.3">
      <c r="A1061" t="s">
        <v>2280</v>
      </c>
      <c r="B1061" t="s">
        <v>2281</v>
      </c>
      <c r="C1061" t="s">
        <v>3162</v>
      </c>
      <c r="D1061" t="s">
        <v>1034</v>
      </c>
      <c r="E1061">
        <v>2504.84626665</v>
      </c>
      <c r="F1061">
        <v>380.1</v>
      </c>
      <c r="G1061">
        <v>-8.3268435874392193</v>
      </c>
      <c r="H1061">
        <v>-1.60014157679617</v>
      </c>
      <c r="I1061">
        <v>5.22226937153322</v>
      </c>
      <c r="J1061">
        <v>-1.4962220757215801</v>
      </c>
      <c r="K1061">
        <v>391.91188956527202</v>
      </c>
      <c r="M1061">
        <v>42.225003599602204</v>
      </c>
      <c r="N1061">
        <v>0.46407247594659401</v>
      </c>
      <c r="O1061">
        <v>24.940805051302199</v>
      </c>
      <c r="P1061">
        <v>34.691708008504598</v>
      </c>
    </row>
    <row r="1062" spans="1:17" hidden="1" x14ac:dyDescent="0.3">
      <c r="A1062" t="s">
        <v>2282</v>
      </c>
      <c r="B1062" t="s">
        <v>2283</v>
      </c>
      <c r="C1062" t="s">
        <v>3162</v>
      </c>
      <c r="D1062" t="s">
        <v>1150</v>
      </c>
      <c r="E1062">
        <v>2497.6427156999998</v>
      </c>
      <c r="F1062">
        <v>474.1</v>
      </c>
      <c r="G1062">
        <v>71.400166740583401</v>
      </c>
      <c r="H1062">
        <v>-15.3653894071621</v>
      </c>
      <c r="I1062">
        <v>62.974822128040799</v>
      </c>
      <c r="J1062">
        <v>-3.44223346691034</v>
      </c>
      <c r="K1062">
        <v>491.55578367555199</v>
      </c>
      <c r="L1062">
        <v>394.74899644265201</v>
      </c>
      <c r="M1062">
        <v>46.809600112364002</v>
      </c>
      <c r="N1062">
        <v>0.33752139391745101</v>
      </c>
      <c r="O1062">
        <v>29.445264712086001</v>
      </c>
      <c r="P1062">
        <v>124.001889912591</v>
      </c>
      <c r="Q1062">
        <v>8.8209047041218999E-2</v>
      </c>
    </row>
    <row r="1063" spans="1:17" hidden="1" x14ac:dyDescent="0.3">
      <c r="A1063" t="s">
        <v>2284</v>
      </c>
      <c r="B1063" t="s">
        <v>2285</v>
      </c>
      <c r="C1063" t="s">
        <v>3162</v>
      </c>
      <c r="D1063" t="s">
        <v>119</v>
      </c>
      <c r="E1063">
        <v>2494.750972497</v>
      </c>
      <c r="F1063">
        <v>184.87</v>
      </c>
      <c r="G1063">
        <v>47.277783582597799</v>
      </c>
      <c r="H1063">
        <v>6.5588998828577401</v>
      </c>
      <c r="I1063">
        <v>34.149164251711099</v>
      </c>
      <c r="J1063">
        <v>3.3251893764661999</v>
      </c>
      <c r="K1063">
        <v>176.01702895606999</v>
      </c>
      <c r="L1063">
        <v>154.648529874894</v>
      </c>
      <c r="M1063">
        <v>61.577411118780297</v>
      </c>
      <c r="N1063">
        <v>1.1090999558233501</v>
      </c>
      <c r="O1063">
        <v>10.412722453616</v>
      </c>
      <c r="P1063">
        <v>96.461211477151906</v>
      </c>
      <c r="Q1063">
        <v>0.186912127166286</v>
      </c>
    </row>
    <row r="1064" spans="1:17" hidden="1" x14ac:dyDescent="0.3">
      <c r="A1064" t="s">
        <v>2286</v>
      </c>
      <c r="B1064" t="s">
        <v>2287</v>
      </c>
      <c r="C1064" t="s">
        <v>3162</v>
      </c>
      <c r="D1064" t="s">
        <v>922</v>
      </c>
      <c r="E1064">
        <v>2472.9343392800001</v>
      </c>
      <c r="F1064">
        <v>371.3</v>
      </c>
      <c r="G1064">
        <v>267.02366185221598</v>
      </c>
      <c r="H1064">
        <v>-3.30793727572091</v>
      </c>
      <c r="I1064">
        <v>70.158468470706694</v>
      </c>
      <c r="J1064">
        <v>12.5267274715347</v>
      </c>
      <c r="K1064">
        <v>343.91425404222599</v>
      </c>
      <c r="L1064">
        <v>262.152899605855</v>
      </c>
      <c r="M1064">
        <v>72.387482703973006</v>
      </c>
      <c r="N1064">
        <v>0.83724056294786298</v>
      </c>
      <c r="O1064">
        <v>17.196337193643899</v>
      </c>
      <c r="Q1064">
        <v>0.17429710691494699</v>
      </c>
    </row>
    <row r="1065" spans="1:17" hidden="1" x14ac:dyDescent="0.3">
      <c r="A1065" t="s">
        <v>2288</v>
      </c>
      <c r="B1065" t="s">
        <v>2289</v>
      </c>
      <c r="C1065" t="s">
        <v>3162</v>
      </c>
      <c r="D1065" t="s">
        <v>273</v>
      </c>
      <c r="E1065">
        <v>2467.2858209999999</v>
      </c>
      <c r="F1065">
        <v>1008.15</v>
      </c>
      <c r="G1065">
        <v>165.28283045325</v>
      </c>
      <c r="H1065">
        <v>11.400197130115099</v>
      </c>
      <c r="I1065">
        <v>115.159829874004</v>
      </c>
      <c r="J1065">
        <v>10.411042757122599</v>
      </c>
      <c r="K1065">
        <v>853.18027657792402</v>
      </c>
      <c r="M1065">
        <v>83.057990532041401</v>
      </c>
      <c r="N1065">
        <v>0.97141781613831302</v>
      </c>
      <c r="O1065">
        <v>12.255120765758999</v>
      </c>
      <c r="P1065">
        <v>329</v>
      </c>
    </row>
    <row r="1066" spans="1:17" hidden="1" x14ac:dyDescent="0.3">
      <c r="A1066" t="s">
        <v>2290</v>
      </c>
      <c r="B1066" t="s">
        <v>2291</v>
      </c>
      <c r="C1066" t="s">
        <v>3162</v>
      </c>
      <c r="D1066" t="s">
        <v>603</v>
      </c>
      <c r="E1066">
        <v>2446.8088458399998</v>
      </c>
      <c r="F1066">
        <v>539.29999999999995</v>
      </c>
      <c r="G1066">
        <v>-28.0066223767626</v>
      </c>
      <c r="H1066">
        <v>4.6319991252052404</v>
      </c>
      <c r="I1066">
        <v>2.7338632450234099</v>
      </c>
      <c r="J1066">
        <v>-3.3347277111432798</v>
      </c>
      <c r="K1066">
        <v>496.43710132822901</v>
      </c>
      <c r="L1066">
        <v>496.80663544268702</v>
      </c>
      <c r="M1066">
        <v>74.175174013694004</v>
      </c>
      <c r="N1066">
        <v>1.85030539510512</v>
      </c>
      <c r="O1066">
        <v>6.1005006489894296</v>
      </c>
      <c r="P1066">
        <v>31.665039062499901</v>
      </c>
      <c r="Q1066">
        <v>1.1267393470314E-2</v>
      </c>
    </row>
    <row r="1067" spans="1:17" x14ac:dyDescent="0.3">
      <c r="A1067" t="s">
        <v>2292</v>
      </c>
      <c r="B1067" t="s">
        <v>2293</v>
      </c>
      <c r="C1067" t="s">
        <v>3158</v>
      </c>
      <c r="D1067" t="s">
        <v>429</v>
      </c>
      <c r="E1067">
        <v>2445.4104441499999</v>
      </c>
      <c r="F1067">
        <v>460.75</v>
      </c>
      <c r="G1067">
        <v>-33.426061896008903</v>
      </c>
      <c r="H1067">
        <v>-7.2943023603300299</v>
      </c>
      <c r="I1067">
        <v>-23.7571097821066</v>
      </c>
      <c r="J1067">
        <v>-1.09066657621675</v>
      </c>
      <c r="K1067">
        <v>472.10188017219599</v>
      </c>
      <c r="L1067">
        <v>489.320568207723</v>
      </c>
      <c r="M1067">
        <v>44.865757209173601</v>
      </c>
      <c r="N1067">
        <v>0.38809097046853203</v>
      </c>
      <c r="O1067">
        <v>26.315789473684202</v>
      </c>
      <c r="P1067">
        <v>6.3842068806280103</v>
      </c>
      <c r="Q1067">
        <v>-1.3547415272760001E-2</v>
      </c>
    </row>
    <row r="1068" spans="1:17" hidden="1" x14ac:dyDescent="0.3">
      <c r="A1068" t="s">
        <v>2294</v>
      </c>
      <c r="B1068" t="s">
        <v>2295</v>
      </c>
      <c r="C1068" t="s">
        <v>3162</v>
      </c>
      <c r="D1068" t="s">
        <v>400</v>
      </c>
      <c r="E1068">
        <v>2443.7818404449999</v>
      </c>
      <c r="F1068">
        <v>839.85</v>
      </c>
      <c r="G1068">
        <v>39.309628888631003</v>
      </c>
      <c r="H1068">
        <v>-11.1864732602251</v>
      </c>
      <c r="I1068">
        <v>33.503697094034102</v>
      </c>
      <c r="J1068">
        <v>-5.9933323141356201E-2</v>
      </c>
      <c r="K1068">
        <v>855.57656865498302</v>
      </c>
      <c r="L1068">
        <v>720.97063325843396</v>
      </c>
      <c r="M1068">
        <v>47.650673007170703</v>
      </c>
      <c r="N1068">
        <v>0.63483362228056905</v>
      </c>
      <c r="O1068">
        <v>29.1004346014169</v>
      </c>
      <c r="P1068">
        <v>80.574070092453198</v>
      </c>
      <c r="Q1068">
        <v>6.5279411029544002E-2</v>
      </c>
    </row>
    <row r="1069" spans="1:17" hidden="1" x14ac:dyDescent="0.3">
      <c r="A1069" t="s">
        <v>2296</v>
      </c>
      <c r="B1069" t="s">
        <v>2297</v>
      </c>
      <c r="C1069" t="s">
        <v>3162</v>
      </c>
      <c r="D1069" t="s">
        <v>533</v>
      </c>
      <c r="E1069">
        <v>2436.12044595</v>
      </c>
      <c r="F1069">
        <v>265.5</v>
      </c>
      <c r="G1069">
        <v>-31.8339613223255</v>
      </c>
      <c r="H1069">
        <v>6.6226034931066602</v>
      </c>
      <c r="I1069">
        <v>-12.1987970494263</v>
      </c>
      <c r="J1069">
        <v>7.5573243142674302</v>
      </c>
      <c r="K1069">
        <v>250.90046923474401</v>
      </c>
      <c r="L1069">
        <v>256.12518150313201</v>
      </c>
      <c r="M1069">
        <v>72.623977206510801</v>
      </c>
      <c r="N1069">
        <v>0.88676599040304704</v>
      </c>
      <c r="O1069">
        <v>19.397363465160002</v>
      </c>
      <c r="P1069">
        <v>24.6478873239436</v>
      </c>
      <c r="Q1069">
        <v>4.0189776414422999E-2</v>
      </c>
    </row>
    <row r="1070" spans="1:17" hidden="1" x14ac:dyDescent="0.3">
      <c r="A1070" t="s">
        <v>2298</v>
      </c>
      <c r="B1070" t="s">
        <v>2299</v>
      </c>
      <c r="C1070" t="s">
        <v>3162</v>
      </c>
      <c r="D1070" t="s">
        <v>257</v>
      </c>
      <c r="E1070">
        <v>2433.995746995</v>
      </c>
      <c r="F1070">
        <v>443.15</v>
      </c>
      <c r="G1070">
        <v>73.785155433875303</v>
      </c>
      <c r="H1070">
        <v>6.28092994046232</v>
      </c>
      <c r="I1070">
        <v>127.246648878587</v>
      </c>
      <c r="J1070">
        <v>10.081795270284299</v>
      </c>
      <c r="K1070">
        <v>372.42731659594699</v>
      </c>
      <c r="M1070">
        <v>74.928663627665799</v>
      </c>
      <c r="N1070">
        <v>0.54454525146381205</v>
      </c>
      <c r="O1070">
        <v>4.5018616721200502</v>
      </c>
      <c r="P1070">
        <v>165.75712143928001</v>
      </c>
    </row>
    <row r="1071" spans="1:17" hidden="1" x14ac:dyDescent="0.3">
      <c r="A1071" t="s">
        <v>2300</v>
      </c>
      <c r="B1071" t="s">
        <v>2301</v>
      </c>
      <c r="C1071" t="s">
        <v>3162</v>
      </c>
      <c r="D1071" t="s">
        <v>373</v>
      </c>
      <c r="E1071">
        <v>2428.8674688299998</v>
      </c>
      <c r="F1071">
        <v>730.95</v>
      </c>
      <c r="G1071">
        <v>-42.099831450332701</v>
      </c>
      <c r="H1071">
        <v>-8.0523618446478</v>
      </c>
      <c r="I1071">
        <v>-24.633897738879799</v>
      </c>
      <c r="J1071">
        <v>-0.29106576102944998</v>
      </c>
      <c r="K1071">
        <v>768.23519141019801</v>
      </c>
      <c r="L1071">
        <v>812.27170685716305</v>
      </c>
      <c r="M1071">
        <v>31.522356526559399</v>
      </c>
      <c r="N1071">
        <v>0.89322185872443105</v>
      </c>
      <c r="O1071">
        <v>28.5587249469867</v>
      </c>
      <c r="P1071">
        <v>2.2879932829555001</v>
      </c>
      <c r="Q1071">
        <v>-2.9434031217805998E-2</v>
      </c>
    </row>
    <row r="1072" spans="1:17" hidden="1" x14ac:dyDescent="0.3">
      <c r="A1072" t="s">
        <v>2302</v>
      </c>
      <c r="B1072" t="s">
        <v>2303</v>
      </c>
      <c r="C1072" t="s">
        <v>3162</v>
      </c>
      <c r="D1072" t="s">
        <v>188</v>
      </c>
      <c r="E1072">
        <v>2426.95165916</v>
      </c>
      <c r="F1072">
        <v>2596.3000000000002</v>
      </c>
      <c r="G1072">
        <v>-8.87725102030379</v>
      </c>
      <c r="H1072">
        <v>-5.8123202284001998</v>
      </c>
      <c r="I1072">
        <v>-8.0584193411477401</v>
      </c>
      <c r="J1072">
        <v>3.06304223240388</v>
      </c>
      <c r="K1072">
        <v>2683.8343299112598</v>
      </c>
      <c r="L1072">
        <v>2608.9837003858302</v>
      </c>
      <c r="M1072">
        <v>59.2732935877521</v>
      </c>
      <c r="N1072">
        <v>0.488586616524324</v>
      </c>
      <c r="O1072">
        <v>16.8509032084119</v>
      </c>
      <c r="P1072">
        <v>23.692234397332001</v>
      </c>
      <c r="Q1072">
        <v>6.7637869855234997E-2</v>
      </c>
    </row>
    <row r="1073" spans="1:17" hidden="1" x14ac:dyDescent="0.3">
      <c r="A1073" t="s">
        <v>2304</v>
      </c>
      <c r="B1073" t="s">
        <v>2305</v>
      </c>
      <c r="C1073" t="s">
        <v>3162</v>
      </c>
      <c r="D1073" t="s">
        <v>130</v>
      </c>
      <c r="E1073">
        <v>2426.9411415999998</v>
      </c>
      <c r="F1073">
        <v>143.19999999999999</v>
      </c>
      <c r="G1073">
        <v>60.709074705364401</v>
      </c>
      <c r="H1073">
        <v>22.934821522834799</v>
      </c>
      <c r="I1073">
        <v>44.183571379135003</v>
      </c>
      <c r="J1073">
        <v>4.4077101445021096</v>
      </c>
      <c r="K1073">
        <v>116.490198518447</v>
      </c>
      <c r="L1073">
        <v>99.916637277387196</v>
      </c>
      <c r="M1073">
        <v>71.608171421746803</v>
      </c>
      <c r="N1073">
        <v>1.2884768599872101</v>
      </c>
      <c r="O1073">
        <v>3.14245810055866</v>
      </c>
      <c r="P1073">
        <v>104.542208255963</v>
      </c>
      <c r="Q1073">
        <v>9.5418078054321995E-2</v>
      </c>
    </row>
    <row r="1074" spans="1:17" x14ac:dyDescent="0.3">
      <c r="A1074" t="s">
        <v>2306</v>
      </c>
      <c r="B1074" t="s">
        <v>2307</v>
      </c>
      <c r="C1074" t="s">
        <v>3147</v>
      </c>
      <c r="D1074" t="s">
        <v>24</v>
      </c>
      <c r="E1074">
        <v>2424.5411762640001</v>
      </c>
      <c r="F1074">
        <v>47.09</v>
      </c>
      <c r="G1074">
        <v>-58.356945515066201</v>
      </c>
      <c r="H1074">
        <v>-5.6004600481337601</v>
      </c>
      <c r="I1074">
        <v>-34.1991448112976</v>
      </c>
      <c r="J1074">
        <v>2.9117545931503899</v>
      </c>
      <c r="K1074">
        <v>48.5136470544793</v>
      </c>
      <c r="L1074">
        <v>56.871668125164398</v>
      </c>
      <c r="M1074">
        <v>58.944512259602099</v>
      </c>
      <c r="N1074">
        <v>1.2555201660800901</v>
      </c>
      <c r="O1074">
        <v>74.984073051603303</v>
      </c>
      <c r="P1074">
        <v>7.0227272727272796</v>
      </c>
    </row>
    <row r="1075" spans="1:17" hidden="1" x14ac:dyDescent="0.3">
      <c r="A1075" t="s">
        <v>2308</v>
      </c>
      <c r="B1075" t="s">
        <v>2309</v>
      </c>
      <c r="C1075" t="s">
        <v>3162</v>
      </c>
      <c r="D1075" t="s">
        <v>279</v>
      </c>
      <c r="E1075">
        <v>2423.3422500000001</v>
      </c>
      <c r="F1075">
        <v>3861.9</v>
      </c>
      <c r="G1075">
        <v>1804.3960957593699</v>
      </c>
      <c r="H1075">
        <v>-9.13899699848292</v>
      </c>
      <c r="I1075">
        <v>91.791019034348295</v>
      </c>
      <c r="J1075">
        <v>-1.08009473354665</v>
      </c>
      <c r="K1075">
        <v>3780.1307469287699</v>
      </c>
      <c r="L1075">
        <v>2605.2127119246802</v>
      </c>
      <c r="M1075">
        <v>51.9711454485779</v>
      </c>
      <c r="N1075">
        <v>0.827681745847343</v>
      </c>
      <c r="O1075">
        <v>24.262668634609799</v>
      </c>
      <c r="P1075">
        <v>1944.41503440974</v>
      </c>
      <c r="Q1075">
        <v>0.23796337676388801</v>
      </c>
    </row>
    <row r="1076" spans="1:17" hidden="1" x14ac:dyDescent="0.3">
      <c r="A1076" t="s">
        <v>2310</v>
      </c>
      <c r="B1076" t="s">
        <v>2311</v>
      </c>
      <c r="C1076" t="s">
        <v>3162</v>
      </c>
      <c r="D1076" t="s">
        <v>252</v>
      </c>
      <c r="E1076">
        <v>2411.247032325</v>
      </c>
      <c r="F1076">
        <v>1385.55</v>
      </c>
      <c r="G1076">
        <v>-10.1895807334467</v>
      </c>
      <c r="H1076">
        <v>2.0508861696262701</v>
      </c>
      <c r="I1076">
        <v>-17.999756169738902</v>
      </c>
      <c r="J1076">
        <v>-0.39058221696714202</v>
      </c>
      <c r="K1076">
        <v>1356.50057053301</v>
      </c>
      <c r="L1076">
        <v>1353.44481828475</v>
      </c>
      <c r="M1076">
        <v>61.598192875514599</v>
      </c>
      <c r="N1076">
        <v>0.46258770880878097</v>
      </c>
      <c r="O1076">
        <v>27.747104038107601</v>
      </c>
      <c r="P1076">
        <v>25.156948647305899</v>
      </c>
      <c r="Q1076">
        <v>7.7510754038496998E-2</v>
      </c>
    </row>
    <row r="1077" spans="1:17" hidden="1" x14ac:dyDescent="0.3">
      <c r="A1077" t="s">
        <v>2312</v>
      </c>
      <c r="B1077" t="s">
        <v>2313</v>
      </c>
      <c r="C1077" t="s">
        <v>3162</v>
      </c>
      <c r="D1077" t="s">
        <v>218</v>
      </c>
      <c r="E1077">
        <v>2411.218155</v>
      </c>
      <c r="F1077">
        <v>1545</v>
      </c>
      <c r="G1077">
        <v>31.948275805538199</v>
      </c>
      <c r="H1077">
        <v>-3.5531928222631399</v>
      </c>
      <c r="I1077">
        <v>-1.1955888997828901</v>
      </c>
      <c r="J1077">
        <v>-2.9349536969907701</v>
      </c>
      <c r="K1077">
        <v>1750.1669045057599</v>
      </c>
      <c r="L1077">
        <v>1605.9416064060999</v>
      </c>
      <c r="M1077">
        <v>31.0336139579532</v>
      </c>
      <c r="N1077">
        <v>0.76071055381400199</v>
      </c>
      <c r="O1077">
        <v>63.106796116504803</v>
      </c>
      <c r="P1077">
        <v>66.837643755736707</v>
      </c>
      <c r="Q1077">
        <v>0.28621069091031198</v>
      </c>
    </row>
    <row r="1078" spans="1:17" x14ac:dyDescent="0.3">
      <c r="A1078" t="s">
        <v>2314</v>
      </c>
      <c r="B1078" t="s">
        <v>2315</v>
      </c>
      <c r="C1078" t="s">
        <v>3164</v>
      </c>
      <c r="D1078" t="s">
        <v>1965</v>
      </c>
      <c r="E1078">
        <v>2402.423440646</v>
      </c>
      <c r="F1078">
        <v>50.39</v>
      </c>
      <c r="G1078">
        <v>-28.327783382927599</v>
      </c>
      <c r="H1078">
        <v>-1.09033510654775</v>
      </c>
      <c r="I1078">
        <v>-12.5690090288281</v>
      </c>
      <c r="J1078">
        <v>-2.7100159963231598</v>
      </c>
      <c r="K1078">
        <v>52.487678840155901</v>
      </c>
      <c r="L1078">
        <v>52.0084826790779</v>
      </c>
      <c r="M1078">
        <v>36.126778316363101</v>
      </c>
      <c r="N1078">
        <v>0.66785217734073798</v>
      </c>
      <c r="O1078">
        <v>37.725739233974998</v>
      </c>
      <c r="P1078">
        <v>18.704358068315599</v>
      </c>
      <c r="Q1078">
        <v>-1.0366574794961E-2</v>
      </c>
    </row>
    <row r="1079" spans="1:17" hidden="1" x14ac:dyDescent="0.3">
      <c r="A1079" t="s">
        <v>2316</v>
      </c>
      <c r="B1079" t="s">
        <v>2317</v>
      </c>
      <c r="C1079" t="s">
        <v>3162</v>
      </c>
      <c r="D1079" t="s">
        <v>18</v>
      </c>
      <c r="E1079">
        <v>2393.7979762979999</v>
      </c>
      <c r="F1079">
        <v>244.59</v>
      </c>
      <c r="G1079">
        <v>-45.402610279114398</v>
      </c>
      <c r="H1079">
        <v>13.750111320021899</v>
      </c>
      <c r="I1079">
        <v>0.35726684195872499</v>
      </c>
      <c r="J1079">
        <v>10.23241839804</v>
      </c>
      <c r="K1079">
        <v>218.00285569492399</v>
      </c>
      <c r="L1079">
        <v>228.77461409141799</v>
      </c>
      <c r="M1079">
        <v>81.773777764460505</v>
      </c>
      <c r="N1079">
        <v>2.2150675062811902</v>
      </c>
      <c r="O1079">
        <v>40.663968273437099</v>
      </c>
      <c r="P1079">
        <v>34.058646204439498</v>
      </c>
    </row>
    <row r="1080" spans="1:17" hidden="1" x14ac:dyDescent="0.3">
      <c r="A1080" t="s">
        <v>2318</v>
      </c>
      <c r="B1080" t="s">
        <v>2319</v>
      </c>
      <c r="C1080" t="s">
        <v>3162</v>
      </c>
      <c r="D1080" t="s">
        <v>453</v>
      </c>
      <c r="E1080">
        <v>2379.81814532</v>
      </c>
      <c r="F1080">
        <v>393.4</v>
      </c>
      <c r="G1080">
        <v>-3.46254003537085</v>
      </c>
      <c r="H1080">
        <v>-3.3401933965117601</v>
      </c>
      <c r="I1080">
        <v>5.1777240022420399</v>
      </c>
      <c r="J1080">
        <v>-1.0485519623306601</v>
      </c>
      <c r="K1080">
        <v>400.445827829243</v>
      </c>
      <c r="L1080">
        <v>374.09786759938697</v>
      </c>
      <c r="M1080">
        <v>45.239094163010797</v>
      </c>
      <c r="N1080">
        <v>0.36881658668881701</v>
      </c>
      <c r="O1080">
        <v>15.0228774783935</v>
      </c>
      <c r="P1080">
        <v>35.189003436426098</v>
      </c>
      <c r="Q1080">
        <v>4.3435675332056001E-2</v>
      </c>
    </row>
    <row r="1081" spans="1:17" hidden="1" x14ac:dyDescent="0.3">
      <c r="A1081" t="s">
        <v>2320</v>
      </c>
      <c r="B1081" t="s">
        <v>2321</v>
      </c>
      <c r="C1081" t="s">
        <v>3162</v>
      </c>
      <c r="D1081" t="s">
        <v>282</v>
      </c>
      <c r="E1081">
        <v>2379.2575992299999</v>
      </c>
      <c r="F1081">
        <v>390.45</v>
      </c>
      <c r="G1081">
        <v>36.0150558926087</v>
      </c>
      <c r="H1081">
        <v>-5.1431301780785299</v>
      </c>
      <c r="I1081">
        <v>-9.1665586297502397</v>
      </c>
      <c r="J1081">
        <v>4.2634961895634502</v>
      </c>
      <c r="K1081">
        <v>406.62376977584699</v>
      </c>
      <c r="L1081">
        <v>379.08810940448302</v>
      </c>
      <c r="M1081">
        <v>47.359299950615203</v>
      </c>
      <c r="N1081">
        <v>0.903702543185532</v>
      </c>
      <c r="O1081">
        <v>39.313612498399301</v>
      </c>
      <c r="P1081">
        <v>88.714354760753906</v>
      </c>
      <c r="Q1081">
        <v>7.4983490231359001E-2</v>
      </c>
    </row>
    <row r="1082" spans="1:17" x14ac:dyDescent="0.3">
      <c r="A1082" t="s">
        <v>2322</v>
      </c>
      <c r="B1082" t="s">
        <v>2323</v>
      </c>
      <c r="C1082" t="s">
        <v>3157</v>
      </c>
      <c r="D1082" t="s">
        <v>1235</v>
      </c>
      <c r="E1082">
        <v>2377.4669495749999</v>
      </c>
      <c r="F1082">
        <v>328.85</v>
      </c>
      <c r="G1082">
        <v>-62.344200052401298</v>
      </c>
      <c r="H1082">
        <v>-9.2223637990183995</v>
      </c>
      <c r="I1082">
        <v>-28.384159174643798</v>
      </c>
      <c r="J1082">
        <v>7.7620467888202898</v>
      </c>
      <c r="K1082">
        <v>349.07590615709</v>
      </c>
      <c r="L1082">
        <v>399.97555687931998</v>
      </c>
      <c r="M1082">
        <v>60.085563722476699</v>
      </c>
      <c r="N1082">
        <v>1.2497902213004799</v>
      </c>
      <c r="O1082">
        <v>68.587501900562501</v>
      </c>
      <c r="P1082">
        <v>17.007649884362198</v>
      </c>
      <c r="Q1082">
        <v>-4.4735477966471003E-2</v>
      </c>
    </row>
    <row r="1083" spans="1:17" hidden="1" x14ac:dyDescent="0.3">
      <c r="A1083" t="s">
        <v>2324</v>
      </c>
      <c r="B1083" t="s">
        <v>2325</v>
      </c>
      <c r="C1083" t="s">
        <v>3162</v>
      </c>
      <c r="D1083" t="s">
        <v>51</v>
      </c>
      <c r="E1083">
        <v>2375.1676739700001</v>
      </c>
      <c r="F1083">
        <v>1680.9</v>
      </c>
      <c r="G1083">
        <v>14.7813349757183</v>
      </c>
      <c r="H1083">
        <v>-2.3307782142154601</v>
      </c>
      <c r="I1083">
        <v>-3.3748671811472302</v>
      </c>
      <c r="J1083">
        <v>3.04573636948485</v>
      </c>
      <c r="K1083">
        <v>1639.0687347268299</v>
      </c>
      <c r="L1083">
        <v>1517.2159544757601</v>
      </c>
      <c r="M1083">
        <v>57.3412182181738</v>
      </c>
      <c r="N1083">
        <v>0.77124847394290996</v>
      </c>
      <c r="O1083">
        <v>12.6747575703492</v>
      </c>
      <c r="P1083">
        <v>42.9154444586149</v>
      </c>
      <c r="Q1083">
        <v>0.103565202250819</v>
      </c>
    </row>
    <row r="1084" spans="1:17" hidden="1" x14ac:dyDescent="0.3">
      <c r="A1084" t="s">
        <v>2326</v>
      </c>
      <c r="B1084" t="s">
        <v>2327</v>
      </c>
      <c r="C1084" t="s">
        <v>3162</v>
      </c>
      <c r="D1084" t="s">
        <v>545</v>
      </c>
      <c r="E1084">
        <v>2374.5278326900002</v>
      </c>
      <c r="F1084">
        <v>77.87</v>
      </c>
      <c r="G1084">
        <v>0.99728331056015296</v>
      </c>
      <c r="H1084">
        <v>-18.213784522596701</v>
      </c>
      <c r="I1084">
        <v>-14.613089849512001</v>
      </c>
      <c r="J1084">
        <v>-4.1245511174487701</v>
      </c>
      <c r="K1084">
        <v>83.490042840130897</v>
      </c>
      <c r="L1084">
        <v>77.833123074523499</v>
      </c>
      <c r="M1084">
        <v>34.265603251944498</v>
      </c>
      <c r="N1084">
        <v>0.65902625689349803</v>
      </c>
      <c r="O1084">
        <v>50.057788622062397</v>
      </c>
      <c r="P1084">
        <v>51.203883495145597</v>
      </c>
      <c r="Q1084">
        <v>0.14606656904040499</v>
      </c>
    </row>
    <row r="1085" spans="1:17" hidden="1" x14ac:dyDescent="0.3">
      <c r="A1085" t="s">
        <v>2328</v>
      </c>
      <c r="B1085" t="s">
        <v>2329</v>
      </c>
      <c r="C1085" t="s">
        <v>3162</v>
      </c>
      <c r="D1085" t="s">
        <v>1398</v>
      </c>
      <c r="E1085">
        <v>2373.9773246999998</v>
      </c>
      <c r="F1085">
        <v>837</v>
      </c>
      <c r="G1085">
        <v>67.8034625305324</v>
      </c>
      <c r="H1085">
        <v>9.8737127489919008</v>
      </c>
      <c r="I1085">
        <v>52.6180627516909</v>
      </c>
      <c r="J1085">
        <v>3.0216914835643598</v>
      </c>
      <c r="K1085">
        <v>722.56281623940504</v>
      </c>
      <c r="L1085">
        <v>593.34755982553804</v>
      </c>
      <c r="M1085">
        <v>72.974899446305898</v>
      </c>
      <c r="N1085">
        <v>0.62641397735304005</v>
      </c>
      <c r="O1085">
        <v>7.7658303464755098</v>
      </c>
      <c r="P1085">
        <v>135.80786026200801</v>
      </c>
      <c r="Q1085">
        <v>9.5147893493241001E-2</v>
      </c>
    </row>
    <row r="1086" spans="1:17" hidden="1" x14ac:dyDescent="0.3">
      <c r="A1086" t="s">
        <v>2330</v>
      </c>
      <c r="B1086" t="s">
        <v>2331</v>
      </c>
      <c r="C1086" t="s">
        <v>3162</v>
      </c>
      <c r="D1086" t="s">
        <v>257</v>
      </c>
      <c r="E1086">
        <v>2367.8924499999998</v>
      </c>
      <c r="F1086">
        <v>474.1</v>
      </c>
      <c r="G1086">
        <v>-17.5152657861655</v>
      </c>
      <c r="H1086">
        <v>7.0150078421302204</v>
      </c>
      <c r="I1086">
        <v>-9.0061411594579006</v>
      </c>
      <c r="J1086">
        <v>-0.76986922057724605</v>
      </c>
      <c r="K1086">
        <v>464.83248154513501</v>
      </c>
      <c r="L1086">
        <v>447.25584902512099</v>
      </c>
      <c r="M1086">
        <v>46.487476053950402</v>
      </c>
      <c r="N1086">
        <v>0.53903547508368899</v>
      </c>
      <c r="O1086">
        <v>11.7696688462349</v>
      </c>
      <c r="P1086">
        <v>24.256322893460801</v>
      </c>
      <c r="Q1086">
        <v>2.4797393056881001E-2</v>
      </c>
    </row>
    <row r="1087" spans="1:17" hidden="1" x14ac:dyDescent="0.3">
      <c r="A1087" t="s">
        <v>2332</v>
      </c>
      <c r="B1087" t="s">
        <v>2333</v>
      </c>
      <c r="C1087" t="s">
        <v>3162</v>
      </c>
      <c r="D1087" t="s">
        <v>138</v>
      </c>
      <c r="E1087">
        <v>2367.2089248500001</v>
      </c>
      <c r="F1087">
        <v>1835.5</v>
      </c>
      <c r="G1087">
        <v>1.6906372440887401</v>
      </c>
      <c r="H1087">
        <v>1.1599662838495799</v>
      </c>
      <c r="I1087">
        <v>-4.9960202393249702</v>
      </c>
      <c r="J1087">
        <v>-5.5066483253760303</v>
      </c>
      <c r="K1087">
        <v>1753.4801400674501</v>
      </c>
      <c r="L1087">
        <v>1650.1673114760999</v>
      </c>
      <c r="M1087">
        <v>57.099836651446303</v>
      </c>
      <c r="N1087">
        <v>0.54319406002106096</v>
      </c>
      <c r="O1087">
        <v>14.355761372922901</v>
      </c>
      <c r="P1087">
        <v>44.186959937156303</v>
      </c>
      <c r="Q1087">
        <v>0.12149833090340099</v>
      </c>
    </row>
    <row r="1088" spans="1:17" hidden="1" x14ac:dyDescent="0.3">
      <c r="A1088" t="s">
        <v>2334</v>
      </c>
      <c r="B1088" t="s">
        <v>2335</v>
      </c>
      <c r="C1088" t="s">
        <v>3162</v>
      </c>
      <c r="D1088" t="s">
        <v>130</v>
      </c>
      <c r="E1088">
        <v>2363.44077788</v>
      </c>
      <c r="F1088">
        <v>129.22</v>
      </c>
      <c r="G1088">
        <v>16.3095562347733</v>
      </c>
      <c r="H1088">
        <v>5.9833761879795198</v>
      </c>
      <c r="I1088">
        <v>20.537263085776601</v>
      </c>
      <c r="J1088">
        <v>2.7721800281706499</v>
      </c>
      <c r="K1088">
        <v>119.654503005633</v>
      </c>
      <c r="L1088">
        <v>106.92815323469399</v>
      </c>
      <c r="M1088">
        <v>67.955219380322504</v>
      </c>
      <c r="N1088">
        <v>0.80386033320752404</v>
      </c>
      <c r="O1088">
        <v>25.7158334623123</v>
      </c>
      <c r="P1088">
        <v>77.988980716253394</v>
      </c>
      <c r="Q1088">
        <v>5.1591149859151003E-2</v>
      </c>
    </row>
    <row r="1089" spans="1:17" hidden="1" x14ac:dyDescent="0.3">
      <c r="A1089" t="s">
        <v>2336</v>
      </c>
      <c r="B1089" t="s">
        <v>2337</v>
      </c>
      <c r="C1089" t="s">
        <v>3162</v>
      </c>
      <c r="D1089" t="s">
        <v>188</v>
      </c>
      <c r="E1089">
        <v>2362.9747217499998</v>
      </c>
      <c r="F1089">
        <v>424.75</v>
      </c>
      <c r="G1089">
        <v>-4.5518936130243501</v>
      </c>
      <c r="H1089">
        <v>-4.4635579170312001</v>
      </c>
      <c r="I1089">
        <v>2.1580566845609699</v>
      </c>
      <c r="J1089">
        <v>2.8735131323639198</v>
      </c>
      <c r="K1089">
        <v>431.422769027421</v>
      </c>
      <c r="L1089">
        <v>405.37972926361999</v>
      </c>
      <c r="M1089">
        <v>52.407568796864297</v>
      </c>
      <c r="N1089">
        <v>0.65169100477924902</v>
      </c>
      <c r="O1089">
        <v>15.126545026486101</v>
      </c>
      <c r="P1089">
        <v>35.6812010860884</v>
      </c>
      <c r="Q1089">
        <v>4.2493140564455002E-2</v>
      </c>
    </row>
    <row r="1090" spans="1:17" hidden="1" x14ac:dyDescent="0.3">
      <c r="A1090" t="s">
        <v>2338</v>
      </c>
      <c r="B1090" t="s">
        <v>2339</v>
      </c>
      <c r="C1090" t="s">
        <v>3162</v>
      </c>
      <c r="D1090" t="s">
        <v>111</v>
      </c>
      <c r="E1090">
        <v>2356.620623021</v>
      </c>
      <c r="F1090">
        <v>20.09</v>
      </c>
      <c r="G1090">
        <v>32.467182939469801</v>
      </c>
      <c r="H1090">
        <v>1.1358608681916</v>
      </c>
      <c r="I1090">
        <v>-11.078715797658701</v>
      </c>
      <c r="J1090">
        <v>1.5388901310437</v>
      </c>
      <c r="K1090">
        <v>20.400192765412999</v>
      </c>
      <c r="L1090">
        <v>19.322997637662102</v>
      </c>
      <c r="M1090">
        <v>45.658698542704002</v>
      </c>
      <c r="N1090">
        <v>1.3240836075558799</v>
      </c>
      <c r="O1090">
        <v>58.709110128973997</v>
      </c>
      <c r="P1090">
        <v>80.135920332641305</v>
      </c>
      <c r="Q1090">
        <v>0.13881031733643601</v>
      </c>
    </row>
    <row r="1091" spans="1:17" hidden="1" x14ac:dyDescent="0.3">
      <c r="A1091" t="s">
        <v>2340</v>
      </c>
      <c r="B1091" t="s">
        <v>2341</v>
      </c>
      <c r="C1091" t="s">
        <v>3162</v>
      </c>
      <c r="D1091" t="s">
        <v>119</v>
      </c>
      <c r="E1091">
        <v>2355.8050830299999</v>
      </c>
      <c r="F1091">
        <v>288.85000000000002</v>
      </c>
      <c r="G1091">
        <v>15.7717917436051</v>
      </c>
      <c r="H1091">
        <v>2.8315740580411899</v>
      </c>
      <c r="I1091">
        <v>15.6583770437119</v>
      </c>
      <c r="J1091">
        <v>-0.62678219689032599</v>
      </c>
      <c r="K1091">
        <v>287.71267299437</v>
      </c>
      <c r="L1091">
        <v>265.46164223664601</v>
      </c>
      <c r="M1091">
        <v>46.009135740006101</v>
      </c>
      <c r="N1091">
        <v>0.59323109864646795</v>
      </c>
      <c r="O1091">
        <v>17.777393110611001</v>
      </c>
      <c r="P1091">
        <v>55.798274002157498</v>
      </c>
      <c r="Q1091">
        <v>8.7620849008624005E-2</v>
      </c>
    </row>
    <row r="1092" spans="1:17" hidden="1" x14ac:dyDescent="0.3">
      <c r="A1092" t="s">
        <v>2342</v>
      </c>
      <c r="B1092" t="s">
        <v>2343</v>
      </c>
      <c r="C1092" t="s">
        <v>3162</v>
      </c>
      <c r="D1092" t="s">
        <v>1506</v>
      </c>
      <c r="E1092">
        <v>2347.367271396</v>
      </c>
      <c r="F1092">
        <v>173.32</v>
      </c>
      <c r="G1092">
        <v>12.046655535462101</v>
      </c>
      <c r="H1092">
        <v>-1.0837479551273199</v>
      </c>
      <c r="I1092">
        <v>48.931169007431897</v>
      </c>
      <c r="J1092">
        <v>9.4103410311108906</v>
      </c>
      <c r="K1092">
        <v>159.51030171421101</v>
      </c>
      <c r="L1092">
        <v>129.908609481132</v>
      </c>
      <c r="M1092">
        <v>55.240930184191299</v>
      </c>
      <c r="N1092">
        <v>0.54337447364539604</v>
      </c>
      <c r="O1092">
        <v>17.6436648972998</v>
      </c>
      <c r="P1092">
        <v>91.408061844284902</v>
      </c>
      <c r="Q1092">
        <v>8.7814734467972E-2</v>
      </c>
    </row>
    <row r="1093" spans="1:17" hidden="1" x14ac:dyDescent="0.3">
      <c r="A1093" t="s">
        <v>2344</v>
      </c>
      <c r="B1093" t="s">
        <v>2345</v>
      </c>
      <c r="C1093" t="s">
        <v>3162</v>
      </c>
      <c r="D1093" t="s">
        <v>979</v>
      </c>
      <c r="E1093">
        <v>2329.6282477499999</v>
      </c>
      <c r="F1093">
        <v>127.83</v>
      </c>
      <c r="G1093">
        <v>-15.465001833397</v>
      </c>
      <c r="H1093">
        <v>-13.0570668544804</v>
      </c>
      <c r="I1093">
        <v>-1.6590330629496099</v>
      </c>
      <c r="J1093">
        <v>-2.2244882828844701</v>
      </c>
      <c r="K1093">
        <v>129.93292364401</v>
      </c>
      <c r="M1093">
        <v>40.860906140402797</v>
      </c>
      <c r="O1093">
        <v>24.227489634670999</v>
      </c>
      <c r="P1093">
        <v>19.355742296918699</v>
      </c>
    </row>
    <row r="1094" spans="1:17" hidden="1" x14ac:dyDescent="0.3">
      <c r="A1094" t="s">
        <v>2346</v>
      </c>
      <c r="B1094" t="s">
        <v>2347</v>
      </c>
      <c r="C1094" t="s">
        <v>3162</v>
      </c>
      <c r="D1094" t="s">
        <v>2000</v>
      </c>
      <c r="E1094">
        <v>2328.266556</v>
      </c>
      <c r="F1094">
        <v>582</v>
      </c>
      <c r="G1094">
        <v>1113.5909924139601</v>
      </c>
      <c r="H1094">
        <v>-10.254864253434</v>
      </c>
      <c r="I1094">
        <v>58.101910412690899</v>
      </c>
      <c r="J1094">
        <v>14.536557904928801</v>
      </c>
      <c r="K1094">
        <v>596.07794948311698</v>
      </c>
      <c r="L1094">
        <v>468.83045052132297</v>
      </c>
      <c r="M1094">
        <v>64.761091175533096</v>
      </c>
      <c r="N1094">
        <v>0.96605339136145796</v>
      </c>
      <c r="O1094">
        <v>63.006872852233599</v>
      </c>
    </row>
    <row r="1095" spans="1:17" hidden="1" x14ac:dyDescent="0.3">
      <c r="A1095" t="s">
        <v>2348</v>
      </c>
      <c r="B1095" t="s">
        <v>2349</v>
      </c>
      <c r="C1095" t="s">
        <v>3162</v>
      </c>
      <c r="D1095" t="s">
        <v>545</v>
      </c>
      <c r="E1095">
        <v>2327.1926805749999</v>
      </c>
      <c r="F1095">
        <v>670.75</v>
      </c>
      <c r="G1095">
        <v>9.00591790973637</v>
      </c>
      <c r="H1095">
        <v>-9.2793418664713307</v>
      </c>
      <c r="I1095">
        <v>20.907539273269201</v>
      </c>
      <c r="J1095">
        <v>0.55616952825560795</v>
      </c>
      <c r="K1095">
        <v>687.23722737977198</v>
      </c>
      <c r="L1095">
        <v>628.57815918917299</v>
      </c>
      <c r="M1095">
        <v>57.224455782420002</v>
      </c>
      <c r="N1095">
        <v>0.30830004723283999</v>
      </c>
      <c r="O1095">
        <v>39.843458814759501</v>
      </c>
      <c r="P1095">
        <v>74.220779220779207</v>
      </c>
      <c r="Q1095">
        <v>0.162166551070964</v>
      </c>
    </row>
    <row r="1096" spans="1:17" hidden="1" x14ac:dyDescent="0.3">
      <c r="A1096" t="s">
        <v>2350</v>
      </c>
      <c r="B1096" t="s">
        <v>2351</v>
      </c>
      <c r="C1096" t="s">
        <v>3162</v>
      </c>
      <c r="D1096" t="s">
        <v>2352</v>
      </c>
      <c r="E1096">
        <v>2325.8157467999999</v>
      </c>
      <c r="F1096">
        <v>467.25</v>
      </c>
      <c r="G1096">
        <v>45.292362769302699</v>
      </c>
      <c r="H1096">
        <v>-7.5932882949428899</v>
      </c>
      <c r="I1096">
        <v>7.4604514606149497</v>
      </c>
      <c r="J1096">
        <v>2.9419743242805101</v>
      </c>
      <c r="K1096">
        <v>486.31877597817299</v>
      </c>
      <c r="L1096">
        <v>438.588065110005</v>
      </c>
      <c r="M1096">
        <v>49.346655345174597</v>
      </c>
      <c r="N1096">
        <v>1.0120419494605599</v>
      </c>
      <c r="O1096">
        <v>32.263242375601898</v>
      </c>
      <c r="P1096">
        <v>109.294512877939</v>
      </c>
    </row>
    <row r="1097" spans="1:17" hidden="1" x14ac:dyDescent="0.3">
      <c r="A1097" t="s">
        <v>2353</v>
      </c>
      <c r="B1097" t="s">
        <v>2354</v>
      </c>
      <c r="C1097" t="s">
        <v>3162</v>
      </c>
      <c r="D1097" t="s">
        <v>218</v>
      </c>
      <c r="E1097">
        <v>2323.3514384</v>
      </c>
      <c r="F1097">
        <v>96.4</v>
      </c>
      <c r="G1097">
        <v>122.541702994514</v>
      </c>
      <c r="H1097">
        <v>-3.3675619911468502</v>
      </c>
      <c r="I1097">
        <v>119.82142520533201</v>
      </c>
      <c r="J1097">
        <v>-4.9977732609812797</v>
      </c>
      <c r="K1097">
        <v>90.863572085251306</v>
      </c>
      <c r="L1097">
        <v>67.055566621652204</v>
      </c>
      <c r="M1097">
        <v>47.780246138598002</v>
      </c>
      <c r="N1097">
        <v>0.688374317324983</v>
      </c>
      <c r="O1097">
        <v>19.076763485477102</v>
      </c>
      <c r="P1097">
        <v>201.72143974960801</v>
      </c>
      <c r="Q1097">
        <v>0.14265431078680499</v>
      </c>
    </row>
    <row r="1098" spans="1:17" x14ac:dyDescent="0.3">
      <c r="A1098" t="s">
        <v>2355</v>
      </c>
      <c r="B1098" t="s">
        <v>2356</v>
      </c>
      <c r="C1098" t="s">
        <v>3161</v>
      </c>
      <c r="D1098" t="s">
        <v>400</v>
      </c>
      <c r="E1098">
        <v>2314.441020276</v>
      </c>
      <c r="F1098">
        <v>200.97</v>
      </c>
      <c r="G1098">
        <v>-56.382814855152503</v>
      </c>
      <c r="H1098">
        <v>-6.1702212782612103</v>
      </c>
      <c r="I1098">
        <v>-25.935840437782499</v>
      </c>
      <c r="J1098">
        <v>-0.54843860914329901</v>
      </c>
      <c r="K1098">
        <v>211.09739901383699</v>
      </c>
      <c r="L1098">
        <v>240.95617552471299</v>
      </c>
      <c r="M1098">
        <v>40.0010835421294</v>
      </c>
      <c r="N1098">
        <v>0.50036240340188498</v>
      </c>
      <c r="O1098">
        <v>114.83305966064501</v>
      </c>
      <c r="P1098">
        <v>4.94516971279372</v>
      </c>
      <c r="Q1098">
        <v>-4.9822178935174002E-2</v>
      </c>
    </row>
    <row r="1099" spans="1:17" hidden="1" x14ac:dyDescent="0.3">
      <c r="A1099" t="s">
        <v>2357</v>
      </c>
      <c r="B1099" t="s">
        <v>2358</v>
      </c>
      <c r="C1099" t="s">
        <v>3162</v>
      </c>
      <c r="D1099" t="s">
        <v>453</v>
      </c>
      <c r="E1099">
        <v>2314.0590408749999</v>
      </c>
      <c r="F1099">
        <v>989.25</v>
      </c>
      <c r="G1099">
        <v>-62.930403581399801</v>
      </c>
      <c r="H1099">
        <v>4.5048830651258802</v>
      </c>
      <c r="I1099">
        <v>-32.666173954758598</v>
      </c>
      <c r="J1099">
        <v>-2.3916438067505701</v>
      </c>
      <c r="K1099">
        <v>1013.95424873307</v>
      </c>
      <c r="L1099">
        <v>1167.64348756359</v>
      </c>
      <c r="M1099">
        <v>41.683663197509802</v>
      </c>
      <c r="N1099">
        <v>0.79515520636259296</v>
      </c>
      <c r="O1099">
        <v>66.878948698508907</v>
      </c>
      <c r="P1099">
        <v>6.1142397425583299</v>
      </c>
      <c r="Q1099">
        <v>-0.141740948732092</v>
      </c>
    </row>
    <row r="1100" spans="1:17" hidden="1" x14ac:dyDescent="0.3">
      <c r="A1100" t="s">
        <v>2359</v>
      </c>
      <c r="B1100" t="s">
        <v>2360</v>
      </c>
      <c r="C1100" t="s">
        <v>3162</v>
      </c>
      <c r="D1100" t="s">
        <v>77</v>
      </c>
      <c r="E1100">
        <v>2310.1854914700002</v>
      </c>
      <c r="F1100">
        <v>840.15</v>
      </c>
      <c r="G1100">
        <v>99.141193140165001</v>
      </c>
      <c r="H1100">
        <v>-8.8076310282729597</v>
      </c>
      <c r="I1100">
        <v>-13.392448242176201</v>
      </c>
      <c r="J1100">
        <v>2.6095209165248798</v>
      </c>
      <c r="K1100">
        <v>904.12724421195901</v>
      </c>
      <c r="L1100">
        <v>809.11716662008996</v>
      </c>
      <c r="M1100">
        <v>39.974280117711899</v>
      </c>
      <c r="N1100">
        <v>0.68412424454378895</v>
      </c>
      <c r="O1100">
        <v>30.179134678331199</v>
      </c>
      <c r="P1100">
        <v>139.052496798975</v>
      </c>
      <c r="Q1100">
        <v>8.0741106203561994E-2</v>
      </c>
    </row>
    <row r="1101" spans="1:17" hidden="1" x14ac:dyDescent="0.3">
      <c r="A1101" t="s">
        <v>2361</v>
      </c>
      <c r="B1101" t="s">
        <v>2362</v>
      </c>
      <c r="C1101" t="s">
        <v>3162</v>
      </c>
      <c r="D1101" t="s">
        <v>603</v>
      </c>
      <c r="E1101">
        <v>2293.4949000000001</v>
      </c>
      <c r="F1101">
        <v>407.95</v>
      </c>
      <c r="G1101">
        <v>12.7494934032175</v>
      </c>
      <c r="H1101">
        <v>-0.90497451235703996</v>
      </c>
      <c r="I1101">
        <v>4.7153527532579398</v>
      </c>
      <c r="J1101">
        <v>5.5314593988209104</v>
      </c>
      <c r="K1101">
        <v>400.05987365701202</v>
      </c>
      <c r="L1101">
        <v>368.851120092494</v>
      </c>
      <c r="M1101">
        <v>63.924555878576598</v>
      </c>
      <c r="N1101">
        <v>0.38253339480801501</v>
      </c>
      <c r="O1101">
        <v>16.190709645789902</v>
      </c>
      <c r="P1101">
        <v>56.602687140115101</v>
      </c>
      <c r="Q1101">
        <v>6.6800618857288996E-2</v>
      </c>
    </row>
    <row r="1102" spans="1:17" hidden="1" x14ac:dyDescent="0.3">
      <c r="A1102" t="s">
        <v>2363</v>
      </c>
      <c r="B1102" t="s">
        <v>2364</v>
      </c>
      <c r="C1102" t="s">
        <v>3162</v>
      </c>
      <c r="D1102" t="s">
        <v>252</v>
      </c>
      <c r="E1102">
        <v>2288.31611544</v>
      </c>
      <c r="F1102">
        <v>634.95000000000005</v>
      </c>
      <c r="G1102">
        <v>-0.22083619446744099</v>
      </c>
      <c r="H1102">
        <v>-2.1614035323727898</v>
      </c>
      <c r="I1102">
        <v>-15.912492432205299</v>
      </c>
      <c r="J1102">
        <v>7.1999509660588901</v>
      </c>
      <c r="K1102">
        <v>611.87992573428801</v>
      </c>
      <c r="L1102">
        <v>609.92958739754602</v>
      </c>
      <c r="M1102">
        <v>65.165239756879998</v>
      </c>
      <c r="N1102">
        <v>1.00928349793142</v>
      </c>
      <c r="O1102">
        <v>47.2556894243641</v>
      </c>
      <c r="P1102">
        <v>46.083055331876203</v>
      </c>
      <c r="Q1102">
        <v>7.6840940504945998E-2</v>
      </c>
    </row>
    <row r="1103" spans="1:17" hidden="1" x14ac:dyDescent="0.3">
      <c r="A1103" t="s">
        <v>2365</v>
      </c>
      <c r="B1103" t="s">
        <v>2366</v>
      </c>
      <c r="C1103" t="s">
        <v>3162</v>
      </c>
      <c r="D1103" t="s">
        <v>453</v>
      </c>
      <c r="E1103">
        <v>2284.2286920000001</v>
      </c>
      <c r="F1103">
        <v>2003.85</v>
      </c>
      <c r="G1103">
        <v>-13.088826807938601</v>
      </c>
      <c r="H1103">
        <v>-3.8691174804106301</v>
      </c>
      <c r="I1103">
        <v>-6.4851752951833204</v>
      </c>
      <c r="J1103">
        <v>-1.6862592230828799</v>
      </c>
      <c r="K1103">
        <v>1964.5635032154401</v>
      </c>
      <c r="L1103">
        <v>1861.9475686937401</v>
      </c>
      <c r="M1103">
        <v>56.224799894250602</v>
      </c>
      <c r="N1103">
        <v>0.56276907290944</v>
      </c>
      <c r="O1103">
        <v>21.099383686403598</v>
      </c>
      <c r="P1103">
        <v>32.267326732673197</v>
      </c>
    </row>
    <row r="1104" spans="1:17" hidden="1" x14ac:dyDescent="0.3">
      <c r="A1104" t="s">
        <v>2367</v>
      </c>
      <c r="B1104" t="s">
        <v>2368</v>
      </c>
      <c r="C1104" t="s">
        <v>3162</v>
      </c>
      <c r="D1104" t="s">
        <v>458</v>
      </c>
      <c r="E1104">
        <v>2280.30027372</v>
      </c>
      <c r="F1104">
        <v>553.70000000000005</v>
      </c>
      <c r="G1104">
        <v>-46.953559214750399</v>
      </c>
      <c r="H1104">
        <v>-10.3071403057443</v>
      </c>
      <c r="I1104">
        <v>-28.6884243118378</v>
      </c>
      <c r="J1104">
        <v>-0.88677047169432699</v>
      </c>
      <c r="K1104">
        <v>592.70496396143801</v>
      </c>
      <c r="L1104">
        <v>628.83892276140898</v>
      </c>
      <c r="M1104">
        <v>31.678603875811699</v>
      </c>
      <c r="N1104">
        <v>0.34237825196334198</v>
      </c>
      <c r="O1104">
        <v>44.238757449882499</v>
      </c>
      <c r="P1104">
        <v>2.7844811583441502</v>
      </c>
      <c r="Q1104">
        <v>-3.9550432630661998E-2</v>
      </c>
    </row>
    <row r="1105" spans="1:17" hidden="1" x14ac:dyDescent="0.3">
      <c r="A1105" t="s">
        <v>2369</v>
      </c>
      <c r="B1105" t="s">
        <v>2370</v>
      </c>
      <c r="C1105" t="s">
        <v>3162</v>
      </c>
      <c r="D1105" t="s">
        <v>448</v>
      </c>
      <c r="E1105">
        <v>2278.3786439999999</v>
      </c>
      <c r="F1105">
        <v>286.5</v>
      </c>
      <c r="G1105">
        <v>-17.390254021537999</v>
      </c>
      <c r="H1105">
        <v>-10.5435561357104</v>
      </c>
      <c r="I1105">
        <v>-2.25815529277931</v>
      </c>
      <c r="J1105">
        <v>0.83909095641389897</v>
      </c>
      <c r="K1105">
        <v>298.66936336478301</v>
      </c>
      <c r="L1105">
        <v>285.586049241713</v>
      </c>
      <c r="M1105">
        <v>46.046827477332698</v>
      </c>
      <c r="N1105">
        <v>0.26143385197915198</v>
      </c>
      <c r="O1105">
        <v>26.3525305410122</v>
      </c>
      <c r="P1105">
        <v>26.294908529865499</v>
      </c>
      <c r="Q1105">
        <v>-7.0563141305884994E-2</v>
      </c>
    </row>
    <row r="1106" spans="1:17" hidden="1" x14ac:dyDescent="0.3">
      <c r="A1106" t="s">
        <v>2371</v>
      </c>
      <c r="B1106" t="s">
        <v>2372</v>
      </c>
      <c r="C1106" t="s">
        <v>3162</v>
      </c>
      <c r="D1106" t="s">
        <v>179</v>
      </c>
      <c r="E1106">
        <v>2277.9281522820002</v>
      </c>
      <c r="F1106">
        <v>203.01</v>
      </c>
      <c r="G1106">
        <v>48.379314199699998</v>
      </c>
      <c r="H1106">
        <v>0.64084858310542303</v>
      </c>
      <c r="I1106">
        <v>27.1142760351592</v>
      </c>
      <c r="J1106">
        <v>4.3172421783864801</v>
      </c>
      <c r="K1106">
        <v>187.602688665046</v>
      </c>
      <c r="L1106">
        <v>158.38324034267799</v>
      </c>
      <c r="M1106">
        <v>54.914131398871902</v>
      </c>
      <c r="N1106">
        <v>0.75517953987115904</v>
      </c>
      <c r="O1106">
        <v>7.1030983695384604</v>
      </c>
      <c r="P1106">
        <v>87.365020766035997</v>
      </c>
      <c r="Q1106">
        <v>6.1137495216205998E-2</v>
      </c>
    </row>
    <row r="1107" spans="1:17" hidden="1" x14ac:dyDescent="0.3">
      <c r="A1107" t="s">
        <v>2373</v>
      </c>
      <c r="B1107" t="s">
        <v>2374</v>
      </c>
      <c r="C1107" t="s">
        <v>3162</v>
      </c>
      <c r="D1107" t="s">
        <v>149</v>
      </c>
      <c r="E1107">
        <v>2276.4362295999999</v>
      </c>
      <c r="F1107">
        <v>1252</v>
      </c>
      <c r="G1107">
        <v>350.39847671175301</v>
      </c>
      <c r="H1107">
        <v>-13.7074073894462</v>
      </c>
      <c r="I1107">
        <v>113.204058754689</v>
      </c>
      <c r="J1107">
        <v>-5.2558766832638097</v>
      </c>
      <c r="K1107">
        <v>1315.42550254395</v>
      </c>
      <c r="M1107">
        <v>33.351690385206702</v>
      </c>
      <c r="N1107">
        <v>0.84162325659552994</v>
      </c>
      <c r="O1107">
        <v>25.319488817891301</v>
      </c>
      <c r="P1107">
        <v>441.171385346877</v>
      </c>
    </row>
    <row r="1108" spans="1:17" hidden="1" x14ac:dyDescent="0.3">
      <c r="A1108" t="s">
        <v>2375</v>
      </c>
      <c r="B1108" t="s">
        <v>2376</v>
      </c>
      <c r="C1108" t="s">
        <v>3162</v>
      </c>
      <c r="D1108" t="s">
        <v>405</v>
      </c>
      <c r="E1108">
        <v>2272.9729783799999</v>
      </c>
      <c r="F1108">
        <v>1751.1</v>
      </c>
      <c r="G1108">
        <v>317.77494630491901</v>
      </c>
      <c r="H1108">
        <v>5.6429853114213397</v>
      </c>
      <c r="I1108">
        <v>106.413516344588</v>
      </c>
      <c r="J1108">
        <v>0.36314359993556899</v>
      </c>
      <c r="K1108">
        <v>1577.5277390331701</v>
      </c>
      <c r="L1108">
        <v>1138.05300619278</v>
      </c>
      <c r="M1108">
        <v>56.412962975779401</v>
      </c>
      <c r="N1108">
        <v>3.47664512604835</v>
      </c>
      <c r="O1108">
        <v>6.7900177031580098</v>
      </c>
      <c r="P1108">
        <v>378.44262295081899</v>
      </c>
      <c r="Q1108">
        <v>0.12288239114334901</v>
      </c>
    </row>
    <row r="1109" spans="1:17" hidden="1" x14ac:dyDescent="0.3">
      <c r="A1109" t="s">
        <v>2377</v>
      </c>
      <c r="B1109" t="s">
        <v>2378</v>
      </c>
      <c r="C1109" t="s">
        <v>3162</v>
      </c>
      <c r="D1109" t="s">
        <v>384</v>
      </c>
      <c r="E1109">
        <v>2271.33725112</v>
      </c>
      <c r="F1109">
        <v>932.05</v>
      </c>
      <c r="G1109">
        <v>-12.993136650008999</v>
      </c>
      <c r="H1109">
        <v>17.2624177947785</v>
      </c>
      <c r="I1109">
        <v>16.9737068401888</v>
      </c>
      <c r="J1109">
        <v>8.5321188964245707</v>
      </c>
      <c r="K1109">
        <v>850.65389757729997</v>
      </c>
      <c r="L1109">
        <v>815.77676824281605</v>
      </c>
      <c r="M1109">
        <v>65.1294388673398</v>
      </c>
      <c r="N1109">
        <v>1.4058836067119</v>
      </c>
      <c r="O1109">
        <v>16.946515744863401</v>
      </c>
      <c r="P1109">
        <v>44.627201489642303</v>
      </c>
      <c r="Q1109">
        <v>-4.8283700503816002E-2</v>
      </c>
    </row>
    <row r="1110" spans="1:17" hidden="1" x14ac:dyDescent="0.3">
      <c r="A1110" t="s">
        <v>2379</v>
      </c>
      <c r="B1110" t="s">
        <v>2380</v>
      </c>
      <c r="C1110" t="s">
        <v>3162</v>
      </c>
      <c r="D1110" t="s">
        <v>51</v>
      </c>
      <c r="E1110">
        <v>2271.3062158799999</v>
      </c>
      <c r="F1110">
        <v>786.15</v>
      </c>
      <c r="G1110">
        <v>4.2313228430525003</v>
      </c>
      <c r="H1110">
        <v>-2.1474150508262402</v>
      </c>
      <c r="I1110">
        <v>8.1703141645196702</v>
      </c>
      <c r="J1110">
        <v>-7.5425231595808995E-2</v>
      </c>
      <c r="K1110">
        <v>774.92192543311705</v>
      </c>
      <c r="L1110">
        <v>724.313589886817</v>
      </c>
      <c r="M1110">
        <v>56.859815037437301</v>
      </c>
      <c r="N1110">
        <v>0.32812970204556202</v>
      </c>
      <c r="O1110">
        <v>9.7246072632449305</v>
      </c>
      <c r="P1110">
        <v>39.413016492285799</v>
      </c>
      <c r="Q1110">
        <v>-6.2766578011985999E-2</v>
      </c>
    </row>
    <row r="1111" spans="1:17" hidden="1" x14ac:dyDescent="0.3">
      <c r="A1111" t="s">
        <v>2381</v>
      </c>
      <c r="B1111" t="s">
        <v>2382</v>
      </c>
      <c r="C1111" t="s">
        <v>3162</v>
      </c>
      <c r="D1111" t="s">
        <v>1025</v>
      </c>
      <c r="E1111">
        <v>2269.7462479999999</v>
      </c>
      <c r="F1111">
        <v>994.7</v>
      </c>
      <c r="G1111">
        <v>-1.31625866303848</v>
      </c>
      <c r="H1111">
        <v>-18.095212567438299</v>
      </c>
      <c r="I1111">
        <v>19.087717279985601</v>
      </c>
      <c r="J1111">
        <v>-1.9661329446676401</v>
      </c>
      <c r="K1111">
        <v>1031.46235177888</v>
      </c>
      <c r="L1111">
        <v>891.19252631334598</v>
      </c>
      <c r="M1111">
        <v>38.865877824601803</v>
      </c>
      <c r="N1111">
        <v>0.38074962186559203</v>
      </c>
      <c r="O1111">
        <v>34.211319995978599</v>
      </c>
      <c r="P1111">
        <v>54.805073535133403</v>
      </c>
      <c r="Q1111">
        <v>2.3301265126591E-2</v>
      </c>
    </row>
    <row r="1112" spans="1:17" hidden="1" x14ac:dyDescent="0.3">
      <c r="A1112" t="s">
        <v>2383</v>
      </c>
      <c r="B1112" t="s">
        <v>2384</v>
      </c>
      <c r="C1112" t="s">
        <v>3162</v>
      </c>
      <c r="D1112" t="s">
        <v>384</v>
      </c>
      <c r="E1112">
        <v>2266.4839790199999</v>
      </c>
      <c r="F1112">
        <v>45.26</v>
      </c>
      <c r="G1112">
        <v>-63.771271420541403</v>
      </c>
      <c r="H1112">
        <v>-7.6380897839674997</v>
      </c>
      <c r="I1112">
        <v>-43.2241259463704</v>
      </c>
      <c r="J1112">
        <v>-4.0626323784719904</v>
      </c>
      <c r="K1112">
        <v>49.113648278166401</v>
      </c>
      <c r="L1112">
        <v>56.250856582032597</v>
      </c>
      <c r="M1112">
        <v>33.851301979596897</v>
      </c>
      <c r="N1112">
        <v>0.88395917225630605</v>
      </c>
      <c r="O1112">
        <v>85.704816615112605</v>
      </c>
      <c r="P1112">
        <v>1.4343343792021499</v>
      </c>
    </row>
    <row r="1113" spans="1:17" hidden="1" x14ac:dyDescent="0.3">
      <c r="A1113" t="s">
        <v>2385</v>
      </c>
      <c r="B1113" t="s">
        <v>2386</v>
      </c>
      <c r="C1113" t="s">
        <v>3162</v>
      </c>
      <c r="D1113" t="s">
        <v>188</v>
      </c>
      <c r="E1113">
        <v>2252.3544348800001</v>
      </c>
      <c r="F1113">
        <v>715.6</v>
      </c>
      <c r="G1113">
        <v>-9.8546217879202995</v>
      </c>
      <c r="H1113">
        <v>-0.64436695850228698</v>
      </c>
      <c r="I1113">
        <v>51.663322427579899</v>
      </c>
      <c r="J1113">
        <v>9.7438886410579695</v>
      </c>
      <c r="K1113">
        <v>646.289753434153</v>
      </c>
      <c r="L1113">
        <v>570.64048858341903</v>
      </c>
      <c r="M1113">
        <v>77.576171561759395</v>
      </c>
      <c r="N1113">
        <v>0.62885314970731399</v>
      </c>
      <c r="O1113">
        <v>10.6973169368362</v>
      </c>
      <c r="P1113">
        <v>78.009950248756198</v>
      </c>
      <c r="Q1113">
        <v>2.3525071726713E-2</v>
      </c>
    </row>
    <row r="1114" spans="1:17" hidden="1" x14ac:dyDescent="0.3">
      <c r="A1114" t="s">
        <v>2387</v>
      </c>
      <c r="B1114" t="s">
        <v>2388</v>
      </c>
      <c r="C1114" t="s">
        <v>3162</v>
      </c>
      <c r="D1114" t="s">
        <v>1235</v>
      </c>
      <c r="E1114">
        <v>2245.4011861200001</v>
      </c>
      <c r="F1114">
        <v>790.2</v>
      </c>
      <c r="G1114">
        <v>-10.816079268089799</v>
      </c>
      <c r="H1114">
        <v>-9.4949492583526105</v>
      </c>
      <c r="I1114">
        <v>-28.813578892560301</v>
      </c>
      <c r="J1114">
        <v>1.43293690187172</v>
      </c>
      <c r="K1114">
        <v>822.42940522482195</v>
      </c>
      <c r="L1114">
        <v>834.02166342041096</v>
      </c>
      <c r="M1114">
        <v>44.673984216713301</v>
      </c>
      <c r="N1114">
        <v>0.74066110563862297</v>
      </c>
      <c r="O1114">
        <v>45.652999240698499</v>
      </c>
      <c r="P1114">
        <v>33.243402748503499</v>
      </c>
      <c r="Q1114">
        <v>3.5840982531060001E-3</v>
      </c>
    </row>
    <row r="1115" spans="1:17" hidden="1" x14ac:dyDescent="0.3">
      <c r="A1115" t="s">
        <v>2389</v>
      </c>
      <c r="B1115" t="s">
        <v>2390</v>
      </c>
      <c r="C1115" t="s">
        <v>3162</v>
      </c>
      <c r="D1115" t="s">
        <v>279</v>
      </c>
      <c r="E1115">
        <v>2238.5936849919999</v>
      </c>
      <c r="F1115">
        <v>218.54</v>
      </c>
      <c r="G1115">
        <v>-22.526866921510798</v>
      </c>
      <c r="H1115">
        <v>-10.187445891031899</v>
      </c>
      <c r="I1115">
        <v>-8.72089815106348</v>
      </c>
      <c r="J1115">
        <v>3.8129657076524102</v>
      </c>
      <c r="M1115">
        <v>59.607723523398597</v>
      </c>
      <c r="O1115">
        <v>20.7971080809005</v>
      </c>
      <c r="P1115">
        <v>16.8038482095136</v>
      </c>
    </row>
    <row r="1116" spans="1:17" hidden="1" x14ac:dyDescent="0.3">
      <c r="A1116" t="s">
        <v>2391</v>
      </c>
      <c r="B1116" t="s">
        <v>2392</v>
      </c>
      <c r="C1116" t="s">
        <v>3162</v>
      </c>
      <c r="D1116" t="s">
        <v>48</v>
      </c>
      <c r="E1116">
        <v>2237.6187063749999</v>
      </c>
      <c r="F1116">
        <v>529.75</v>
      </c>
      <c r="G1116">
        <v>-30.218206841100201</v>
      </c>
      <c r="H1116">
        <v>-3.2547133876793199</v>
      </c>
      <c r="I1116">
        <v>-27.879303621413499</v>
      </c>
      <c r="J1116">
        <v>1.4597888543704201</v>
      </c>
      <c r="K1116">
        <v>558.39877513489705</v>
      </c>
      <c r="L1116">
        <v>567.546935990679</v>
      </c>
      <c r="M1116">
        <v>39.2174216378137</v>
      </c>
      <c r="N1116">
        <v>0.49629720486761902</v>
      </c>
      <c r="O1116">
        <v>60.453043888626702</v>
      </c>
      <c r="P1116">
        <v>22.4713905906831</v>
      </c>
      <c r="Q1116">
        <v>0.16470918499711901</v>
      </c>
    </row>
    <row r="1117" spans="1:17" hidden="1" x14ac:dyDescent="0.3">
      <c r="A1117" t="s">
        <v>2393</v>
      </c>
      <c r="B1117" t="s">
        <v>2394</v>
      </c>
      <c r="C1117" t="s">
        <v>3162</v>
      </c>
      <c r="D1117" t="s">
        <v>119</v>
      </c>
      <c r="E1117">
        <v>2236.0688374249999</v>
      </c>
      <c r="F1117">
        <v>154.75</v>
      </c>
      <c r="G1117">
        <v>-36.921700359943898</v>
      </c>
      <c r="H1117">
        <v>-0.40903988188092699</v>
      </c>
      <c r="I1117">
        <v>-20.662246687079701</v>
      </c>
      <c r="J1117">
        <v>0.62915994474662695</v>
      </c>
      <c r="K1117">
        <v>160.67065089562101</v>
      </c>
      <c r="L1117">
        <v>162.82016097090599</v>
      </c>
      <c r="M1117">
        <v>32.587255836830998</v>
      </c>
      <c r="N1117">
        <v>0.33065772072191502</v>
      </c>
      <c r="O1117">
        <v>37.512116316639698</v>
      </c>
      <c r="P1117">
        <v>14.6296296296296</v>
      </c>
      <c r="Q1117">
        <v>7.9818125907330003E-3</v>
      </c>
    </row>
    <row r="1118" spans="1:17" hidden="1" x14ac:dyDescent="0.3">
      <c r="A1118" t="s">
        <v>2395</v>
      </c>
      <c r="B1118" t="s">
        <v>2396</v>
      </c>
      <c r="C1118" t="s">
        <v>3162</v>
      </c>
      <c r="D1118" t="s">
        <v>239</v>
      </c>
      <c r="E1118">
        <v>2234.0170184819999</v>
      </c>
      <c r="F1118">
        <v>45.69</v>
      </c>
      <c r="G1118">
        <v>-7.4143996773940399</v>
      </c>
      <c r="H1118">
        <v>-6.1444647646215502</v>
      </c>
      <c r="I1118">
        <v>-11.1694561460359</v>
      </c>
      <c r="J1118">
        <v>6.3922036263403204</v>
      </c>
      <c r="K1118">
        <v>47.811692388929501</v>
      </c>
      <c r="L1118">
        <v>44.682526494562403</v>
      </c>
      <c r="M1118">
        <v>53.221231058603401</v>
      </c>
      <c r="N1118">
        <v>0.58762381819392095</v>
      </c>
      <c r="O1118">
        <v>50.755088640840398</v>
      </c>
      <c r="P1118">
        <v>56.579849211788797</v>
      </c>
      <c r="Q1118">
        <v>6.3068154722802E-2</v>
      </c>
    </row>
    <row r="1119" spans="1:17" hidden="1" x14ac:dyDescent="0.3">
      <c r="A1119" t="s">
        <v>2397</v>
      </c>
      <c r="B1119" t="s">
        <v>2398</v>
      </c>
      <c r="C1119" t="s">
        <v>3162</v>
      </c>
      <c r="D1119" t="s">
        <v>218</v>
      </c>
      <c r="E1119">
        <v>2232.7898815499998</v>
      </c>
      <c r="F1119">
        <v>123.65</v>
      </c>
      <c r="G1119">
        <v>60.624418496278402</v>
      </c>
      <c r="H1119">
        <v>12.9046281170012</v>
      </c>
      <c r="I1119">
        <v>53.873813620239098</v>
      </c>
      <c r="J1119">
        <v>-1.83429229750032</v>
      </c>
      <c r="K1119">
        <v>111.845591432861</v>
      </c>
      <c r="L1119">
        <v>84.555558854510593</v>
      </c>
      <c r="M1119">
        <v>62.373371041015503</v>
      </c>
      <c r="N1119">
        <v>1.6663641600466499</v>
      </c>
      <c r="O1119">
        <v>34.565305297209797</v>
      </c>
      <c r="P1119">
        <v>139.353464963221</v>
      </c>
    </row>
    <row r="1120" spans="1:17" x14ac:dyDescent="0.3">
      <c r="A1120" t="s">
        <v>2399</v>
      </c>
      <c r="B1120" t="s">
        <v>2400</v>
      </c>
      <c r="C1120" t="s">
        <v>3147</v>
      </c>
      <c r="D1120" t="s">
        <v>54</v>
      </c>
      <c r="E1120">
        <v>2221.8725909999998</v>
      </c>
      <c r="F1120">
        <v>220.75</v>
      </c>
      <c r="G1120">
        <v>-90.8107047587621</v>
      </c>
      <c r="H1120">
        <v>-26.580682813909501</v>
      </c>
      <c r="I1120">
        <v>-66.274251259653695</v>
      </c>
      <c r="J1120">
        <v>-3.4855077487157802</v>
      </c>
      <c r="K1120">
        <v>292.37300416133201</v>
      </c>
      <c r="L1120">
        <v>411.19160074574597</v>
      </c>
      <c r="M1120">
        <v>13.592585791045501</v>
      </c>
      <c r="N1120">
        <v>0.46492472069678298</v>
      </c>
      <c r="O1120">
        <v>205.70781426953499</v>
      </c>
      <c r="P1120">
        <v>0.56947608200454902</v>
      </c>
    </row>
    <row r="1121" spans="1:17" hidden="1" x14ac:dyDescent="0.3">
      <c r="A1121" t="s">
        <v>2401</v>
      </c>
      <c r="B1121" t="s">
        <v>2402</v>
      </c>
      <c r="C1121" t="s">
        <v>3162</v>
      </c>
      <c r="D1121" t="s">
        <v>731</v>
      </c>
      <c r="E1121">
        <v>2220.0320747249998</v>
      </c>
      <c r="F1121">
        <v>417.25</v>
      </c>
      <c r="G1121">
        <v>-43.840057476825201</v>
      </c>
      <c r="H1121">
        <v>-5.4314574843573098</v>
      </c>
      <c r="I1121">
        <v>-19.850239822846099</v>
      </c>
      <c r="J1121">
        <v>-3.5641173299431599</v>
      </c>
      <c r="K1121">
        <v>452.17608912924902</v>
      </c>
      <c r="L1121">
        <v>473.88850429791103</v>
      </c>
      <c r="M1121">
        <v>31.435533227739</v>
      </c>
      <c r="N1121">
        <v>0.60524707432337799</v>
      </c>
      <c r="O1121">
        <v>37.663271420011903</v>
      </c>
      <c r="P1121">
        <v>7.2346440503726397</v>
      </c>
      <c r="Q1121">
        <v>-0.110923486202977</v>
      </c>
    </row>
    <row r="1122" spans="1:17" hidden="1" x14ac:dyDescent="0.3">
      <c r="A1122" t="s">
        <v>2403</v>
      </c>
      <c r="B1122" t="s">
        <v>2404</v>
      </c>
      <c r="C1122" t="s">
        <v>3162</v>
      </c>
      <c r="D1122" t="s">
        <v>218</v>
      </c>
      <c r="E1122">
        <v>2218.342522205</v>
      </c>
      <c r="F1122">
        <v>287.05</v>
      </c>
      <c r="G1122">
        <v>-45.409027915538999</v>
      </c>
      <c r="H1122">
        <v>-6.2831800571483596</v>
      </c>
      <c r="I1122">
        <v>-14.4936140599455</v>
      </c>
      <c r="J1122">
        <v>-1.54301131850372</v>
      </c>
      <c r="K1122">
        <v>292.22480943483401</v>
      </c>
      <c r="L1122">
        <v>309.14073336878198</v>
      </c>
      <c r="M1122">
        <v>50.425861929050299</v>
      </c>
      <c r="N1122">
        <v>0.354096614841377</v>
      </c>
      <c r="O1122">
        <v>30.639261452708499</v>
      </c>
      <c r="P1122">
        <v>16.948462008555701</v>
      </c>
    </row>
    <row r="1123" spans="1:17" hidden="1" x14ac:dyDescent="0.3">
      <c r="A1123" t="s">
        <v>2405</v>
      </c>
      <c r="B1123" t="s">
        <v>2406</v>
      </c>
      <c r="C1123" t="s">
        <v>3162</v>
      </c>
      <c r="D1123" t="s">
        <v>448</v>
      </c>
      <c r="E1123">
        <v>2215.0492650000001</v>
      </c>
      <c r="F1123">
        <v>882.75</v>
      </c>
      <c r="G1123">
        <v>24.433866220332099</v>
      </c>
      <c r="H1123">
        <v>-11.145608332180799</v>
      </c>
      <c r="I1123">
        <v>39.293056606981501</v>
      </c>
      <c r="J1123">
        <v>-0.23347222390176101</v>
      </c>
      <c r="K1123">
        <v>903.63026570073498</v>
      </c>
      <c r="L1123">
        <v>748.33620052521997</v>
      </c>
      <c r="M1123">
        <v>36.029499083580397</v>
      </c>
      <c r="N1123">
        <v>0.19634971816931501</v>
      </c>
      <c r="O1123">
        <v>28.360237892948099</v>
      </c>
      <c r="P1123">
        <v>71.158507028599104</v>
      </c>
      <c r="Q1123">
        <v>0.11109389553044401</v>
      </c>
    </row>
    <row r="1124" spans="1:17" hidden="1" x14ac:dyDescent="0.3">
      <c r="A1124" t="s">
        <v>2407</v>
      </c>
      <c r="B1124" t="s">
        <v>2408</v>
      </c>
      <c r="C1124" t="s">
        <v>3162</v>
      </c>
      <c r="D1124" t="s">
        <v>763</v>
      </c>
      <c r="E1124">
        <v>2205.4491003930002</v>
      </c>
      <c r="F1124">
        <v>19.47</v>
      </c>
      <c r="G1124">
        <v>-43.526185690520798</v>
      </c>
      <c r="H1124">
        <v>3.4659946672858699</v>
      </c>
      <c r="I1124">
        <v>-1.99708222785918</v>
      </c>
      <c r="J1124">
        <v>-10.0363288118452</v>
      </c>
      <c r="K1124">
        <v>19.871580603691999</v>
      </c>
      <c r="L1124">
        <v>18.5976992579259</v>
      </c>
      <c r="M1124">
        <v>27.238689997417801</v>
      </c>
      <c r="N1124">
        <v>0.482161330626454</v>
      </c>
      <c r="O1124">
        <v>41.2429378531073</v>
      </c>
      <c r="P1124">
        <v>37.987243090007098</v>
      </c>
      <c r="Q1124">
        <v>7.2461666637804997E-2</v>
      </c>
    </row>
    <row r="1125" spans="1:17" hidden="1" x14ac:dyDescent="0.3">
      <c r="A1125" t="s">
        <v>2409</v>
      </c>
      <c r="B1125" t="s">
        <v>2410</v>
      </c>
      <c r="C1125" t="s">
        <v>3162</v>
      </c>
      <c r="D1125" t="s">
        <v>144</v>
      </c>
      <c r="E1125">
        <v>2195.2142874000001</v>
      </c>
      <c r="F1125">
        <v>21314.25</v>
      </c>
      <c r="G1125">
        <v>618.17880016188803</v>
      </c>
      <c r="H1125">
        <v>6.3869009308512901</v>
      </c>
      <c r="I1125">
        <v>297.10207895151001</v>
      </c>
      <c r="J1125">
        <v>-5.8842620014179303</v>
      </c>
      <c r="K1125">
        <v>18563.0950094291</v>
      </c>
      <c r="L1125">
        <v>10772.5736821061</v>
      </c>
      <c r="M1125">
        <v>39.8625286491813</v>
      </c>
      <c r="N1125">
        <v>0.90501114818387296</v>
      </c>
      <c r="O1125">
        <v>30.311880549397699</v>
      </c>
      <c r="P1125">
        <v>706.960587589444</v>
      </c>
      <c r="Q1125">
        <v>0.17783319387202201</v>
      </c>
    </row>
    <row r="1126" spans="1:17" hidden="1" x14ac:dyDescent="0.3">
      <c r="A1126" t="s">
        <v>2411</v>
      </c>
      <c r="B1126" t="s">
        <v>2412</v>
      </c>
      <c r="C1126" t="s">
        <v>3162</v>
      </c>
      <c r="D1126" t="s">
        <v>750</v>
      </c>
      <c r="E1126">
        <v>2180.653534008</v>
      </c>
      <c r="F1126">
        <v>277.02999999999997</v>
      </c>
      <c r="G1126">
        <v>1.30412871271176</v>
      </c>
      <c r="H1126">
        <v>0.32694005730431502</v>
      </c>
      <c r="I1126">
        <v>0.891411481989973</v>
      </c>
      <c r="J1126">
        <v>5.7004274697449397E-2</v>
      </c>
      <c r="K1126">
        <v>277.937918532872</v>
      </c>
      <c r="L1126">
        <v>258.39331917546201</v>
      </c>
      <c r="M1126">
        <v>58.290846172297002</v>
      </c>
      <c r="N1126">
        <v>1.1464943743140299</v>
      </c>
      <c r="O1126">
        <v>6.5949536151319599</v>
      </c>
      <c r="P1126">
        <v>33.701737451737401</v>
      </c>
      <c r="Q1126">
        <v>3.2968413234804997E-2</v>
      </c>
    </row>
    <row r="1127" spans="1:17" hidden="1" x14ac:dyDescent="0.3">
      <c r="A1127" t="s">
        <v>2413</v>
      </c>
      <c r="B1127" t="s">
        <v>2414</v>
      </c>
      <c r="C1127" t="s">
        <v>3162</v>
      </c>
      <c r="D1127" t="s">
        <v>453</v>
      </c>
      <c r="E1127">
        <v>2179.3028936000001</v>
      </c>
      <c r="F1127">
        <v>420.35</v>
      </c>
      <c r="G1127">
        <v>-46.517727546034799</v>
      </c>
      <c r="H1127">
        <v>-3.1623756193493699</v>
      </c>
      <c r="I1127">
        <v>-22.621434612546999</v>
      </c>
      <c r="J1127">
        <v>-1.82369372775093</v>
      </c>
      <c r="K1127">
        <v>432.47527142732201</v>
      </c>
      <c r="L1127">
        <v>449.059445793956</v>
      </c>
      <c r="M1127">
        <v>39.706841020163502</v>
      </c>
      <c r="N1127">
        <v>0.48000670058419997</v>
      </c>
      <c r="O1127">
        <v>34.019269656238798</v>
      </c>
      <c r="P1127">
        <v>9.7519582245430794</v>
      </c>
      <c r="Q1127">
        <v>-4.1923519043609997E-3</v>
      </c>
    </row>
    <row r="1128" spans="1:17" hidden="1" x14ac:dyDescent="0.3">
      <c r="A1128" t="s">
        <v>2415</v>
      </c>
      <c r="B1128" t="s">
        <v>2416</v>
      </c>
      <c r="C1128" t="s">
        <v>3162</v>
      </c>
      <c r="D1128" t="s">
        <v>405</v>
      </c>
      <c r="E1128">
        <v>2175.6028139999999</v>
      </c>
      <c r="F1128">
        <v>968.95</v>
      </c>
      <c r="G1128">
        <v>167.423644303061</v>
      </c>
      <c r="H1128">
        <v>3.3698202209351401E-2</v>
      </c>
      <c r="I1128">
        <v>16.0504162512077</v>
      </c>
      <c r="J1128">
        <v>6.5100545690222704</v>
      </c>
      <c r="K1128">
        <v>875.273266689818</v>
      </c>
      <c r="L1128">
        <v>733.85074502978398</v>
      </c>
      <c r="M1128">
        <v>77.486268505433898</v>
      </c>
      <c r="N1128">
        <v>0.53317789846848895</v>
      </c>
      <c r="O1128">
        <v>6.8166572062541899</v>
      </c>
      <c r="P1128">
        <v>222.98333333333301</v>
      </c>
      <c r="Q1128">
        <v>0.17043807653010401</v>
      </c>
    </row>
    <row r="1129" spans="1:17" hidden="1" x14ac:dyDescent="0.3">
      <c r="A1129" t="s">
        <v>2417</v>
      </c>
      <c r="B1129" t="s">
        <v>2418</v>
      </c>
      <c r="C1129" t="s">
        <v>3162</v>
      </c>
      <c r="D1129" t="s">
        <v>252</v>
      </c>
      <c r="E1129">
        <v>2168.1780760000001</v>
      </c>
      <c r="F1129">
        <v>1591.3</v>
      </c>
      <c r="G1129">
        <v>1.41039152552594</v>
      </c>
      <c r="H1129">
        <v>0.76623995967897196</v>
      </c>
      <c r="I1129">
        <v>2.3343281349546801</v>
      </c>
      <c r="J1129">
        <v>0.74427012368504697</v>
      </c>
      <c r="K1129">
        <v>1528.8947980697999</v>
      </c>
      <c r="L1129">
        <v>1405.7467593809899</v>
      </c>
      <c r="M1129">
        <v>61.863218871309499</v>
      </c>
      <c r="N1129">
        <v>0.52688616421219603</v>
      </c>
      <c r="O1129">
        <v>8.7727015647583695</v>
      </c>
      <c r="P1129">
        <v>54.773136215532702</v>
      </c>
      <c r="Q1129">
        <v>3.3622564989735003E-2</v>
      </c>
    </row>
    <row r="1130" spans="1:17" hidden="1" x14ac:dyDescent="0.3">
      <c r="A1130" t="s">
        <v>2419</v>
      </c>
      <c r="B1130" t="s">
        <v>2420</v>
      </c>
      <c r="C1130" t="s">
        <v>3162</v>
      </c>
      <c r="D1130" t="s">
        <v>458</v>
      </c>
      <c r="E1130">
        <v>2165.0438874749998</v>
      </c>
      <c r="F1130">
        <v>13.93</v>
      </c>
      <c r="G1130">
        <v>-13.607958294681399</v>
      </c>
      <c r="H1130">
        <v>-13.016696862336801</v>
      </c>
      <c r="I1130">
        <v>3.3353978631533199</v>
      </c>
      <c r="J1130">
        <v>-3.5263465712978999</v>
      </c>
      <c r="K1130">
        <v>13.5476421561364</v>
      </c>
      <c r="L1130">
        <v>12.642438173571099</v>
      </c>
      <c r="M1130">
        <v>39.556390105279498</v>
      </c>
      <c r="N1130">
        <v>0.331367796714017</v>
      </c>
      <c r="O1130">
        <v>25.987078248384702</v>
      </c>
      <c r="P1130">
        <v>40.707070707070599</v>
      </c>
      <c r="Q1130">
        <v>0.11730467837309699</v>
      </c>
    </row>
    <row r="1131" spans="1:17" hidden="1" x14ac:dyDescent="0.3">
      <c r="A1131" t="s">
        <v>2421</v>
      </c>
      <c r="B1131" t="s">
        <v>2422</v>
      </c>
      <c r="C1131" t="s">
        <v>3162</v>
      </c>
      <c r="D1131" t="s">
        <v>322</v>
      </c>
      <c r="E1131">
        <v>2153.3279701500001</v>
      </c>
      <c r="F1131">
        <v>837.75</v>
      </c>
      <c r="G1131">
        <v>53.3752194707127</v>
      </c>
      <c r="H1131">
        <v>-9.5772119264317599</v>
      </c>
      <c r="I1131">
        <v>23.893721681997398</v>
      </c>
      <c r="J1131">
        <v>-1.40520040463352</v>
      </c>
      <c r="K1131">
        <v>908.98438891053001</v>
      </c>
      <c r="L1131">
        <v>778.537465497982</v>
      </c>
      <c r="M1131">
        <v>38.2914324253668</v>
      </c>
      <c r="N1131">
        <v>0.54314297177902804</v>
      </c>
      <c r="O1131">
        <v>45.03133393017</v>
      </c>
      <c r="P1131">
        <v>93.475750577367194</v>
      </c>
      <c r="Q1131">
        <v>0.105499192615522</v>
      </c>
    </row>
    <row r="1132" spans="1:17" hidden="1" x14ac:dyDescent="0.3">
      <c r="A1132" t="s">
        <v>2423</v>
      </c>
      <c r="B1132" t="s">
        <v>2424</v>
      </c>
      <c r="C1132" t="s">
        <v>3162</v>
      </c>
      <c r="D1132" t="s">
        <v>400</v>
      </c>
      <c r="E1132">
        <v>2146.2684422399998</v>
      </c>
      <c r="F1132">
        <v>1094.4000000000001</v>
      </c>
      <c r="G1132">
        <v>-43.632249444446103</v>
      </c>
      <c r="H1132">
        <v>-8.7567834960500601</v>
      </c>
      <c r="I1132">
        <v>-25.683496329368499</v>
      </c>
      <c r="J1132">
        <v>-0.54272179340600502</v>
      </c>
      <c r="K1132">
        <v>1184.29058185448</v>
      </c>
      <c r="L1132">
        <v>1205.65857027117</v>
      </c>
      <c r="M1132">
        <v>29.871423707067599</v>
      </c>
      <c r="N1132">
        <v>0.59517699836628501</v>
      </c>
      <c r="O1132">
        <v>34.7222222222222</v>
      </c>
      <c r="P1132">
        <v>32.646506272347096</v>
      </c>
      <c r="Q1132">
        <v>-3.5933374187324001E-2</v>
      </c>
    </row>
    <row r="1133" spans="1:17" hidden="1" x14ac:dyDescent="0.3">
      <c r="A1133" t="s">
        <v>2425</v>
      </c>
      <c r="B1133" t="s">
        <v>2426</v>
      </c>
      <c r="C1133" t="s">
        <v>3162</v>
      </c>
      <c r="D1133" t="s">
        <v>77</v>
      </c>
      <c r="E1133">
        <v>2145.5727269599902</v>
      </c>
      <c r="F1133">
        <v>247.16</v>
      </c>
      <c r="G1133">
        <v>4.4959366925645297</v>
      </c>
      <c r="H1133">
        <v>2.1249397372386198</v>
      </c>
      <c r="I1133">
        <v>0.187865306607749</v>
      </c>
      <c r="J1133">
        <v>7.6803403374458199</v>
      </c>
      <c r="K1133">
        <v>240.76910882732199</v>
      </c>
      <c r="L1133">
        <v>230.93259180470801</v>
      </c>
      <c r="M1133">
        <v>64.419434892979496</v>
      </c>
      <c r="N1133">
        <v>0.91740795485835003</v>
      </c>
      <c r="O1133">
        <v>11.061660462858001</v>
      </c>
      <c r="P1133">
        <v>35.951595159515897</v>
      </c>
      <c r="Q1133">
        <v>-5.4032110646198998E-2</v>
      </c>
    </row>
    <row r="1134" spans="1:17" hidden="1" x14ac:dyDescent="0.3">
      <c r="A1134" t="s">
        <v>2427</v>
      </c>
      <c r="B1134" t="s">
        <v>2428</v>
      </c>
      <c r="C1134" t="s">
        <v>3162</v>
      </c>
      <c r="D1134" t="s">
        <v>533</v>
      </c>
      <c r="E1134">
        <v>2144.2807162079998</v>
      </c>
      <c r="F1134">
        <v>119.12</v>
      </c>
      <c r="G1134">
        <v>10.3656359892576</v>
      </c>
      <c r="H1134">
        <v>-2.1376766750713498</v>
      </c>
      <c r="I1134">
        <v>-2.1444071507742399</v>
      </c>
      <c r="J1134">
        <v>-1.79846242080636</v>
      </c>
      <c r="K1134">
        <v>122.45002242621599</v>
      </c>
      <c r="L1134">
        <v>113.285654718527</v>
      </c>
      <c r="M1134">
        <v>42.650510579375201</v>
      </c>
      <c r="N1134">
        <v>0.494446839627736</v>
      </c>
      <c r="O1134">
        <v>25.083948959032899</v>
      </c>
      <c r="P1134">
        <v>49.6482412060301</v>
      </c>
      <c r="Q1134">
        <v>6.0210328650738998E-2</v>
      </c>
    </row>
    <row r="1135" spans="1:17" hidden="1" x14ac:dyDescent="0.3">
      <c r="A1135" t="s">
        <v>2429</v>
      </c>
      <c r="B1135" t="s">
        <v>2430</v>
      </c>
      <c r="C1135" t="s">
        <v>3162</v>
      </c>
      <c r="D1135" t="s">
        <v>458</v>
      </c>
      <c r="E1135">
        <v>2137.8795836999998</v>
      </c>
      <c r="F1135">
        <v>330.25</v>
      </c>
      <c r="G1135">
        <v>19.284029077985899</v>
      </c>
      <c r="H1135">
        <v>-9.6280122070589904</v>
      </c>
      <c r="I1135">
        <v>-24.985511871987001</v>
      </c>
      <c r="J1135">
        <v>0.41781115460312701</v>
      </c>
      <c r="K1135">
        <v>381.67495125166602</v>
      </c>
      <c r="L1135">
        <v>367.572246752615</v>
      </c>
      <c r="M1135">
        <v>29.230699497816499</v>
      </c>
      <c r="N1135">
        <v>1.00224747702505</v>
      </c>
      <c r="O1135">
        <v>55.548826646479903</v>
      </c>
      <c r="P1135">
        <v>70.936853002070393</v>
      </c>
      <c r="Q1135">
        <v>0.12134253142495301</v>
      </c>
    </row>
    <row r="1136" spans="1:17" hidden="1" x14ac:dyDescent="0.3">
      <c r="A1136" t="s">
        <v>2431</v>
      </c>
      <c r="B1136" t="s">
        <v>2432</v>
      </c>
      <c r="C1136" t="s">
        <v>3162</v>
      </c>
      <c r="D1136" t="s">
        <v>448</v>
      </c>
      <c r="E1136">
        <v>2133.5227623599999</v>
      </c>
      <c r="F1136">
        <v>255.09</v>
      </c>
      <c r="G1136">
        <v>-13.3968266555677</v>
      </c>
      <c r="H1136">
        <v>6.0602405807754902</v>
      </c>
      <c r="I1136">
        <v>9.8914876067430697</v>
      </c>
      <c r="J1136">
        <v>5.9563341988821099</v>
      </c>
      <c r="K1136">
        <v>247.237009014828</v>
      </c>
      <c r="L1136">
        <v>239.68728076767201</v>
      </c>
      <c r="M1136">
        <v>68.296441164658106</v>
      </c>
      <c r="N1136">
        <v>0.809006640848699</v>
      </c>
      <c r="O1136">
        <v>21.329726763103199</v>
      </c>
      <c r="P1136">
        <v>41.284962614234203</v>
      </c>
      <c r="Q1136">
        <v>7.9062035719981993E-2</v>
      </c>
    </row>
    <row r="1137" spans="1:17" hidden="1" x14ac:dyDescent="0.3">
      <c r="A1137" t="s">
        <v>2433</v>
      </c>
      <c r="B1137" t="s">
        <v>2434</v>
      </c>
      <c r="C1137" t="s">
        <v>3162</v>
      </c>
      <c r="D1137" t="s">
        <v>188</v>
      </c>
      <c r="E1137">
        <v>2132.2524607999999</v>
      </c>
      <c r="F1137">
        <v>1311.2</v>
      </c>
      <c r="G1137">
        <v>30.091457446249098</v>
      </c>
      <c r="H1137">
        <v>-10.3608544183906</v>
      </c>
      <c r="I1137">
        <v>39.619736367598101</v>
      </c>
      <c r="J1137">
        <v>0.58150683792929203</v>
      </c>
      <c r="K1137">
        <v>1344.0315737118699</v>
      </c>
      <c r="L1137">
        <v>1156.97862720124</v>
      </c>
      <c r="M1137">
        <v>44.054567765523302</v>
      </c>
      <c r="N1137">
        <v>0.45084818836995499</v>
      </c>
      <c r="O1137">
        <v>17.5945698596705</v>
      </c>
      <c r="P1137">
        <v>69.0671136612726</v>
      </c>
      <c r="Q1137">
        <v>5.3473552825239003E-2</v>
      </c>
    </row>
    <row r="1138" spans="1:17" hidden="1" x14ac:dyDescent="0.3">
      <c r="A1138" t="s">
        <v>2435</v>
      </c>
      <c r="B1138" t="s">
        <v>2436</v>
      </c>
      <c r="C1138" t="s">
        <v>3162</v>
      </c>
      <c r="D1138" t="s">
        <v>232</v>
      </c>
      <c r="E1138">
        <v>2132.0035154880002</v>
      </c>
      <c r="F1138">
        <v>109.34</v>
      </c>
      <c r="G1138">
        <v>-46.545123324485097</v>
      </c>
      <c r="H1138">
        <v>-9.9707566803284493</v>
      </c>
      <c r="I1138">
        <v>-23.8969684622164</v>
      </c>
      <c r="J1138">
        <v>-4.3315457686668299</v>
      </c>
      <c r="K1138">
        <v>113.40649500665501</v>
      </c>
      <c r="L1138">
        <v>113.47121688710099</v>
      </c>
      <c r="M1138">
        <v>36.812482627257701</v>
      </c>
      <c r="N1138">
        <v>0.44194678188944703</v>
      </c>
      <c r="O1138">
        <v>36.1807206877629</v>
      </c>
      <c r="P1138">
        <v>26.4631043256997</v>
      </c>
      <c r="Q1138">
        <v>0.185625668730033</v>
      </c>
    </row>
    <row r="1139" spans="1:17" hidden="1" x14ac:dyDescent="0.3">
      <c r="A1139" t="s">
        <v>2437</v>
      </c>
      <c r="B1139" t="s">
        <v>2438</v>
      </c>
      <c r="C1139" t="s">
        <v>3162</v>
      </c>
      <c r="D1139" t="s">
        <v>72</v>
      </c>
      <c r="E1139">
        <v>2131.1453388800001</v>
      </c>
      <c r="F1139">
        <v>121.4</v>
      </c>
      <c r="G1139">
        <v>126.25742437245</v>
      </c>
      <c r="H1139">
        <v>19.058034523832699</v>
      </c>
      <c r="I1139">
        <v>33.817318664795202</v>
      </c>
      <c r="J1139">
        <v>-5.4909660585219102</v>
      </c>
      <c r="K1139">
        <v>99.731233883450599</v>
      </c>
      <c r="L1139">
        <v>81.344952456017495</v>
      </c>
      <c r="M1139">
        <v>58.252208711244997</v>
      </c>
      <c r="N1139">
        <v>1.5702335104624201</v>
      </c>
      <c r="O1139">
        <v>18.4514003294892</v>
      </c>
      <c r="P1139">
        <v>175.78373466606001</v>
      </c>
      <c r="Q1139">
        <v>0.35204749168228899</v>
      </c>
    </row>
    <row r="1140" spans="1:17" hidden="1" x14ac:dyDescent="0.3">
      <c r="A1140" t="s">
        <v>2439</v>
      </c>
      <c r="B1140" t="s">
        <v>2440</v>
      </c>
      <c r="C1140" t="s">
        <v>3162</v>
      </c>
      <c r="D1140" t="s">
        <v>603</v>
      </c>
      <c r="E1140">
        <v>2130.4974344699999</v>
      </c>
      <c r="F1140">
        <v>428.15</v>
      </c>
      <c r="G1140">
        <v>0.21145475271085301</v>
      </c>
      <c r="H1140">
        <v>-0.53423248588708505</v>
      </c>
      <c r="I1140">
        <v>-13.650608771881201</v>
      </c>
      <c r="J1140">
        <v>-0.30459144279947298</v>
      </c>
      <c r="K1140">
        <v>428.29518457121401</v>
      </c>
      <c r="L1140">
        <v>410.24335561965103</v>
      </c>
      <c r="M1140">
        <v>44.372817436806201</v>
      </c>
      <c r="N1140">
        <v>0.43091968072704201</v>
      </c>
      <c r="O1140">
        <v>47.133014130561698</v>
      </c>
      <c r="P1140">
        <v>56.401826484018201</v>
      </c>
      <c r="Q1140">
        <v>6.1550032349944002E-2</v>
      </c>
    </row>
    <row r="1141" spans="1:17" hidden="1" x14ac:dyDescent="0.3">
      <c r="A1141" t="s">
        <v>2441</v>
      </c>
      <c r="B1141" t="s">
        <v>2442</v>
      </c>
      <c r="C1141" t="s">
        <v>3162</v>
      </c>
      <c r="D1141" t="s">
        <v>51</v>
      </c>
      <c r="E1141">
        <v>2125.2481240349998</v>
      </c>
      <c r="F1141">
        <v>1016.85</v>
      </c>
      <c r="G1141">
        <v>154.30509313542501</v>
      </c>
      <c r="H1141">
        <v>10.495078269365999</v>
      </c>
      <c r="I1141">
        <v>79.291724586477201</v>
      </c>
      <c r="J1141">
        <v>14.082630779422701</v>
      </c>
      <c r="K1141">
        <v>859.21868885544302</v>
      </c>
      <c r="L1141">
        <v>678.804361669012</v>
      </c>
      <c r="M1141">
        <v>84.174455029806296</v>
      </c>
      <c r="N1141">
        <v>0.72638406479179896</v>
      </c>
      <c r="O1141">
        <v>0.40812312533804401</v>
      </c>
      <c r="P1141">
        <v>226.331835686777</v>
      </c>
      <c r="Q1141">
        <v>0.125701387723025</v>
      </c>
    </row>
    <row r="1142" spans="1:17" hidden="1" x14ac:dyDescent="0.3">
      <c r="A1142" t="s">
        <v>2443</v>
      </c>
      <c r="B1142" t="s">
        <v>2444</v>
      </c>
      <c r="C1142" t="s">
        <v>3162</v>
      </c>
      <c r="D1142" t="s">
        <v>195</v>
      </c>
      <c r="E1142">
        <v>2119.19927706</v>
      </c>
      <c r="F1142">
        <v>78.97</v>
      </c>
      <c r="G1142">
        <v>212.44588112103801</v>
      </c>
      <c r="H1142">
        <v>-5.9130645639607096</v>
      </c>
      <c r="I1142">
        <v>-47.965326774527803</v>
      </c>
      <c r="J1142">
        <v>-2.13020872675009</v>
      </c>
      <c r="K1142">
        <v>85.050160215587994</v>
      </c>
      <c r="L1142">
        <v>83.283378504271397</v>
      </c>
      <c r="M1142">
        <v>23.872145795755898</v>
      </c>
      <c r="N1142">
        <v>0.47924456415619099</v>
      </c>
      <c r="O1142">
        <v>77.282512346460607</v>
      </c>
      <c r="P1142">
        <v>241.86147186147099</v>
      </c>
      <c r="Q1142">
        <v>0.182382779357981</v>
      </c>
    </row>
    <row r="1143" spans="1:17" hidden="1" x14ac:dyDescent="0.3">
      <c r="A1143" t="s">
        <v>2445</v>
      </c>
      <c r="B1143" t="s">
        <v>2446</v>
      </c>
      <c r="C1143" t="s">
        <v>3162</v>
      </c>
      <c r="D1143" t="s">
        <v>54</v>
      </c>
      <c r="E1143">
        <v>2116.4994496169902</v>
      </c>
      <c r="F1143">
        <v>192.43</v>
      </c>
      <c r="G1143">
        <v>-42.815871168390601</v>
      </c>
      <c r="H1143">
        <v>-10.1122307786741</v>
      </c>
      <c r="I1143">
        <v>-32.1827271804584</v>
      </c>
      <c r="J1143">
        <v>2.2109911946175802</v>
      </c>
      <c r="K1143">
        <v>202.16276034639299</v>
      </c>
      <c r="L1143">
        <v>217.11945440185099</v>
      </c>
      <c r="M1143">
        <v>54.942595293946397</v>
      </c>
      <c r="N1143">
        <v>0.79558345056950297</v>
      </c>
      <c r="O1143">
        <v>47.352283947409397</v>
      </c>
      <c r="P1143">
        <v>9.2731402612152092</v>
      </c>
      <c r="Q1143">
        <v>9.7656749656706995E-2</v>
      </c>
    </row>
    <row r="1144" spans="1:17" hidden="1" x14ac:dyDescent="0.3">
      <c r="A1144" t="s">
        <v>2447</v>
      </c>
      <c r="B1144" t="s">
        <v>2448</v>
      </c>
      <c r="C1144" t="s">
        <v>3162</v>
      </c>
      <c r="D1144" t="s">
        <v>257</v>
      </c>
      <c r="E1144">
        <v>2113.0273862499998</v>
      </c>
      <c r="F1144">
        <v>426.25</v>
      </c>
      <c r="G1144">
        <v>-54.6372516339123</v>
      </c>
      <c r="H1144">
        <v>-4.2102180933655902</v>
      </c>
      <c r="I1144">
        <v>-15.4194733169661</v>
      </c>
      <c r="J1144">
        <v>4.8588072500109698</v>
      </c>
      <c r="K1144">
        <v>435.89955897365002</v>
      </c>
      <c r="L1144">
        <v>442.194471190542</v>
      </c>
      <c r="M1144">
        <v>52.695748372572702</v>
      </c>
      <c r="N1144">
        <v>0.41536266641061997</v>
      </c>
      <c r="O1144">
        <v>50.346041055718402</v>
      </c>
      <c r="P1144">
        <v>29.1666666666666</v>
      </c>
      <c r="Q1144">
        <v>2.8800490821044002E-2</v>
      </c>
    </row>
    <row r="1145" spans="1:17" hidden="1" x14ac:dyDescent="0.3">
      <c r="A1145" t="s">
        <v>2449</v>
      </c>
      <c r="B1145" t="s">
        <v>2450</v>
      </c>
      <c r="C1145" t="s">
        <v>3162</v>
      </c>
      <c r="D1145" t="s">
        <v>51</v>
      </c>
      <c r="E1145">
        <v>2110.1869261536599</v>
      </c>
      <c r="F1145">
        <v>21.24</v>
      </c>
      <c r="G1145">
        <v>110.76453151356201</v>
      </c>
      <c r="H1145">
        <v>-16.514495410972799</v>
      </c>
      <c r="I1145">
        <v>54.496159018008903</v>
      </c>
      <c r="J1145">
        <v>-2.5962581094661399</v>
      </c>
      <c r="K1145">
        <v>20.465110480073601</v>
      </c>
      <c r="L1145">
        <v>15.952717737560301</v>
      </c>
      <c r="M1145">
        <v>50.867776541346799</v>
      </c>
      <c r="N1145">
        <v>0.406127269300877</v>
      </c>
      <c r="O1145">
        <v>31.355932203389798</v>
      </c>
      <c r="P1145">
        <v>192.96551724137899</v>
      </c>
    </row>
    <row r="1146" spans="1:17" x14ac:dyDescent="0.3">
      <c r="A1146" t="s">
        <v>2451</v>
      </c>
      <c r="B1146" t="s">
        <v>2452</v>
      </c>
      <c r="C1146" t="s">
        <v>3155</v>
      </c>
      <c r="D1146" t="s">
        <v>77</v>
      </c>
      <c r="E1146">
        <v>2106.9068560000001</v>
      </c>
      <c r="F1146">
        <v>81.56</v>
      </c>
      <c r="G1146">
        <v>-60.298827067597301</v>
      </c>
      <c r="H1146">
        <v>-4.8355912971477197</v>
      </c>
      <c r="I1146">
        <v>-26.258009701357</v>
      </c>
      <c r="J1146">
        <v>-1.1152512613443399</v>
      </c>
      <c r="K1146">
        <v>87.052936042012803</v>
      </c>
      <c r="L1146">
        <v>94.865424545051894</v>
      </c>
      <c r="M1146">
        <v>32.838343558966599</v>
      </c>
      <c r="N1146">
        <v>0.47192685379899901</v>
      </c>
      <c r="O1146">
        <v>91.270230505149499</v>
      </c>
      <c r="P1146">
        <v>1.95</v>
      </c>
      <c r="Q1146">
        <v>2.4062532260905E-2</v>
      </c>
    </row>
    <row r="1147" spans="1:17" hidden="1" x14ac:dyDescent="0.3">
      <c r="A1147" t="s">
        <v>2453</v>
      </c>
      <c r="B1147" t="s">
        <v>2454</v>
      </c>
      <c r="C1147" t="s">
        <v>3162</v>
      </c>
      <c r="D1147" t="s">
        <v>77</v>
      </c>
      <c r="E1147">
        <v>2099.7256220549998</v>
      </c>
      <c r="F1147">
        <v>2784.45</v>
      </c>
      <c r="G1147">
        <v>-31.602497591011002</v>
      </c>
      <c r="H1147">
        <v>-3.2790140453238101</v>
      </c>
      <c r="I1147">
        <v>-12.7569130979316</v>
      </c>
      <c r="J1147">
        <v>-3.43479977613281</v>
      </c>
      <c r="K1147">
        <v>2878.1839151490399</v>
      </c>
      <c r="L1147">
        <v>2834.3779567300599</v>
      </c>
      <c r="M1147">
        <v>26.067361793735898</v>
      </c>
      <c r="N1147">
        <v>0.66355196856135101</v>
      </c>
      <c r="O1147">
        <v>13.8878414049453</v>
      </c>
      <c r="P1147">
        <v>18.7069682177647</v>
      </c>
      <c r="Q1147">
        <v>-0.13129201594515999</v>
      </c>
    </row>
    <row r="1148" spans="1:17" hidden="1" x14ac:dyDescent="0.3">
      <c r="A1148" t="s">
        <v>2455</v>
      </c>
      <c r="B1148" t="s">
        <v>2456</v>
      </c>
      <c r="C1148" t="s">
        <v>3162</v>
      </c>
      <c r="D1148" t="s">
        <v>524</v>
      </c>
      <c r="E1148">
        <v>2092.9379908199999</v>
      </c>
      <c r="F1148">
        <v>341.7</v>
      </c>
      <c r="G1148">
        <v>75.575643230534894</v>
      </c>
      <c r="H1148">
        <v>1.7633199616653501</v>
      </c>
      <c r="I1148">
        <v>133.256384184247</v>
      </c>
      <c r="J1148">
        <v>15.0426307794227</v>
      </c>
      <c r="K1148">
        <v>264.33048889335998</v>
      </c>
      <c r="L1148">
        <v>190.674914359561</v>
      </c>
      <c r="M1148">
        <v>70.985237485543095</v>
      </c>
      <c r="N1148">
        <v>0.40281350598574001</v>
      </c>
      <c r="O1148">
        <v>7.4831723734269699</v>
      </c>
      <c r="P1148">
        <v>204.138851802403</v>
      </c>
      <c r="Q1148">
        <v>4.2197606206862998E-2</v>
      </c>
    </row>
    <row r="1149" spans="1:17" hidden="1" x14ac:dyDescent="0.3">
      <c r="A1149" t="s">
        <v>1848</v>
      </c>
      <c r="B1149" t="s">
        <v>2457</v>
      </c>
      <c r="C1149" t="s">
        <v>3162</v>
      </c>
      <c r="D1149" t="s">
        <v>1850</v>
      </c>
      <c r="E1149">
        <v>2091.9342556299998</v>
      </c>
      <c r="F1149">
        <v>33.590000000000003</v>
      </c>
      <c r="G1149">
        <v>-25.834264060717299</v>
      </c>
      <c r="H1149">
        <v>-11.183783552104799</v>
      </c>
      <c r="I1149">
        <v>-12.926241562304799</v>
      </c>
      <c r="J1149">
        <v>2.4595492084257602</v>
      </c>
      <c r="K1149">
        <v>36.216963408137602</v>
      </c>
      <c r="L1149">
        <v>35.425926978883503</v>
      </c>
      <c r="M1149">
        <v>49.333103027404697</v>
      </c>
      <c r="N1149">
        <v>0.58099499032621105</v>
      </c>
      <c r="O1149">
        <v>36.796665674307803</v>
      </c>
      <c r="P1149">
        <v>23.720073664825001</v>
      </c>
      <c r="Q1149">
        <v>7.0291434656782004E-2</v>
      </c>
    </row>
    <row r="1150" spans="1:17" hidden="1" x14ac:dyDescent="0.3">
      <c r="A1150" t="s">
        <v>2458</v>
      </c>
      <c r="B1150" t="s">
        <v>2459</v>
      </c>
      <c r="C1150" t="s">
        <v>3162</v>
      </c>
      <c r="D1150" t="s">
        <v>138</v>
      </c>
      <c r="E1150">
        <v>2076.2737862250001</v>
      </c>
      <c r="F1150">
        <v>830.75</v>
      </c>
      <c r="G1150">
        <v>20.598695174836202</v>
      </c>
      <c r="H1150">
        <v>42.303274861074698</v>
      </c>
      <c r="I1150">
        <v>34.404663945283602</v>
      </c>
      <c r="J1150">
        <v>21.582151783325099</v>
      </c>
      <c r="O1150">
        <v>0.37917544387602298</v>
      </c>
      <c r="P1150">
        <v>54.500650920587603</v>
      </c>
    </row>
    <row r="1151" spans="1:17" hidden="1" x14ac:dyDescent="0.3">
      <c r="A1151" t="s">
        <v>2460</v>
      </c>
      <c r="B1151" t="s">
        <v>2461</v>
      </c>
      <c r="C1151" t="s">
        <v>3162</v>
      </c>
      <c r="D1151" t="s">
        <v>405</v>
      </c>
      <c r="E1151">
        <v>2075.1160706999999</v>
      </c>
      <c r="F1151">
        <v>266.95</v>
      </c>
      <c r="G1151">
        <v>89.163267476544206</v>
      </c>
      <c r="H1151">
        <v>87.2500876127894</v>
      </c>
      <c r="I1151">
        <v>95.888250539980206</v>
      </c>
      <c r="J1151">
        <v>76.973773736430701</v>
      </c>
      <c r="K1151">
        <v>147.83239612925701</v>
      </c>
      <c r="L1151">
        <v>127.950672482786</v>
      </c>
      <c r="M1151">
        <v>97.426510777387193</v>
      </c>
      <c r="N1151">
        <v>2.7248296776047698</v>
      </c>
      <c r="O1151">
        <v>4.2891927327214798</v>
      </c>
      <c r="P1151">
        <v>173.654536135315</v>
      </c>
      <c r="Q1151">
        <v>7.6753457471580994E-2</v>
      </c>
    </row>
    <row r="1152" spans="1:17" hidden="1" x14ac:dyDescent="0.3">
      <c r="A1152" t="s">
        <v>2462</v>
      </c>
      <c r="B1152" t="s">
        <v>2463</v>
      </c>
      <c r="C1152" t="s">
        <v>3162</v>
      </c>
      <c r="D1152" t="s">
        <v>429</v>
      </c>
      <c r="E1152">
        <v>2071.8965264650001</v>
      </c>
      <c r="F1152">
        <v>137.65</v>
      </c>
      <c r="G1152">
        <v>90.559660428142294</v>
      </c>
      <c r="H1152">
        <v>-5.9833104933762904</v>
      </c>
      <c r="I1152">
        <v>27.140275911933799</v>
      </c>
      <c r="J1152">
        <v>3.1005458373378101</v>
      </c>
      <c r="K1152">
        <v>134.44606352937001</v>
      </c>
      <c r="L1152">
        <v>116.114749769874</v>
      </c>
      <c r="M1152">
        <v>64.055921919880902</v>
      </c>
      <c r="N1152">
        <v>0.54381006562530998</v>
      </c>
      <c r="O1152">
        <v>19.433345441336701</v>
      </c>
      <c r="P1152">
        <v>147.349505840071</v>
      </c>
      <c r="Q1152">
        <v>0.112678344906704</v>
      </c>
    </row>
    <row r="1153" spans="1:17" hidden="1" x14ac:dyDescent="0.3">
      <c r="A1153" t="s">
        <v>2464</v>
      </c>
      <c r="B1153" t="s">
        <v>2465</v>
      </c>
      <c r="C1153" t="s">
        <v>3162</v>
      </c>
      <c r="D1153" t="s">
        <v>218</v>
      </c>
      <c r="E1153">
        <v>2070.9137437549998</v>
      </c>
      <c r="F1153">
        <v>1171.1500000000001</v>
      </c>
      <c r="G1153">
        <v>153.793193305752</v>
      </c>
      <c r="H1153">
        <v>14.997599350574299</v>
      </c>
      <c r="I1153">
        <v>30.9073849836685</v>
      </c>
      <c r="J1153">
        <v>18.602622672410099</v>
      </c>
      <c r="K1153">
        <v>991.84739011374404</v>
      </c>
      <c r="L1153">
        <v>808.60394760733402</v>
      </c>
      <c r="M1153">
        <v>82.211410374886995</v>
      </c>
      <c r="N1153">
        <v>1.0822108073068</v>
      </c>
      <c r="O1153">
        <v>2.3780045254664102</v>
      </c>
      <c r="P1153">
        <v>224.28353869583199</v>
      </c>
      <c r="Q1153">
        <v>0.19207650811867799</v>
      </c>
    </row>
    <row r="1154" spans="1:17" hidden="1" x14ac:dyDescent="0.3">
      <c r="A1154" t="s">
        <v>2466</v>
      </c>
      <c r="B1154" t="s">
        <v>2467</v>
      </c>
      <c r="C1154" t="s">
        <v>3162</v>
      </c>
      <c r="D1154" t="s">
        <v>1337</v>
      </c>
      <c r="E1154">
        <v>2070.5270362000001</v>
      </c>
      <c r="F1154">
        <v>328.3</v>
      </c>
      <c r="G1154">
        <v>-36.940146904746399</v>
      </c>
      <c r="H1154">
        <v>-7.0148982812473797</v>
      </c>
      <c r="I1154">
        <v>-8.9048230235565509</v>
      </c>
      <c r="J1154">
        <v>-0.99061270665092205</v>
      </c>
      <c r="K1154">
        <v>341.92612585226198</v>
      </c>
      <c r="L1154">
        <v>336.71968143980598</v>
      </c>
      <c r="M1154">
        <v>38.368109938849997</v>
      </c>
      <c r="N1154">
        <v>0.45459538703868102</v>
      </c>
      <c r="O1154">
        <v>17.1794090770636</v>
      </c>
      <c r="P1154">
        <v>17.25</v>
      </c>
      <c r="Q1154">
        <v>6.9909048810832E-2</v>
      </c>
    </row>
    <row r="1155" spans="1:17" hidden="1" x14ac:dyDescent="0.3">
      <c r="A1155" t="s">
        <v>2468</v>
      </c>
      <c r="B1155" t="s">
        <v>2469</v>
      </c>
      <c r="C1155" t="s">
        <v>3162</v>
      </c>
      <c r="D1155" t="s">
        <v>1337</v>
      </c>
      <c r="E1155">
        <v>2067.047777025</v>
      </c>
      <c r="F1155">
        <v>103.95</v>
      </c>
      <c r="G1155">
        <v>-41.717537636530402</v>
      </c>
      <c r="H1155">
        <v>-2.5570449992059299</v>
      </c>
      <c r="I1155">
        <v>-7.43945608612571</v>
      </c>
      <c r="J1155">
        <v>-0.35697935702948902</v>
      </c>
      <c r="K1155">
        <v>107.050494483089</v>
      </c>
      <c r="L1155">
        <v>107.47895408825499</v>
      </c>
      <c r="M1155">
        <v>53.713752159006198</v>
      </c>
      <c r="N1155">
        <v>0.46110087006331502</v>
      </c>
      <c r="O1155">
        <v>24.992784992784902</v>
      </c>
      <c r="P1155">
        <v>11.7621761100956</v>
      </c>
      <c r="Q1155">
        <v>9.5980978903367001E-2</v>
      </c>
    </row>
    <row r="1156" spans="1:17" hidden="1" x14ac:dyDescent="0.3">
      <c r="A1156" t="s">
        <v>2470</v>
      </c>
      <c r="B1156" t="s">
        <v>2471</v>
      </c>
      <c r="C1156" t="s">
        <v>3162</v>
      </c>
      <c r="D1156" t="s">
        <v>130</v>
      </c>
      <c r="E1156">
        <v>2064.5068799330002</v>
      </c>
      <c r="F1156">
        <v>121.19</v>
      </c>
      <c r="G1156">
        <v>5.2459870046145598</v>
      </c>
      <c r="H1156">
        <v>-5.8827173343719297</v>
      </c>
      <c r="I1156">
        <v>-13.3303800969232</v>
      </c>
      <c r="J1156">
        <v>-0.33272621772126798</v>
      </c>
      <c r="K1156">
        <v>123.788827522864</v>
      </c>
      <c r="L1156">
        <v>115.63000972297699</v>
      </c>
      <c r="M1156">
        <v>40.7958791704825</v>
      </c>
      <c r="N1156">
        <v>0.434849478760445</v>
      </c>
      <c r="O1156">
        <v>21.792227081442299</v>
      </c>
      <c r="P1156">
        <v>47.433090024330802</v>
      </c>
      <c r="Q1156">
        <v>2.8521644895317999E-2</v>
      </c>
    </row>
    <row r="1157" spans="1:17" hidden="1" x14ac:dyDescent="0.3">
      <c r="A1157" t="s">
        <v>2472</v>
      </c>
      <c r="B1157" t="s">
        <v>2473</v>
      </c>
      <c r="C1157" t="s">
        <v>3162</v>
      </c>
      <c r="D1157" t="s">
        <v>252</v>
      </c>
      <c r="E1157">
        <v>2053.8333400199999</v>
      </c>
      <c r="F1157">
        <v>458.85</v>
      </c>
      <c r="G1157">
        <v>-47.896151604988397</v>
      </c>
      <c r="H1157">
        <v>-6.1132969460253896</v>
      </c>
      <c r="I1157">
        <v>-29.1077604792941</v>
      </c>
      <c r="J1157">
        <v>-1.2542459092187701</v>
      </c>
      <c r="K1157">
        <v>480.705714929767</v>
      </c>
      <c r="L1157">
        <v>516.09904650014096</v>
      </c>
      <c r="M1157">
        <v>38.2239238054905</v>
      </c>
      <c r="N1157">
        <v>0.62913581454240297</v>
      </c>
      <c r="O1157">
        <v>39.075950746431197</v>
      </c>
      <c r="P1157">
        <v>2.73144520317922</v>
      </c>
    </row>
    <row r="1158" spans="1:17" hidden="1" x14ac:dyDescent="0.3">
      <c r="A1158" t="s">
        <v>2474</v>
      </c>
      <c r="B1158" t="s">
        <v>2475</v>
      </c>
      <c r="C1158" t="s">
        <v>3162</v>
      </c>
      <c r="D1158" t="s">
        <v>86</v>
      </c>
      <c r="E1158">
        <v>2047.2954216000001</v>
      </c>
      <c r="F1158">
        <v>306.8</v>
      </c>
      <c r="G1158">
        <v>108.812417201643</v>
      </c>
      <c r="H1158">
        <v>-10.684035338247501</v>
      </c>
      <c r="I1158">
        <v>133.57884092484201</v>
      </c>
      <c r="J1158">
        <v>6.9448643934835204</v>
      </c>
      <c r="K1158">
        <v>244.82689626835699</v>
      </c>
      <c r="L1158">
        <v>169.45898468365101</v>
      </c>
      <c r="M1158">
        <v>67.794050776554002</v>
      </c>
      <c r="N1158">
        <v>0.42871234101901801</v>
      </c>
      <c r="O1158">
        <v>17.457627118644002</v>
      </c>
      <c r="P1158">
        <v>229.715206878022</v>
      </c>
      <c r="Q1158">
        <v>0.121129290369952</v>
      </c>
    </row>
    <row r="1159" spans="1:17" hidden="1" x14ac:dyDescent="0.3">
      <c r="A1159" t="s">
        <v>2476</v>
      </c>
      <c r="B1159" t="s">
        <v>2477</v>
      </c>
      <c r="C1159" t="s">
        <v>3162</v>
      </c>
      <c r="D1159" t="s">
        <v>400</v>
      </c>
      <c r="E1159">
        <v>2030.35531838</v>
      </c>
      <c r="F1159">
        <v>1615.15</v>
      </c>
      <c r="G1159">
        <v>54.476133867420103</v>
      </c>
      <c r="H1159">
        <v>0.350751562628415</v>
      </c>
      <c r="I1159">
        <v>74.353136061821104</v>
      </c>
      <c r="J1159">
        <v>1.0714573347949601</v>
      </c>
      <c r="K1159">
        <v>1494.7054087884701</v>
      </c>
      <c r="L1159">
        <v>1214.8123464315599</v>
      </c>
      <c r="M1159">
        <v>59.095435494403297</v>
      </c>
      <c r="N1159">
        <v>0.49308494490944699</v>
      </c>
      <c r="O1159">
        <v>5.5505680586942203</v>
      </c>
      <c r="P1159">
        <v>130.801657616461</v>
      </c>
      <c r="Q1159">
        <v>4.8153546384378999E-2</v>
      </c>
    </row>
    <row r="1160" spans="1:17" hidden="1" x14ac:dyDescent="0.3">
      <c r="A1160" t="s">
        <v>2478</v>
      </c>
      <c r="B1160" t="s">
        <v>2479</v>
      </c>
      <c r="C1160" t="s">
        <v>3162</v>
      </c>
      <c r="D1160" t="s">
        <v>400</v>
      </c>
      <c r="E1160">
        <v>2024.6204487</v>
      </c>
      <c r="F1160">
        <v>231.05</v>
      </c>
      <c r="G1160">
        <v>-50.015601963194698</v>
      </c>
      <c r="H1160">
        <v>7.7762345699928099</v>
      </c>
      <c r="I1160">
        <v>-16.816858036092299</v>
      </c>
      <c r="J1160">
        <v>12.1055847745801</v>
      </c>
      <c r="K1160">
        <v>219.16099429830101</v>
      </c>
      <c r="L1160">
        <v>237.59109026280001</v>
      </c>
      <c r="M1160">
        <v>75.951066135087999</v>
      </c>
      <c r="N1160">
        <v>0.90120053641179498</v>
      </c>
      <c r="O1160">
        <v>50.768231984418897</v>
      </c>
      <c r="P1160">
        <v>17.284263959390799</v>
      </c>
      <c r="Q1160">
        <v>0.15397600902341901</v>
      </c>
    </row>
    <row r="1161" spans="1:17" hidden="1" x14ac:dyDescent="0.3">
      <c r="A1161" t="s">
        <v>2480</v>
      </c>
      <c r="B1161" t="s">
        <v>2481</v>
      </c>
      <c r="C1161" t="s">
        <v>3162</v>
      </c>
      <c r="D1161" t="s">
        <v>48</v>
      </c>
      <c r="E1161">
        <v>2020.39328</v>
      </c>
      <c r="F1161">
        <v>89.62</v>
      </c>
      <c r="G1161">
        <v>-4.0385248831427898</v>
      </c>
      <c r="H1161">
        <v>-14.1137992445877</v>
      </c>
      <c r="I1161">
        <v>22.323654582570502</v>
      </c>
      <c r="J1161">
        <v>-2.2826979177412201</v>
      </c>
      <c r="K1161">
        <v>97.806686662242797</v>
      </c>
      <c r="L1161">
        <v>85.538602611377698</v>
      </c>
      <c r="M1161">
        <v>39.531261457060197</v>
      </c>
      <c r="N1161">
        <v>0.41085708550526301</v>
      </c>
      <c r="O1161">
        <v>34.6351260879267</v>
      </c>
      <c r="P1161">
        <v>52.156196943972802</v>
      </c>
      <c r="Q1161">
        <v>0.12826949274676</v>
      </c>
    </row>
    <row r="1162" spans="1:17" hidden="1" x14ac:dyDescent="0.3">
      <c r="A1162" t="s">
        <v>2482</v>
      </c>
      <c r="B1162" t="s">
        <v>2483</v>
      </c>
      <c r="C1162" t="s">
        <v>3162</v>
      </c>
      <c r="D1162" t="s">
        <v>252</v>
      </c>
      <c r="E1162">
        <v>2014.654000175</v>
      </c>
      <c r="F1162">
        <v>559.25</v>
      </c>
      <c r="G1162">
        <v>20.0961547602903</v>
      </c>
      <c r="H1162">
        <v>4.2269512095729196</v>
      </c>
      <c r="I1162">
        <v>53.448201231157199</v>
      </c>
      <c r="J1162">
        <v>-5.3212229957736898</v>
      </c>
      <c r="K1162">
        <v>521.59564883836595</v>
      </c>
      <c r="L1162">
        <v>427.66776856938202</v>
      </c>
      <c r="M1162">
        <v>48.637022737703198</v>
      </c>
      <c r="N1162">
        <v>0.88588497114146902</v>
      </c>
      <c r="O1162">
        <v>14.412159141707599</v>
      </c>
      <c r="P1162">
        <v>83.752258912436304</v>
      </c>
      <c r="Q1162">
        <v>0.103832367429548</v>
      </c>
    </row>
    <row r="1163" spans="1:17" hidden="1" x14ac:dyDescent="0.3">
      <c r="A1163" t="s">
        <v>2484</v>
      </c>
      <c r="B1163" t="s">
        <v>2485</v>
      </c>
      <c r="C1163" t="s">
        <v>3162</v>
      </c>
      <c r="D1163" t="s">
        <v>458</v>
      </c>
      <c r="E1163">
        <v>2005.596472085</v>
      </c>
      <c r="F1163">
        <v>647.65</v>
      </c>
      <c r="G1163">
        <v>-23.547940025915601</v>
      </c>
      <c r="H1163">
        <v>-14.4062699814654</v>
      </c>
      <c r="I1163">
        <v>4.2831451225196702</v>
      </c>
      <c r="J1163">
        <v>-12.0312521487315</v>
      </c>
      <c r="K1163">
        <v>716.76600591963995</v>
      </c>
      <c r="L1163">
        <v>646.49149244233899</v>
      </c>
      <c r="M1163">
        <v>23.974970472252199</v>
      </c>
      <c r="N1163">
        <v>0.58142984282997701</v>
      </c>
      <c r="O1163">
        <v>37.226897243881702</v>
      </c>
      <c r="P1163">
        <v>47.176457220770303</v>
      </c>
      <c r="Q1163">
        <v>0.12420392612282199</v>
      </c>
    </row>
    <row r="1164" spans="1:17" hidden="1" x14ac:dyDescent="0.3">
      <c r="A1164" t="s">
        <v>2486</v>
      </c>
      <c r="B1164" t="s">
        <v>2487</v>
      </c>
      <c r="C1164" t="s">
        <v>3162</v>
      </c>
      <c r="D1164" t="s">
        <v>305</v>
      </c>
      <c r="E1164">
        <v>1999.2653519999999</v>
      </c>
      <c r="F1164">
        <v>1491.9</v>
      </c>
      <c r="G1164">
        <v>391.19726702433798</v>
      </c>
      <c r="H1164">
        <v>8.6794618508642394</v>
      </c>
      <c r="I1164">
        <v>41.286445821441497</v>
      </c>
      <c r="J1164">
        <v>6.4916868393737497</v>
      </c>
      <c r="K1164">
        <v>1396.09017783628</v>
      </c>
      <c r="L1164">
        <v>1020.76396412079</v>
      </c>
      <c r="M1164">
        <v>54.321615844564199</v>
      </c>
      <c r="N1164">
        <v>0.78864825152220797</v>
      </c>
      <c r="O1164">
        <v>8.5796635163214603</v>
      </c>
      <c r="P1164">
        <v>469.31883228391501</v>
      </c>
      <c r="Q1164">
        <v>0.19988106180344201</v>
      </c>
    </row>
    <row r="1165" spans="1:17" hidden="1" x14ac:dyDescent="0.3">
      <c r="A1165" t="s">
        <v>2488</v>
      </c>
      <c r="B1165" t="s">
        <v>2489</v>
      </c>
      <c r="C1165" t="s">
        <v>3162</v>
      </c>
      <c r="D1165" t="s">
        <v>453</v>
      </c>
      <c r="E1165">
        <v>1998.468005105</v>
      </c>
      <c r="F1165">
        <v>385.55</v>
      </c>
      <c r="G1165">
        <v>15.0102595192404</v>
      </c>
      <c r="H1165">
        <v>-3.5043455762767599</v>
      </c>
      <c r="I1165">
        <v>-6.4772629233222299</v>
      </c>
      <c r="J1165">
        <v>4.6981242617318699</v>
      </c>
      <c r="K1165">
        <v>358.380439247759</v>
      </c>
      <c r="L1165">
        <v>349.05010276075399</v>
      </c>
      <c r="M1165">
        <v>72.980394092417995</v>
      </c>
      <c r="N1165">
        <v>1.3466707860627301</v>
      </c>
      <c r="O1165">
        <v>17.3648035274283</v>
      </c>
      <c r="P1165">
        <v>46.513395401861999</v>
      </c>
      <c r="Q1165">
        <v>-3.0960467263739001E-2</v>
      </c>
    </row>
    <row r="1166" spans="1:17" hidden="1" x14ac:dyDescent="0.3">
      <c r="A1166" t="s">
        <v>2490</v>
      </c>
      <c r="B1166" t="s">
        <v>2491</v>
      </c>
      <c r="C1166" t="s">
        <v>3162</v>
      </c>
      <c r="D1166" t="s">
        <v>279</v>
      </c>
      <c r="E1166">
        <v>1997.3128106049901</v>
      </c>
      <c r="F1166">
        <v>1286.95</v>
      </c>
      <c r="G1166">
        <v>-31.375854468042998</v>
      </c>
      <c r="H1166">
        <v>-3.3653242167398698</v>
      </c>
      <c r="I1166">
        <v>-12.844970092133099</v>
      </c>
      <c r="J1166">
        <v>1.2062929623741101</v>
      </c>
      <c r="K1166">
        <v>1302.70861874458</v>
      </c>
      <c r="L1166">
        <v>1312.35863759894</v>
      </c>
      <c r="M1166">
        <v>43.634519822291203</v>
      </c>
      <c r="N1166">
        <v>0.67590601802680395</v>
      </c>
      <c r="O1166">
        <v>18.392322934068901</v>
      </c>
      <c r="P1166">
        <v>12.309102015882701</v>
      </c>
      <c r="Q1166">
        <v>1.0729139107181001E-2</v>
      </c>
    </row>
    <row r="1167" spans="1:17" hidden="1" x14ac:dyDescent="0.3">
      <c r="A1167" t="s">
        <v>2492</v>
      </c>
      <c r="B1167" t="s">
        <v>2493</v>
      </c>
      <c r="C1167" t="s">
        <v>3162</v>
      </c>
      <c r="D1167" t="s">
        <v>172</v>
      </c>
      <c r="E1167">
        <v>1994.8005000000001</v>
      </c>
      <c r="F1167">
        <v>1999.8</v>
      </c>
      <c r="G1167">
        <v>-24.364272415593501</v>
      </c>
      <c r="H1167">
        <v>-5.1357447148075197</v>
      </c>
      <c r="I1167">
        <v>-14.4341849171098</v>
      </c>
      <c r="J1167">
        <v>0.90270355481142805</v>
      </c>
      <c r="K1167">
        <v>2079.1873712195402</v>
      </c>
      <c r="L1167">
        <v>2080.6953841536001</v>
      </c>
      <c r="M1167">
        <v>49.464695422088099</v>
      </c>
      <c r="N1167">
        <v>0.93281431719320596</v>
      </c>
      <c r="O1167">
        <v>38.948894889488898</v>
      </c>
      <c r="P1167">
        <v>18.331360946745502</v>
      </c>
      <c r="Q1167">
        <v>0.115725473816954</v>
      </c>
    </row>
    <row r="1168" spans="1:17" hidden="1" x14ac:dyDescent="0.3">
      <c r="A1168" t="s">
        <v>2494</v>
      </c>
      <c r="B1168" t="s">
        <v>2495</v>
      </c>
      <c r="C1168" t="s">
        <v>3162</v>
      </c>
      <c r="D1168" t="s">
        <v>103</v>
      </c>
      <c r="E1168">
        <v>1993.13165968</v>
      </c>
      <c r="F1168">
        <v>8.1199999999999992</v>
      </c>
      <c r="G1168">
        <v>-57.7403449185935</v>
      </c>
      <c r="H1168">
        <v>15.9910556063024</v>
      </c>
      <c r="I1168">
        <v>-73.988985589511699</v>
      </c>
      <c r="J1168">
        <v>-4.9866089866591299</v>
      </c>
      <c r="K1168">
        <v>9.1435556697641704</v>
      </c>
      <c r="L1168">
        <v>13.359050276005</v>
      </c>
      <c r="M1168">
        <v>62.2493435934771</v>
      </c>
      <c r="N1168">
        <v>0.93424012853870597</v>
      </c>
      <c r="O1168">
        <v>234.35960591132999</v>
      </c>
      <c r="P1168">
        <v>33.552631578947299</v>
      </c>
      <c r="Q1168">
        <v>2.0431056640711001E-2</v>
      </c>
    </row>
    <row r="1169" spans="1:17" hidden="1" x14ac:dyDescent="0.3">
      <c r="A1169" t="s">
        <v>2496</v>
      </c>
      <c r="B1169" t="s">
        <v>2497</v>
      </c>
      <c r="C1169" t="s">
        <v>3162</v>
      </c>
      <c r="D1169" t="s">
        <v>1348</v>
      </c>
      <c r="E1169">
        <v>1992.206565575</v>
      </c>
      <c r="F1169">
        <v>769.15</v>
      </c>
      <c r="G1169">
        <v>-12.6816709146965</v>
      </c>
      <c r="H1169">
        <v>-1.8203878899433401</v>
      </c>
      <c r="I1169">
        <v>30.9781226443673</v>
      </c>
      <c r="J1169">
        <v>4.0020902388822002</v>
      </c>
      <c r="K1169">
        <v>786.02923287604597</v>
      </c>
      <c r="L1169">
        <v>724.26837042300701</v>
      </c>
      <c r="M1169">
        <v>53.559966306314401</v>
      </c>
      <c r="N1169">
        <v>0.200612580893475</v>
      </c>
      <c r="O1169">
        <v>29.818630956250399</v>
      </c>
      <c r="P1169">
        <v>70.354374307862599</v>
      </c>
      <c r="Q1169">
        <v>-2.9231128656711999E-2</v>
      </c>
    </row>
    <row r="1170" spans="1:17" hidden="1" x14ac:dyDescent="0.3">
      <c r="A1170" t="s">
        <v>2498</v>
      </c>
      <c r="B1170" t="s">
        <v>2499</v>
      </c>
      <c r="C1170" t="s">
        <v>3162</v>
      </c>
      <c r="D1170" t="s">
        <v>1034</v>
      </c>
      <c r="E1170">
        <v>1991.2895122499999</v>
      </c>
      <c r="F1170">
        <v>560.85</v>
      </c>
      <c r="G1170">
        <v>45.5091988379451</v>
      </c>
      <c r="H1170">
        <v>-16.851193826433299</v>
      </c>
      <c r="I1170">
        <v>73.056271917595296</v>
      </c>
      <c r="J1170">
        <v>0.63360499145714499</v>
      </c>
      <c r="K1170">
        <v>597.68409103556803</v>
      </c>
      <c r="L1170">
        <v>479.2189770457</v>
      </c>
      <c r="M1170">
        <v>28.002757992223401</v>
      </c>
      <c r="N1170">
        <v>0.69578408461654395</v>
      </c>
      <c r="O1170">
        <v>29.9456182580012</v>
      </c>
      <c r="P1170">
        <v>119.85495883967</v>
      </c>
      <c r="Q1170">
        <v>0.144102772980155</v>
      </c>
    </row>
    <row r="1171" spans="1:17" hidden="1" x14ac:dyDescent="0.3">
      <c r="A1171" t="s">
        <v>2500</v>
      </c>
      <c r="B1171" t="s">
        <v>2501</v>
      </c>
      <c r="C1171" t="s">
        <v>3162</v>
      </c>
      <c r="D1171" t="s">
        <v>1616</v>
      </c>
      <c r="E1171">
        <v>1989.7953546240001</v>
      </c>
      <c r="F1171">
        <v>91.42</v>
      </c>
      <c r="G1171">
        <v>-49.210418623030101</v>
      </c>
      <c r="H1171">
        <v>-5.4302628842776501</v>
      </c>
      <c r="I1171">
        <v>-22.8118803791814</v>
      </c>
      <c r="J1171">
        <v>-1.5798039471271501</v>
      </c>
      <c r="K1171">
        <v>94.744158306039097</v>
      </c>
      <c r="L1171">
        <v>96.141675912912604</v>
      </c>
      <c r="M1171">
        <v>40.167696430398799</v>
      </c>
      <c r="N1171">
        <v>0.37114831757083999</v>
      </c>
      <c r="O1171">
        <v>41.653905053598699</v>
      </c>
      <c r="P1171">
        <v>10.144578313253</v>
      </c>
      <c r="Q1171">
        <v>3.5379723360585001E-2</v>
      </c>
    </row>
    <row r="1172" spans="1:17" hidden="1" x14ac:dyDescent="0.3">
      <c r="A1172" t="s">
        <v>2502</v>
      </c>
      <c r="B1172" t="s">
        <v>2503</v>
      </c>
      <c r="C1172" t="s">
        <v>3162</v>
      </c>
      <c r="D1172" t="s">
        <v>21</v>
      </c>
      <c r="E1172">
        <v>1989.4243184899999</v>
      </c>
      <c r="F1172">
        <v>1140.6500000000001</v>
      </c>
      <c r="G1172">
        <v>308.22787582417101</v>
      </c>
      <c r="H1172">
        <v>50.976057294854002</v>
      </c>
      <c r="I1172">
        <v>83.054999900174494</v>
      </c>
      <c r="J1172">
        <v>45.696000793177902</v>
      </c>
      <c r="K1172">
        <v>751.04613514571099</v>
      </c>
      <c r="L1172">
        <v>581.58524573627903</v>
      </c>
      <c r="M1172">
        <v>83.282939973687505</v>
      </c>
      <c r="N1172">
        <v>2.3503819442571698</v>
      </c>
      <c r="O1172">
        <v>1.69640117476876</v>
      </c>
      <c r="P1172">
        <v>359.93951612903197</v>
      </c>
      <c r="Q1172">
        <v>0.157721246016226</v>
      </c>
    </row>
    <row r="1173" spans="1:17" hidden="1" x14ac:dyDescent="0.3">
      <c r="A1173" t="s">
        <v>2504</v>
      </c>
      <c r="B1173" t="s">
        <v>2505</v>
      </c>
      <c r="C1173" t="s">
        <v>3162</v>
      </c>
      <c r="D1173" t="s">
        <v>524</v>
      </c>
      <c r="E1173">
        <v>1988.5222280749999</v>
      </c>
      <c r="F1173">
        <v>2337.5500000000002</v>
      </c>
      <c r="G1173">
        <v>13.4736513947995</v>
      </c>
      <c r="H1173">
        <v>-1.6587729840077701</v>
      </c>
      <c r="I1173">
        <v>32.175961736801</v>
      </c>
      <c r="J1173">
        <v>2.0753548039113001</v>
      </c>
      <c r="K1173">
        <v>2424.2246356119499</v>
      </c>
      <c r="L1173">
        <v>2131.9852665353801</v>
      </c>
      <c r="M1173">
        <v>42.787151000058103</v>
      </c>
      <c r="N1173">
        <v>0.19994008616130901</v>
      </c>
      <c r="O1173">
        <v>44.553057688605499</v>
      </c>
      <c r="P1173">
        <v>80.805971303708802</v>
      </c>
      <c r="Q1173">
        <v>-2.3717751776800002E-2</v>
      </c>
    </row>
    <row r="1174" spans="1:17" hidden="1" x14ac:dyDescent="0.3">
      <c r="A1174" t="s">
        <v>2506</v>
      </c>
      <c r="B1174" t="s">
        <v>2507</v>
      </c>
      <c r="C1174" t="s">
        <v>3162</v>
      </c>
      <c r="D1174" t="s">
        <v>127</v>
      </c>
      <c r="E1174">
        <v>1987.73017995499</v>
      </c>
      <c r="F1174">
        <v>1547.95</v>
      </c>
      <c r="G1174">
        <v>324.94091856818102</v>
      </c>
      <c r="H1174">
        <v>15.478005276350601</v>
      </c>
      <c r="I1174">
        <v>231.66189877167099</v>
      </c>
      <c r="J1174">
        <v>-16.8889235969644</v>
      </c>
      <c r="K1174">
        <v>1589.90500957872</v>
      </c>
      <c r="L1174">
        <v>969.94957516197405</v>
      </c>
      <c r="M1174">
        <v>34.050477034212598</v>
      </c>
      <c r="N1174">
        <v>1.1089397379303401</v>
      </c>
      <c r="O1174">
        <v>68.522885106108006</v>
      </c>
      <c r="P1174">
        <v>626.73708920187698</v>
      </c>
      <c r="Q1174">
        <v>0.223288798823502</v>
      </c>
    </row>
    <row r="1175" spans="1:17" hidden="1" x14ac:dyDescent="0.3">
      <c r="A1175" t="s">
        <v>2508</v>
      </c>
      <c r="B1175" t="s">
        <v>2509</v>
      </c>
      <c r="C1175" t="s">
        <v>3162</v>
      </c>
      <c r="D1175" t="s">
        <v>1696</v>
      </c>
      <c r="E1175">
        <v>1984.1380216</v>
      </c>
      <c r="F1175">
        <v>64.81</v>
      </c>
      <c r="G1175">
        <v>1.6304312024105601</v>
      </c>
      <c r="H1175">
        <v>5.0654089112819101</v>
      </c>
      <c r="I1175">
        <v>-8.4847437069882297</v>
      </c>
      <c r="J1175">
        <v>1.83790636997393</v>
      </c>
      <c r="K1175">
        <v>62.471284807512099</v>
      </c>
      <c r="L1175">
        <v>59.222821827761102</v>
      </c>
      <c r="M1175">
        <v>58.880462682991599</v>
      </c>
      <c r="N1175">
        <v>1.0940892866498699</v>
      </c>
      <c r="O1175">
        <v>0.35488350563184201</v>
      </c>
      <c r="P1175">
        <v>28.975124378109399</v>
      </c>
      <c r="Q1175">
        <v>-2.8254867209200001E-2</v>
      </c>
    </row>
    <row r="1176" spans="1:17" hidden="1" x14ac:dyDescent="0.3">
      <c r="A1176" t="s">
        <v>2510</v>
      </c>
      <c r="B1176" t="s">
        <v>2511</v>
      </c>
      <c r="C1176" t="s">
        <v>3162</v>
      </c>
      <c r="D1176" t="s">
        <v>252</v>
      </c>
      <c r="E1176">
        <v>1982.3889768199999</v>
      </c>
      <c r="F1176">
        <v>437.9</v>
      </c>
      <c r="G1176">
        <v>86.681743129057907</v>
      </c>
      <c r="H1176">
        <v>1.3776396345758899</v>
      </c>
      <c r="I1176">
        <v>7.7528900664187796</v>
      </c>
      <c r="J1176">
        <v>11.0328783413132</v>
      </c>
      <c r="K1176">
        <v>422.92807283806701</v>
      </c>
      <c r="L1176">
        <v>372.00061506299897</v>
      </c>
      <c r="M1176">
        <v>63.094670559164697</v>
      </c>
      <c r="N1176">
        <v>1.7718123498528899</v>
      </c>
      <c r="O1176">
        <v>14.192738068052</v>
      </c>
      <c r="P1176">
        <v>140.60439560439499</v>
      </c>
      <c r="Q1176">
        <v>0.26500919045725302</v>
      </c>
    </row>
    <row r="1177" spans="1:17" hidden="1" x14ac:dyDescent="0.3">
      <c r="A1177" t="s">
        <v>2512</v>
      </c>
      <c r="B1177" t="s">
        <v>2513</v>
      </c>
      <c r="C1177" t="s">
        <v>3162</v>
      </c>
      <c r="D1177" t="s">
        <v>1464</v>
      </c>
      <c r="E1177">
        <v>1980.0784395000001</v>
      </c>
      <c r="F1177">
        <v>139.86000000000001</v>
      </c>
      <c r="G1177">
        <v>43.385342417938801</v>
      </c>
      <c r="H1177">
        <v>7.6931076813640402</v>
      </c>
      <c r="I1177">
        <v>17.566529938624999</v>
      </c>
      <c r="J1177">
        <v>21.479695498294799</v>
      </c>
      <c r="K1177">
        <v>125.169045860781</v>
      </c>
      <c r="L1177">
        <v>114.591113101575</v>
      </c>
      <c r="M1177">
        <v>71.025977563118403</v>
      </c>
      <c r="N1177">
        <v>1.69199892345625</v>
      </c>
      <c r="O1177">
        <v>6.1776061776061599</v>
      </c>
      <c r="P1177">
        <v>92.777394900068899</v>
      </c>
      <c r="Q1177">
        <v>0.20032334184341299</v>
      </c>
    </row>
    <row r="1178" spans="1:17" hidden="1" x14ac:dyDescent="0.3">
      <c r="A1178" t="s">
        <v>2514</v>
      </c>
      <c r="B1178" t="s">
        <v>2515</v>
      </c>
      <c r="C1178" t="s">
        <v>3162</v>
      </c>
      <c r="D1178" t="s">
        <v>400</v>
      </c>
      <c r="E1178">
        <v>1978.8660104849901</v>
      </c>
      <c r="F1178">
        <v>494.55</v>
      </c>
      <c r="G1178">
        <v>11.781760095036899</v>
      </c>
      <c r="H1178">
        <v>-2.3566230582776599</v>
      </c>
      <c r="I1178">
        <v>39.914512438447801</v>
      </c>
      <c r="J1178">
        <v>-2.00396871679891</v>
      </c>
      <c r="K1178">
        <v>462.19467227364999</v>
      </c>
      <c r="L1178">
        <v>402.62306173138001</v>
      </c>
      <c r="M1178">
        <v>63.3920198187095</v>
      </c>
      <c r="N1178">
        <v>0.42791719370370701</v>
      </c>
      <c r="O1178">
        <v>7.5219896875947798</v>
      </c>
      <c r="P1178">
        <v>76.373038516405103</v>
      </c>
      <c r="Q1178">
        <v>-6.1208748626022998E-2</v>
      </c>
    </row>
    <row r="1179" spans="1:17" hidden="1" x14ac:dyDescent="0.3">
      <c r="A1179" t="s">
        <v>2516</v>
      </c>
      <c r="B1179" t="s">
        <v>2517</v>
      </c>
      <c r="C1179" t="s">
        <v>3162</v>
      </c>
      <c r="D1179" t="s">
        <v>119</v>
      </c>
      <c r="E1179">
        <v>1977.696049963</v>
      </c>
      <c r="F1179">
        <v>50.53</v>
      </c>
      <c r="G1179">
        <v>138.69543959139301</v>
      </c>
      <c r="H1179">
        <v>5.5325320413451404</v>
      </c>
      <c r="I1179">
        <v>70.997519075274496</v>
      </c>
      <c r="J1179">
        <v>-5.7922316058983503</v>
      </c>
      <c r="K1179">
        <v>47.307943459584401</v>
      </c>
      <c r="L1179">
        <v>33.806917274378897</v>
      </c>
      <c r="M1179">
        <v>34.689996176822802</v>
      </c>
      <c r="N1179">
        <v>0.39178981672660002</v>
      </c>
      <c r="O1179">
        <v>27.686522857708201</v>
      </c>
      <c r="P1179">
        <v>198.99408284023599</v>
      </c>
      <c r="Q1179">
        <v>0.13422320143128599</v>
      </c>
    </row>
    <row r="1180" spans="1:17" hidden="1" x14ac:dyDescent="0.3">
      <c r="A1180" t="s">
        <v>2518</v>
      </c>
      <c r="B1180" t="s">
        <v>2519</v>
      </c>
      <c r="C1180" t="s">
        <v>3162</v>
      </c>
      <c r="D1180" t="s">
        <v>252</v>
      </c>
      <c r="E1180">
        <v>1962.35351095499</v>
      </c>
      <c r="F1180">
        <v>641.65</v>
      </c>
      <c r="G1180">
        <v>-69.404048974539606</v>
      </c>
      <c r="H1180">
        <v>5.07035184691075</v>
      </c>
      <c r="I1180">
        <v>-32.871177098463299</v>
      </c>
      <c r="J1180">
        <v>2.9483941443288302</v>
      </c>
      <c r="K1180">
        <v>628.13234042087004</v>
      </c>
      <c r="L1180">
        <v>725.37300774968401</v>
      </c>
      <c r="M1180">
        <v>68.027197679523397</v>
      </c>
      <c r="N1180">
        <v>1.4704642966389301</v>
      </c>
      <c r="O1180">
        <v>78.446193407620896</v>
      </c>
      <c r="P1180">
        <v>12.1765734265734</v>
      </c>
    </row>
    <row r="1181" spans="1:17" hidden="1" x14ac:dyDescent="0.3">
      <c r="A1181" t="s">
        <v>2520</v>
      </c>
      <c r="B1181" t="s">
        <v>2521</v>
      </c>
      <c r="C1181" t="s">
        <v>3162</v>
      </c>
      <c r="D1181" t="s">
        <v>21</v>
      </c>
      <c r="E1181">
        <v>1961.04637224</v>
      </c>
      <c r="F1181">
        <v>215.84</v>
      </c>
      <c r="G1181">
        <v>-67.581226644998907</v>
      </c>
      <c r="H1181">
        <v>-14.4838716435941</v>
      </c>
      <c r="I1181">
        <v>-42.7382046884738</v>
      </c>
      <c r="J1181">
        <v>-2.2420555259516499</v>
      </c>
      <c r="K1181">
        <v>231.76549872286</v>
      </c>
      <c r="M1181">
        <v>38.128154376823701</v>
      </c>
      <c r="N1181">
        <v>0.66984240641464698</v>
      </c>
      <c r="O1181">
        <v>96.302816901408406</v>
      </c>
      <c r="P1181">
        <v>5.2878048780487799</v>
      </c>
    </row>
    <row r="1182" spans="1:17" hidden="1" x14ac:dyDescent="0.3">
      <c r="A1182" t="s">
        <v>2522</v>
      </c>
      <c r="B1182" t="s">
        <v>2523</v>
      </c>
      <c r="C1182" t="s">
        <v>3162</v>
      </c>
      <c r="D1182" t="s">
        <v>133</v>
      </c>
      <c r="E1182">
        <v>1958.8034713099901</v>
      </c>
      <c r="F1182">
        <v>132.65</v>
      </c>
      <c r="G1182">
        <v>-16.3635530755469</v>
      </c>
      <c r="H1182">
        <v>-15.191493388502501</v>
      </c>
      <c r="I1182">
        <v>-9.7188092565877593</v>
      </c>
      <c r="J1182">
        <v>0.154445911737326</v>
      </c>
      <c r="K1182">
        <v>139.743274387518</v>
      </c>
      <c r="L1182">
        <v>124.847463476888</v>
      </c>
      <c r="M1182">
        <v>34.095734311593503</v>
      </c>
      <c r="N1182">
        <v>0.459718177617298</v>
      </c>
      <c r="O1182">
        <v>34.7154165096117</v>
      </c>
      <c r="P1182">
        <v>49.887005649717501</v>
      </c>
      <c r="Q1182">
        <v>0.14594122401291301</v>
      </c>
    </row>
    <row r="1183" spans="1:17" hidden="1" x14ac:dyDescent="0.3">
      <c r="A1183" t="s">
        <v>2524</v>
      </c>
      <c r="B1183" t="s">
        <v>2525</v>
      </c>
      <c r="C1183" t="s">
        <v>3162</v>
      </c>
      <c r="D1183" t="s">
        <v>188</v>
      </c>
      <c r="E1183">
        <v>1955.5477920000001</v>
      </c>
      <c r="F1183">
        <v>316.8</v>
      </c>
      <c r="G1183">
        <v>18.693906497073701</v>
      </c>
      <c r="H1183">
        <v>-6.3296870313416198</v>
      </c>
      <c r="I1183">
        <v>0.152991115707374</v>
      </c>
      <c r="J1183">
        <v>-4.8811497083821198</v>
      </c>
      <c r="K1183">
        <v>332.90387713082401</v>
      </c>
      <c r="L1183">
        <v>305.03644613423501</v>
      </c>
      <c r="M1183">
        <v>42.741013395197399</v>
      </c>
      <c r="N1183">
        <v>0.357453736794691</v>
      </c>
      <c r="O1183">
        <v>24.9368686868686</v>
      </c>
      <c r="P1183">
        <v>65.8551908277053</v>
      </c>
      <c r="Q1183">
        <v>0.160513609387821</v>
      </c>
    </row>
    <row r="1184" spans="1:17" hidden="1" x14ac:dyDescent="0.3">
      <c r="A1184" t="s">
        <v>2526</v>
      </c>
      <c r="B1184" t="s">
        <v>2527</v>
      </c>
      <c r="C1184" t="s">
        <v>3162</v>
      </c>
      <c r="D1184" t="s">
        <v>122</v>
      </c>
      <c r="E1184">
        <v>1946.8592065509999</v>
      </c>
      <c r="F1184">
        <v>124.07</v>
      </c>
      <c r="G1184">
        <v>-41.370244783023502</v>
      </c>
      <c r="H1184">
        <v>-11.810201903268799</v>
      </c>
      <c r="I1184">
        <v>-27.8847343757887</v>
      </c>
      <c r="J1184">
        <v>-3.0558041137209702</v>
      </c>
      <c r="K1184">
        <v>132.17854872976801</v>
      </c>
      <c r="L1184">
        <v>139.97037926469599</v>
      </c>
      <c r="M1184">
        <v>38.994374798484202</v>
      </c>
      <c r="N1184">
        <v>0.45435325946806498</v>
      </c>
      <c r="O1184">
        <v>56.363343273958201</v>
      </c>
      <c r="P1184">
        <v>4.1642179497943097</v>
      </c>
    </row>
    <row r="1185" spans="1:17" hidden="1" x14ac:dyDescent="0.3">
      <c r="A1185" t="s">
        <v>2528</v>
      </c>
      <c r="B1185" t="s">
        <v>2529</v>
      </c>
      <c r="C1185" t="s">
        <v>3162</v>
      </c>
      <c r="D1185" t="s">
        <v>2530</v>
      </c>
      <c r="E1185">
        <v>1945.72682895</v>
      </c>
      <c r="F1185">
        <v>1801.5</v>
      </c>
      <c r="G1185">
        <v>330.62158110387202</v>
      </c>
      <c r="H1185">
        <v>-1.33615316794475</v>
      </c>
      <c r="I1185">
        <v>8.2230556660004908</v>
      </c>
      <c r="J1185">
        <v>9.3482687616185896</v>
      </c>
      <c r="K1185">
        <v>1850.00882839275</v>
      </c>
      <c r="L1185">
        <v>1536.49880902326</v>
      </c>
      <c r="M1185">
        <v>48.141704038310102</v>
      </c>
      <c r="N1185">
        <v>0.78883984181310196</v>
      </c>
      <c r="O1185">
        <v>25.451013044684899</v>
      </c>
      <c r="P1185">
        <v>411.42654364797698</v>
      </c>
      <c r="Q1185">
        <v>0.23800083516221601</v>
      </c>
    </row>
    <row r="1186" spans="1:17" hidden="1" x14ac:dyDescent="0.3">
      <c r="A1186" t="s">
        <v>2531</v>
      </c>
      <c r="B1186" t="s">
        <v>2532</v>
      </c>
      <c r="C1186" t="s">
        <v>3162</v>
      </c>
      <c r="D1186" t="s">
        <v>429</v>
      </c>
      <c r="E1186">
        <v>1944.48235</v>
      </c>
      <c r="F1186">
        <v>3259</v>
      </c>
      <c r="G1186">
        <v>194.719755065366</v>
      </c>
      <c r="H1186">
        <v>5.1976596531058199</v>
      </c>
      <c r="I1186">
        <v>15.690623684860499</v>
      </c>
      <c r="J1186">
        <v>4.9391534211769903</v>
      </c>
      <c r="K1186">
        <v>3133.3124149803498</v>
      </c>
      <c r="L1186">
        <v>2566.4682334686499</v>
      </c>
      <c r="M1186">
        <v>62.0468106294921</v>
      </c>
      <c r="N1186">
        <v>1.1297511734874</v>
      </c>
      <c r="O1186">
        <v>25.352868978214101</v>
      </c>
      <c r="P1186">
        <v>225.89999999999901</v>
      </c>
      <c r="Q1186">
        <v>0.125107325639845</v>
      </c>
    </row>
    <row r="1187" spans="1:17" hidden="1" x14ac:dyDescent="0.3">
      <c r="A1187" t="s">
        <v>2533</v>
      </c>
      <c r="B1187" t="s">
        <v>2534</v>
      </c>
      <c r="C1187" t="s">
        <v>3162</v>
      </c>
      <c r="D1187" t="s">
        <v>763</v>
      </c>
      <c r="E1187">
        <v>1937.6975441099901</v>
      </c>
      <c r="F1187">
        <v>750.3</v>
      </c>
      <c r="G1187">
        <v>12.193667676864001</v>
      </c>
      <c r="H1187">
        <v>-10.056807361161701</v>
      </c>
      <c r="I1187">
        <v>-36.435893159358201</v>
      </c>
      <c r="J1187">
        <v>-0.25617400145374403</v>
      </c>
      <c r="K1187">
        <v>801.14636028046596</v>
      </c>
      <c r="L1187">
        <v>802.97036247163703</v>
      </c>
      <c r="M1187">
        <v>35.808867827738403</v>
      </c>
      <c r="N1187">
        <v>0.486934046107035</v>
      </c>
      <c r="O1187">
        <v>73.264027722244407</v>
      </c>
      <c r="P1187">
        <v>48.869047619047599</v>
      </c>
      <c r="Q1187">
        <v>0.17331707811002001</v>
      </c>
    </row>
    <row r="1188" spans="1:17" hidden="1" x14ac:dyDescent="0.3">
      <c r="A1188" t="s">
        <v>2535</v>
      </c>
      <c r="B1188" t="s">
        <v>2536</v>
      </c>
      <c r="C1188" t="s">
        <v>3162</v>
      </c>
      <c r="D1188" t="s">
        <v>232</v>
      </c>
      <c r="E1188">
        <v>1929.993820425</v>
      </c>
      <c r="F1188">
        <v>844.75</v>
      </c>
      <c r="G1188">
        <v>25.379548996782599</v>
      </c>
      <c r="H1188">
        <v>-10.639445428976099</v>
      </c>
      <c r="I1188">
        <v>26.843247027010801</v>
      </c>
      <c r="J1188">
        <v>-6.6512327002370899</v>
      </c>
      <c r="K1188">
        <v>854.62694826227198</v>
      </c>
      <c r="L1188">
        <v>717.36937833044306</v>
      </c>
      <c r="M1188">
        <v>46.339239628355202</v>
      </c>
      <c r="N1188">
        <v>0.79012085403791898</v>
      </c>
      <c r="O1188">
        <v>24.178751109795702</v>
      </c>
      <c r="P1188">
        <v>82.042496336522703</v>
      </c>
      <c r="Q1188">
        <v>3.1248091576781999E-2</v>
      </c>
    </row>
    <row r="1189" spans="1:17" hidden="1" x14ac:dyDescent="0.3">
      <c r="A1189" t="s">
        <v>2537</v>
      </c>
      <c r="B1189" t="s">
        <v>2538</v>
      </c>
      <c r="C1189" t="s">
        <v>3162</v>
      </c>
      <c r="D1189" t="s">
        <v>51</v>
      </c>
      <c r="E1189">
        <v>1920.3064835499999</v>
      </c>
      <c r="F1189">
        <v>1997.45</v>
      </c>
      <c r="G1189">
        <v>82.428100362846095</v>
      </c>
      <c r="H1189">
        <v>4.1421917565371604</v>
      </c>
      <c r="I1189">
        <v>34.681669283113699</v>
      </c>
      <c r="J1189">
        <v>13.2830796880798</v>
      </c>
      <c r="K1189">
        <v>1629.97339763586</v>
      </c>
      <c r="L1189">
        <v>1378.73361512936</v>
      </c>
      <c r="M1189">
        <v>84.7430285636474</v>
      </c>
      <c r="N1189">
        <v>0.828236714520175</v>
      </c>
      <c r="O1189">
        <v>0.62830108388194295</v>
      </c>
      <c r="P1189">
        <v>123.84154199585301</v>
      </c>
      <c r="Q1189">
        <v>0.13370655603513501</v>
      </c>
    </row>
    <row r="1190" spans="1:17" hidden="1" x14ac:dyDescent="0.3">
      <c r="A1190" t="s">
        <v>2539</v>
      </c>
      <c r="B1190" t="s">
        <v>2540</v>
      </c>
      <c r="C1190" t="s">
        <v>3162</v>
      </c>
      <c r="D1190" t="s">
        <v>188</v>
      </c>
      <c r="E1190">
        <v>1917.3333554400001</v>
      </c>
      <c r="F1190">
        <v>806.1</v>
      </c>
      <c r="G1190">
        <v>123.78771066620401</v>
      </c>
      <c r="H1190">
        <v>-51.422597265761297</v>
      </c>
      <c r="I1190">
        <v>81.797738476966103</v>
      </c>
      <c r="J1190">
        <v>-1.4921414028314399</v>
      </c>
      <c r="K1190">
        <v>773.90864963281501</v>
      </c>
      <c r="L1190">
        <v>552.11161855267699</v>
      </c>
      <c r="M1190">
        <v>40.823200523203802</v>
      </c>
      <c r="N1190">
        <v>0.50989021749164098</v>
      </c>
      <c r="O1190">
        <v>29.010048381094101</v>
      </c>
      <c r="P1190">
        <v>185.57257993091801</v>
      </c>
      <c r="Q1190">
        <v>0.214333259380146</v>
      </c>
    </row>
    <row r="1191" spans="1:17" hidden="1" x14ac:dyDescent="0.3">
      <c r="A1191" t="s">
        <v>2541</v>
      </c>
      <c r="B1191" t="s">
        <v>2542</v>
      </c>
      <c r="C1191" t="s">
        <v>3162</v>
      </c>
      <c r="D1191" t="s">
        <v>279</v>
      </c>
      <c r="E1191">
        <v>1914.0780029</v>
      </c>
      <c r="F1191">
        <v>3003.05</v>
      </c>
      <c r="G1191">
        <v>1135.23181004508</v>
      </c>
      <c r="H1191">
        <v>-19.387799804644199</v>
      </c>
      <c r="I1191">
        <v>234.30510971646001</v>
      </c>
      <c r="J1191">
        <v>-0.31505956293800103</v>
      </c>
      <c r="K1191">
        <v>3413.1543531184102</v>
      </c>
      <c r="L1191">
        <v>2261.6322759658101</v>
      </c>
      <c r="M1191">
        <v>25.217078384776201</v>
      </c>
      <c r="N1191">
        <v>1.2159808854274301</v>
      </c>
      <c r="O1191">
        <v>39.0253242536754</v>
      </c>
      <c r="P1191">
        <v>1296.7674418604599</v>
      </c>
    </row>
    <row r="1192" spans="1:17" hidden="1" x14ac:dyDescent="0.3">
      <c r="A1192" t="s">
        <v>2543</v>
      </c>
      <c r="B1192" t="s">
        <v>2544</v>
      </c>
      <c r="C1192" t="s">
        <v>3162</v>
      </c>
      <c r="D1192" t="s">
        <v>188</v>
      </c>
      <c r="E1192">
        <v>1910.29504322</v>
      </c>
      <c r="F1192">
        <v>781.85</v>
      </c>
      <c r="G1192">
        <v>-23.712733573083799</v>
      </c>
      <c r="H1192">
        <v>-5.9033017770464804</v>
      </c>
      <c r="I1192">
        <v>21.532871743216301</v>
      </c>
      <c r="J1192">
        <v>0.29364841850009199</v>
      </c>
      <c r="K1192">
        <v>777.05701372365104</v>
      </c>
      <c r="L1192">
        <v>736.08296971709501</v>
      </c>
      <c r="M1192">
        <v>64.971459546731097</v>
      </c>
      <c r="N1192">
        <v>0.487132921573114</v>
      </c>
      <c r="O1192">
        <v>17.023725778602</v>
      </c>
      <c r="P1192">
        <v>42.6733576642335</v>
      </c>
      <c r="Q1192">
        <v>-1.6383460705129999E-3</v>
      </c>
    </row>
    <row r="1193" spans="1:17" hidden="1" x14ac:dyDescent="0.3">
      <c r="A1193" t="s">
        <v>2545</v>
      </c>
      <c r="B1193" t="s">
        <v>2546</v>
      </c>
      <c r="C1193" t="s">
        <v>3162</v>
      </c>
      <c r="D1193" t="s">
        <v>1696</v>
      </c>
      <c r="E1193">
        <v>1906.0882018</v>
      </c>
      <c r="F1193">
        <v>66.37</v>
      </c>
      <c r="G1193">
        <v>2.0701267671245298</v>
      </c>
      <c r="H1193">
        <v>5.2264869856842404</v>
      </c>
      <c r="I1193">
        <v>-8.6381315486113692</v>
      </c>
      <c r="J1193">
        <v>1.8899214198168399</v>
      </c>
      <c r="K1193">
        <v>64.013904883883797</v>
      </c>
      <c r="L1193">
        <v>60.717247355599198</v>
      </c>
      <c r="M1193">
        <v>59.453032016997597</v>
      </c>
      <c r="N1193">
        <v>1.12996989925636</v>
      </c>
      <c r="O1193">
        <v>1.77791170709655</v>
      </c>
      <c r="P1193">
        <v>29.074290159471001</v>
      </c>
      <c r="Q1193">
        <v>-2.8326200589973E-2</v>
      </c>
    </row>
    <row r="1194" spans="1:17" hidden="1" x14ac:dyDescent="0.3">
      <c r="A1194" t="s">
        <v>2547</v>
      </c>
      <c r="B1194" t="s">
        <v>2548</v>
      </c>
      <c r="C1194" t="s">
        <v>3162</v>
      </c>
      <c r="D1194" t="s">
        <v>1696</v>
      </c>
      <c r="E1194">
        <v>1905.052968</v>
      </c>
      <c r="F1194">
        <v>66.400000000000006</v>
      </c>
      <c r="G1194">
        <v>1.8793646181733601</v>
      </c>
      <c r="H1194">
        <v>5.1303357314980298</v>
      </c>
      <c r="I1194">
        <v>-8.3782404057348501</v>
      </c>
      <c r="J1194">
        <v>2.11053201399065</v>
      </c>
      <c r="K1194">
        <v>64.017044688745003</v>
      </c>
      <c r="L1194">
        <v>60.699137666646102</v>
      </c>
      <c r="M1194">
        <v>55.931821315525497</v>
      </c>
      <c r="N1194">
        <v>1.0655109706194099</v>
      </c>
      <c r="O1194">
        <v>3.6144578313252702</v>
      </c>
      <c r="P1194">
        <v>30.708661417322801</v>
      </c>
      <c r="Q1194">
        <v>-2.9924776916618E-2</v>
      </c>
    </row>
    <row r="1195" spans="1:17" hidden="1" x14ac:dyDescent="0.3">
      <c r="A1195" t="s">
        <v>2549</v>
      </c>
      <c r="B1195" t="s">
        <v>2550</v>
      </c>
      <c r="C1195" t="s">
        <v>3162</v>
      </c>
      <c r="D1195" t="s">
        <v>750</v>
      </c>
      <c r="E1195">
        <v>1901.11000107</v>
      </c>
      <c r="F1195">
        <v>807.81</v>
      </c>
      <c r="G1195">
        <v>41.417899801624898</v>
      </c>
      <c r="H1195">
        <v>2.20986393861598</v>
      </c>
      <c r="I1195">
        <v>9.4752954317309399</v>
      </c>
      <c r="J1195">
        <v>1.4863807794227399</v>
      </c>
      <c r="K1195">
        <v>796.82617705766802</v>
      </c>
      <c r="L1195">
        <v>711.49916737569902</v>
      </c>
      <c r="M1195">
        <v>43.078312623575101</v>
      </c>
      <c r="N1195">
        <v>1.2682768473612001</v>
      </c>
      <c r="O1195">
        <v>2.7469330659437299</v>
      </c>
      <c r="P1195">
        <v>82.123774095366898</v>
      </c>
      <c r="Q1195">
        <v>-3.6227040049000002E-5</v>
      </c>
    </row>
    <row r="1196" spans="1:17" hidden="1" x14ac:dyDescent="0.3">
      <c r="A1196" t="s">
        <v>2551</v>
      </c>
      <c r="B1196" t="s">
        <v>2552</v>
      </c>
      <c r="C1196" t="s">
        <v>3162</v>
      </c>
      <c r="D1196" t="s">
        <v>533</v>
      </c>
      <c r="E1196">
        <v>1895.4544374</v>
      </c>
      <c r="F1196">
        <v>94.2</v>
      </c>
      <c r="G1196">
        <v>73.892951807888295</v>
      </c>
      <c r="H1196">
        <v>2.72931754789417</v>
      </c>
      <c r="I1196">
        <v>7.1451534950738997</v>
      </c>
      <c r="J1196">
        <v>-2.6882530338841</v>
      </c>
      <c r="K1196">
        <v>96.650193434318098</v>
      </c>
      <c r="L1196">
        <v>81.578875790475493</v>
      </c>
      <c r="M1196">
        <v>38.668675311505901</v>
      </c>
      <c r="N1196">
        <v>1.0552322005452199</v>
      </c>
      <c r="O1196">
        <v>38.004246284501001</v>
      </c>
      <c r="P1196">
        <v>135.5</v>
      </c>
      <c r="Q1196">
        <v>0.169613236527804</v>
      </c>
    </row>
    <row r="1197" spans="1:17" hidden="1" x14ac:dyDescent="0.3">
      <c r="A1197" t="s">
        <v>2553</v>
      </c>
      <c r="B1197" t="s">
        <v>2554</v>
      </c>
      <c r="C1197" t="s">
        <v>3162</v>
      </c>
      <c r="D1197" t="s">
        <v>282</v>
      </c>
      <c r="E1197">
        <v>1894.8391789</v>
      </c>
      <c r="F1197">
        <v>302.2</v>
      </c>
      <c r="G1197">
        <v>-3.4832465334394702</v>
      </c>
      <c r="H1197">
        <v>-5.4455381338204596</v>
      </c>
      <c r="I1197">
        <v>-32.386281434812297</v>
      </c>
      <c r="J1197">
        <v>-0.50022166341323604</v>
      </c>
      <c r="K1197">
        <v>315.19529257861302</v>
      </c>
      <c r="L1197">
        <v>313.48378562314599</v>
      </c>
      <c r="M1197">
        <v>42.570854287076401</v>
      </c>
      <c r="N1197">
        <v>0.492401153268753</v>
      </c>
      <c r="O1197">
        <v>39.857710125744497</v>
      </c>
      <c r="P1197">
        <v>42.078044193700002</v>
      </c>
      <c r="Q1197">
        <v>8.3398490253089999E-2</v>
      </c>
    </row>
    <row r="1198" spans="1:17" hidden="1" x14ac:dyDescent="0.3">
      <c r="A1198" t="s">
        <v>2555</v>
      </c>
      <c r="B1198" t="s">
        <v>2556</v>
      </c>
      <c r="C1198" t="s">
        <v>3162</v>
      </c>
      <c r="D1198" t="s">
        <v>188</v>
      </c>
      <c r="E1198">
        <v>1869.63634</v>
      </c>
      <c r="F1198">
        <v>435.5</v>
      </c>
      <c r="G1198">
        <v>-30.913188307828399</v>
      </c>
      <c r="H1198">
        <v>-1.4898771074338399</v>
      </c>
      <c r="I1198">
        <v>-5.9160944300720599</v>
      </c>
      <c r="J1198">
        <v>-0.39964110139662501</v>
      </c>
      <c r="K1198">
        <v>432.19645465924901</v>
      </c>
      <c r="L1198">
        <v>425.11300310661301</v>
      </c>
      <c r="M1198">
        <v>52.499147721341998</v>
      </c>
      <c r="N1198">
        <v>0.566754518746445</v>
      </c>
      <c r="O1198">
        <v>19.173363949483299</v>
      </c>
      <c r="P1198">
        <v>21.920492721164599</v>
      </c>
      <c r="Q1198">
        <v>-2.3345216926956999E-2</v>
      </c>
    </row>
    <row r="1199" spans="1:17" hidden="1" x14ac:dyDescent="0.3">
      <c r="A1199" t="s">
        <v>2557</v>
      </c>
      <c r="B1199" t="s">
        <v>2558</v>
      </c>
      <c r="C1199" t="s">
        <v>3162</v>
      </c>
      <c r="D1199" t="s">
        <v>252</v>
      </c>
      <c r="E1199">
        <v>1865.1496059000001</v>
      </c>
      <c r="F1199">
        <v>3233.4</v>
      </c>
      <c r="G1199">
        <v>106.156880602296</v>
      </c>
      <c r="H1199">
        <v>8.4910850974642607</v>
      </c>
      <c r="I1199">
        <v>72.060020634072401</v>
      </c>
      <c r="J1199">
        <v>10.916805266735899</v>
      </c>
      <c r="K1199">
        <v>2888.9835337669001</v>
      </c>
      <c r="L1199">
        <v>2299.9196044362802</v>
      </c>
      <c r="M1199">
        <v>81.301915966353604</v>
      </c>
      <c r="N1199">
        <v>0.86003787733033998</v>
      </c>
      <c r="O1199">
        <v>8.2142636234304494</v>
      </c>
      <c r="P1199">
        <v>154.89948758375999</v>
      </c>
      <c r="Q1199">
        <v>0.18152187924510199</v>
      </c>
    </row>
    <row r="1200" spans="1:17" hidden="1" x14ac:dyDescent="0.3">
      <c r="A1200" t="s">
        <v>2559</v>
      </c>
      <c r="B1200" t="s">
        <v>2560</v>
      </c>
      <c r="C1200" t="s">
        <v>3162</v>
      </c>
      <c r="D1200" t="s">
        <v>1506</v>
      </c>
      <c r="E1200">
        <v>1850.9506883500001</v>
      </c>
      <c r="F1200">
        <v>259.3</v>
      </c>
      <c r="G1200">
        <v>12.220513741711301</v>
      </c>
      <c r="H1200">
        <v>-19.0207872224418</v>
      </c>
      <c r="I1200">
        <v>21.500058317032</v>
      </c>
      <c r="J1200">
        <v>-3.1447661797272701</v>
      </c>
      <c r="K1200">
        <v>292.37042698866901</v>
      </c>
      <c r="L1200">
        <v>254.81549810463</v>
      </c>
      <c r="M1200">
        <v>23.283376569744199</v>
      </c>
      <c r="N1200">
        <v>0.93338042872917804</v>
      </c>
      <c r="O1200">
        <v>38.931739298110202</v>
      </c>
      <c r="P1200">
        <v>92.074074074074005</v>
      </c>
      <c r="Q1200">
        <v>6.2326726924867001E-2</v>
      </c>
    </row>
    <row r="1201" spans="1:17" hidden="1" x14ac:dyDescent="0.3">
      <c r="A1201" t="s">
        <v>2561</v>
      </c>
      <c r="B1201" t="s">
        <v>2562</v>
      </c>
      <c r="C1201" t="s">
        <v>3162</v>
      </c>
      <c r="D1201" t="s">
        <v>533</v>
      </c>
      <c r="E1201">
        <v>1847.45722870999</v>
      </c>
      <c r="F1201">
        <v>368.05</v>
      </c>
      <c r="G1201">
        <v>-18.952676349968101</v>
      </c>
      <c r="H1201">
        <v>-2.0259964424601402</v>
      </c>
      <c r="I1201">
        <v>-27.452454589531101</v>
      </c>
      <c r="J1201">
        <v>2.9393908013886998</v>
      </c>
      <c r="K1201">
        <v>440.95053905552101</v>
      </c>
      <c r="L1201">
        <v>423.30029165651803</v>
      </c>
      <c r="M1201">
        <v>39.575975614804697</v>
      </c>
      <c r="N1201">
        <v>0.45536410188485898</v>
      </c>
      <c r="O1201">
        <v>69.813883983154398</v>
      </c>
      <c r="P1201">
        <v>41.557692307692299</v>
      </c>
    </row>
    <row r="1202" spans="1:17" hidden="1" x14ac:dyDescent="0.3">
      <c r="A1202" t="s">
        <v>2563</v>
      </c>
      <c r="B1202" t="s">
        <v>2564</v>
      </c>
      <c r="C1202" t="s">
        <v>3162</v>
      </c>
      <c r="D1202" t="s">
        <v>438</v>
      </c>
      <c r="E1202">
        <v>1845.5975000000001</v>
      </c>
      <c r="F1202">
        <v>1222.25</v>
      </c>
      <c r="G1202">
        <v>-12.3729523045257</v>
      </c>
      <c r="H1202">
        <v>4.1503253162428697</v>
      </c>
      <c r="I1202">
        <v>-15.411788301270199</v>
      </c>
      <c r="J1202">
        <v>1.97536488078579</v>
      </c>
      <c r="K1202">
        <v>1217.3864912189299</v>
      </c>
      <c r="L1202">
        <v>1228.0283593827201</v>
      </c>
      <c r="M1202">
        <v>54.768302998316301</v>
      </c>
      <c r="N1202">
        <v>1.0422504073580801</v>
      </c>
      <c r="O1202">
        <v>31.315197381877599</v>
      </c>
      <c r="P1202">
        <v>23.885059801337899</v>
      </c>
      <c r="Q1202">
        <v>6.4476400736153003E-2</v>
      </c>
    </row>
    <row r="1203" spans="1:17" hidden="1" x14ac:dyDescent="0.3">
      <c r="A1203" t="s">
        <v>2565</v>
      </c>
      <c r="B1203" t="s">
        <v>2566</v>
      </c>
      <c r="C1203" t="s">
        <v>3162</v>
      </c>
      <c r="D1203" t="s">
        <v>2567</v>
      </c>
      <c r="E1203">
        <v>1835.0898999999999</v>
      </c>
      <c r="F1203">
        <v>1699</v>
      </c>
      <c r="G1203">
        <v>-10.999255529479999</v>
      </c>
      <c r="H1203">
        <v>-4.3235608779609001</v>
      </c>
      <c r="I1203">
        <v>9.3022782434078692</v>
      </c>
      <c r="J1203">
        <v>2.2578206528404698</v>
      </c>
      <c r="K1203">
        <v>1580.36719007694</v>
      </c>
      <c r="L1203">
        <v>1429.4741905448</v>
      </c>
      <c r="M1203">
        <v>51.960671096898501</v>
      </c>
      <c r="N1203">
        <v>0.42701795811843601</v>
      </c>
      <c r="O1203">
        <v>10.594467333725699</v>
      </c>
      <c r="P1203">
        <v>69.054726368159194</v>
      </c>
      <c r="Q1203">
        <v>0.238969483900489</v>
      </c>
    </row>
    <row r="1204" spans="1:17" hidden="1" x14ac:dyDescent="0.3">
      <c r="A1204" t="s">
        <v>2568</v>
      </c>
      <c r="B1204" t="s">
        <v>2569</v>
      </c>
      <c r="C1204" t="s">
        <v>3162</v>
      </c>
      <c r="D1204" t="s">
        <v>103</v>
      </c>
      <c r="E1204">
        <v>1833.93836478</v>
      </c>
      <c r="F1204">
        <v>82.62</v>
      </c>
      <c r="G1204">
        <v>81.924521194648804</v>
      </c>
      <c r="H1204">
        <v>-14.318346444950301</v>
      </c>
      <c r="I1204">
        <v>13.5919987755574</v>
      </c>
      <c r="J1204">
        <v>1.3629241779557499</v>
      </c>
      <c r="K1204">
        <v>89.376675680304999</v>
      </c>
      <c r="L1204">
        <v>78.932663192456801</v>
      </c>
      <c r="M1204">
        <v>35.304089604506899</v>
      </c>
      <c r="N1204">
        <v>0.42593080365865998</v>
      </c>
      <c r="O1204">
        <v>30.597918179617501</v>
      </c>
      <c r="P1204">
        <v>113.98601398601301</v>
      </c>
      <c r="Q1204">
        <v>7.6451004961612001E-2</v>
      </c>
    </row>
    <row r="1205" spans="1:17" hidden="1" x14ac:dyDescent="0.3">
      <c r="A1205" t="s">
        <v>2570</v>
      </c>
      <c r="B1205" t="s">
        <v>2571</v>
      </c>
      <c r="C1205" t="s">
        <v>3162</v>
      </c>
      <c r="D1205" t="s">
        <v>481</v>
      </c>
      <c r="E1205">
        <v>1833.48070125</v>
      </c>
      <c r="F1205">
        <v>950.15</v>
      </c>
      <c r="G1205">
        <v>260.54286995292102</v>
      </c>
      <c r="H1205">
        <v>-12.306334237346601</v>
      </c>
      <c r="I1205">
        <v>54.355476418669703</v>
      </c>
      <c r="J1205">
        <v>-5.2903661933320398</v>
      </c>
      <c r="K1205">
        <v>934.35574014695203</v>
      </c>
      <c r="L1205">
        <v>688.90121561055798</v>
      </c>
      <c r="M1205">
        <v>45.103211306600898</v>
      </c>
      <c r="N1205">
        <v>0.80724492576248197</v>
      </c>
      <c r="O1205">
        <v>27.8850707782981</v>
      </c>
      <c r="P1205">
        <v>301.66983724371102</v>
      </c>
      <c r="Q1205">
        <v>0.19257173184595</v>
      </c>
    </row>
    <row r="1206" spans="1:17" hidden="1" x14ac:dyDescent="0.3">
      <c r="A1206" t="s">
        <v>2572</v>
      </c>
      <c r="B1206" t="s">
        <v>2573</v>
      </c>
      <c r="C1206" t="s">
        <v>3162</v>
      </c>
      <c r="D1206" t="s">
        <v>48</v>
      </c>
      <c r="E1206">
        <v>1832.9185230000001</v>
      </c>
      <c r="F1206">
        <v>145.05000000000001</v>
      </c>
      <c r="G1206">
        <v>147.25449594814</v>
      </c>
      <c r="H1206">
        <v>-11.0459108075654</v>
      </c>
      <c r="I1206">
        <v>55.182599985681001</v>
      </c>
      <c r="J1206">
        <v>-2.0749026734673</v>
      </c>
      <c r="K1206">
        <v>156.32237108229299</v>
      </c>
      <c r="L1206">
        <v>128.04372466178</v>
      </c>
      <c r="M1206">
        <v>42.544909278374902</v>
      </c>
      <c r="N1206">
        <v>0.54413615071632204</v>
      </c>
      <c r="O1206">
        <v>40.641158221302902</v>
      </c>
      <c r="P1206">
        <v>173.80840018876799</v>
      </c>
      <c r="Q1206">
        <v>0.18552370320223199</v>
      </c>
    </row>
    <row r="1207" spans="1:17" hidden="1" x14ac:dyDescent="0.3">
      <c r="A1207" t="s">
        <v>2574</v>
      </c>
      <c r="B1207" t="s">
        <v>2575</v>
      </c>
      <c r="C1207" t="s">
        <v>3162</v>
      </c>
      <c r="D1207" t="s">
        <v>130</v>
      </c>
      <c r="E1207">
        <v>1831.6244392799999</v>
      </c>
      <c r="F1207">
        <v>132.79</v>
      </c>
      <c r="G1207">
        <v>223.35386914540601</v>
      </c>
      <c r="H1207">
        <v>18.2035818274591</v>
      </c>
      <c r="I1207">
        <v>22.835074535946099</v>
      </c>
      <c r="J1207">
        <v>11.4990994531412</v>
      </c>
      <c r="K1207">
        <v>119.723960491819</v>
      </c>
      <c r="L1207">
        <v>101.950278030074</v>
      </c>
      <c r="M1207">
        <v>29.7105599897139</v>
      </c>
      <c r="N1207">
        <v>2.2202812540867298</v>
      </c>
      <c r="O1207">
        <v>5.4296257248286697</v>
      </c>
      <c r="P1207">
        <v>326.840244294439</v>
      </c>
    </row>
    <row r="1208" spans="1:17" hidden="1" x14ac:dyDescent="0.3">
      <c r="A1208" t="s">
        <v>2576</v>
      </c>
      <c r="B1208" t="s">
        <v>2577</v>
      </c>
      <c r="C1208" t="s">
        <v>3162</v>
      </c>
      <c r="D1208" t="s">
        <v>405</v>
      </c>
      <c r="E1208">
        <v>1830.6316123199999</v>
      </c>
      <c r="F1208">
        <v>586.4</v>
      </c>
      <c r="G1208">
        <v>5.6819735358975603</v>
      </c>
      <c r="H1208">
        <v>11.6838085495255</v>
      </c>
      <c r="I1208">
        <v>-4.27586739766799</v>
      </c>
      <c r="J1208">
        <v>10.5877435613776</v>
      </c>
      <c r="K1208">
        <v>529.23439256267</v>
      </c>
      <c r="L1208">
        <v>513.20985857533003</v>
      </c>
      <c r="M1208">
        <v>74.489119639657105</v>
      </c>
      <c r="N1208">
        <v>2.1865502631334701</v>
      </c>
      <c r="O1208">
        <v>29.3400409276944</v>
      </c>
      <c r="P1208">
        <v>45.148514851485103</v>
      </c>
      <c r="Q1208">
        <v>2.2865451266914999E-2</v>
      </c>
    </row>
    <row r="1209" spans="1:17" hidden="1" x14ac:dyDescent="0.3">
      <c r="A1209" t="s">
        <v>2578</v>
      </c>
      <c r="B1209" t="s">
        <v>2579</v>
      </c>
      <c r="C1209" t="s">
        <v>3162</v>
      </c>
      <c r="D1209" t="s">
        <v>24</v>
      </c>
      <c r="E1209">
        <v>1830.21814305</v>
      </c>
      <c r="F1209">
        <v>172.26</v>
      </c>
      <c r="G1209">
        <v>-21.613301133713001</v>
      </c>
      <c r="H1209">
        <v>-8.9286471118515092</v>
      </c>
      <c r="I1209">
        <v>-23.540271047600999</v>
      </c>
      <c r="J1209">
        <v>-2.9030879187411802</v>
      </c>
      <c r="K1209">
        <v>182.18831464717101</v>
      </c>
      <c r="L1209">
        <v>181.37357947747199</v>
      </c>
      <c r="M1209">
        <v>45.694813516022997</v>
      </c>
      <c r="N1209">
        <v>0.71721800851036899</v>
      </c>
      <c r="O1209">
        <v>26.3787298270056</v>
      </c>
      <c r="P1209">
        <v>21.0541110330287</v>
      </c>
      <c r="Q1209">
        <v>-3.234994472109E-3</v>
      </c>
    </row>
    <row r="1210" spans="1:17" hidden="1" x14ac:dyDescent="0.3">
      <c r="A1210" t="s">
        <v>2580</v>
      </c>
      <c r="B1210" t="s">
        <v>2581</v>
      </c>
      <c r="C1210" t="s">
        <v>3162</v>
      </c>
      <c r="D1210" t="s">
        <v>57</v>
      </c>
      <c r="E1210">
        <v>1827.8031542799999</v>
      </c>
      <c r="F1210">
        <v>18.77</v>
      </c>
      <c r="G1210">
        <v>-13.1201693008683</v>
      </c>
      <c r="H1210">
        <v>1.14917131960972</v>
      </c>
      <c r="I1210">
        <v>-2.6599589305905602</v>
      </c>
      <c r="J1210">
        <v>-2.1899756587911798</v>
      </c>
      <c r="K1210">
        <v>19.174049438149002</v>
      </c>
      <c r="L1210">
        <v>18.629879124998901</v>
      </c>
      <c r="M1210">
        <v>42.9693205039068</v>
      </c>
      <c r="N1210">
        <v>0.46575343104114197</v>
      </c>
      <c r="O1210">
        <v>49.440596696856701</v>
      </c>
      <c r="P1210">
        <v>34.071428571428498</v>
      </c>
      <c r="Q1210">
        <v>2.5515387108954998E-2</v>
      </c>
    </row>
    <row r="1211" spans="1:17" hidden="1" x14ac:dyDescent="0.3">
      <c r="A1211" t="s">
        <v>2582</v>
      </c>
      <c r="B1211" t="s">
        <v>2583</v>
      </c>
      <c r="C1211" t="s">
        <v>3162</v>
      </c>
      <c r="D1211" t="s">
        <v>410</v>
      </c>
      <c r="E1211">
        <v>1827.3328765000001</v>
      </c>
      <c r="F1211">
        <v>3426.25</v>
      </c>
      <c r="G1211">
        <v>212.12966571402501</v>
      </c>
      <c r="H1211">
        <v>6.9813870171346201E-2</v>
      </c>
      <c r="I1211">
        <v>97.572417493564402</v>
      </c>
      <c r="J1211">
        <v>7.2382489327873802</v>
      </c>
      <c r="K1211">
        <v>3371.09795849898</v>
      </c>
      <c r="L1211">
        <v>2628.4128088213802</v>
      </c>
      <c r="M1211">
        <v>59.881975207548301</v>
      </c>
      <c r="N1211">
        <v>0.72015371932550998</v>
      </c>
      <c r="O1211">
        <v>40.537030280919303</v>
      </c>
      <c r="P1211">
        <v>282.22333779562598</v>
      </c>
      <c r="Q1211">
        <v>0.22855497175617501</v>
      </c>
    </row>
    <row r="1212" spans="1:17" hidden="1" x14ac:dyDescent="0.3">
      <c r="A1212" t="s">
        <v>2584</v>
      </c>
      <c r="B1212" t="s">
        <v>2585</v>
      </c>
      <c r="C1212" t="s">
        <v>3162</v>
      </c>
      <c r="E1212">
        <v>1824.76</v>
      </c>
      <c r="F1212">
        <v>651.70000000000005</v>
      </c>
      <c r="G1212">
        <v>233.60083463751499</v>
      </c>
      <c r="H1212">
        <v>50.390865408069899</v>
      </c>
      <c r="I1212">
        <v>44.667523467018</v>
      </c>
      <c r="J1212">
        <v>8.2658692618075804</v>
      </c>
      <c r="K1212">
        <v>472.99119340163702</v>
      </c>
      <c r="L1212">
        <v>396.84857557916501</v>
      </c>
      <c r="M1212">
        <v>99.654671895913907</v>
      </c>
      <c r="N1212">
        <v>2.0274953566472198</v>
      </c>
      <c r="O1212">
        <v>44.867270216357198</v>
      </c>
      <c r="P1212">
        <v>301.046153846153</v>
      </c>
    </row>
    <row r="1213" spans="1:17" hidden="1" x14ac:dyDescent="0.3">
      <c r="A1213" t="s">
        <v>2586</v>
      </c>
      <c r="B1213" t="s">
        <v>2587</v>
      </c>
      <c r="C1213" t="s">
        <v>3162</v>
      </c>
      <c r="D1213" t="s">
        <v>21</v>
      </c>
      <c r="E1213">
        <v>1820.52804095999</v>
      </c>
      <c r="F1213">
        <v>1546.2</v>
      </c>
      <c r="G1213">
        <v>209.39957912321401</v>
      </c>
      <c r="H1213">
        <v>1.48181509696967</v>
      </c>
      <c r="I1213">
        <v>50.871112148867603</v>
      </c>
      <c r="J1213">
        <v>8.45649052541944</v>
      </c>
      <c r="K1213">
        <v>1518.9593986411801</v>
      </c>
      <c r="L1213">
        <v>1189.16098965428</v>
      </c>
      <c r="M1213">
        <v>47.614342030375198</v>
      </c>
      <c r="N1213">
        <v>0.72977899674470603</v>
      </c>
      <c r="O1213">
        <v>20.5536153149657</v>
      </c>
      <c r="P1213">
        <v>271.10284411376398</v>
      </c>
      <c r="Q1213">
        <v>0.14738104210372499</v>
      </c>
    </row>
    <row r="1214" spans="1:17" hidden="1" x14ac:dyDescent="0.3">
      <c r="A1214" t="s">
        <v>2588</v>
      </c>
      <c r="B1214" t="s">
        <v>2589</v>
      </c>
      <c r="C1214" t="s">
        <v>3162</v>
      </c>
      <c r="D1214" t="s">
        <v>119</v>
      </c>
      <c r="E1214">
        <v>1811.9790067199999</v>
      </c>
      <c r="F1214">
        <v>262.39999999999998</v>
      </c>
      <c r="G1214">
        <v>-48.300295747247901</v>
      </c>
      <c r="H1214">
        <v>-19.474673369576699</v>
      </c>
      <c r="I1214">
        <v>-34.494326976800501</v>
      </c>
      <c r="J1214">
        <v>0.50416924096120597</v>
      </c>
      <c r="K1214">
        <v>306.44124306388602</v>
      </c>
      <c r="M1214">
        <v>36.658279731603898</v>
      </c>
      <c r="N1214">
        <v>0.53167657393471701</v>
      </c>
      <c r="O1214">
        <v>52.439024390243901</v>
      </c>
      <c r="P1214">
        <v>5.6786145791381104</v>
      </c>
    </row>
    <row r="1215" spans="1:17" hidden="1" x14ac:dyDescent="0.3">
      <c r="A1215" t="s">
        <v>2590</v>
      </c>
      <c r="B1215" t="s">
        <v>2591</v>
      </c>
      <c r="C1215" t="s">
        <v>3162</v>
      </c>
      <c r="D1215" t="s">
        <v>763</v>
      </c>
      <c r="E1215">
        <v>1810.6152861810001</v>
      </c>
      <c r="F1215">
        <v>8.9700000000000006</v>
      </c>
      <c r="G1215">
        <v>-75.296761383484494</v>
      </c>
      <c r="H1215">
        <v>-0.44937738465643201</v>
      </c>
      <c r="I1215">
        <v>-52.343895066139503</v>
      </c>
      <c r="J1215">
        <v>-5.5363165889982904</v>
      </c>
      <c r="K1215">
        <v>10.4883854293476</v>
      </c>
      <c r="L1215">
        <v>15.692187274596501</v>
      </c>
      <c r="M1215">
        <v>22.2157814239985</v>
      </c>
      <c r="N1215">
        <v>1.3086572713734199</v>
      </c>
      <c r="O1215">
        <v>155.85284280936401</v>
      </c>
      <c r="P1215">
        <v>31.911764705882302</v>
      </c>
      <c r="Q1215">
        <v>-3.9265816070341998E-2</v>
      </c>
    </row>
    <row r="1216" spans="1:17" hidden="1" x14ac:dyDescent="0.3">
      <c r="A1216" t="s">
        <v>2592</v>
      </c>
      <c r="B1216" t="s">
        <v>2593</v>
      </c>
      <c r="C1216" t="s">
        <v>3162</v>
      </c>
      <c r="D1216" t="s">
        <v>122</v>
      </c>
      <c r="E1216">
        <v>1810.567833325</v>
      </c>
      <c r="F1216">
        <v>813.25</v>
      </c>
      <c r="G1216">
        <v>12.760870919972101</v>
      </c>
      <c r="H1216">
        <v>4.8083070524633698</v>
      </c>
      <c r="I1216">
        <v>30.316538098295599</v>
      </c>
      <c r="J1216">
        <v>3.0413520070442299</v>
      </c>
      <c r="K1216">
        <v>745.66270471197799</v>
      </c>
      <c r="L1216">
        <v>649.00145147843102</v>
      </c>
      <c r="M1216">
        <v>78.395347612839103</v>
      </c>
      <c r="N1216">
        <v>0.43487191888854398</v>
      </c>
      <c r="O1216">
        <v>4.14386719950814</v>
      </c>
      <c r="P1216">
        <v>62.894341512268397</v>
      </c>
      <c r="Q1216">
        <v>-5.3416507888155003E-2</v>
      </c>
    </row>
    <row r="1217" spans="1:17" hidden="1" x14ac:dyDescent="0.3">
      <c r="A1217" t="s">
        <v>2594</v>
      </c>
      <c r="B1217" t="s">
        <v>2595</v>
      </c>
      <c r="C1217" t="s">
        <v>3162</v>
      </c>
      <c r="D1217" t="s">
        <v>188</v>
      </c>
      <c r="E1217">
        <v>1803.3301522899999</v>
      </c>
      <c r="F1217">
        <v>1108.7</v>
      </c>
      <c r="G1217">
        <v>-2.7044851164093502</v>
      </c>
      <c r="H1217">
        <v>-10.222531135029101</v>
      </c>
      <c r="I1217">
        <v>34.080299200724497</v>
      </c>
      <c r="J1217">
        <v>-4.26880389514894</v>
      </c>
      <c r="K1217">
        <v>1116.7725557777501</v>
      </c>
      <c r="L1217">
        <v>937.37827550869804</v>
      </c>
      <c r="M1217">
        <v>42.297027474300698</v>
      </c>
      <c r="N1217">
        <v>0.13566729138669301</v>
      </c>
      <c r="O1217">
        <v>37.909263100929003</v>
      </c>
      <c r="P1217">
        <v>75.705229793977793</v>
      </c>
      <c r="Q1217">
        <v>0.108471269486314</v>
      </c>
    </row>
    <row r="1218" spans="1:17" hidden="1" x14ac:dyDescent="0.3">
      <c r="A1218" t="s">
        <v>2596</v>
      </c>
      <c r="B1218" t="s">
        <v>2597</v>
      </c>
      <c r="C1218" t="s">
        <v>3162</v>
      </c>
      <c r="D1218" t="s">
        <v>100</v>
      </c>
      <c r="E1218">
        <v>1803.2095200000001</v>
      </c>
      <c r="F1218">
        <v>329</v>
      </c>
      <c r="G1218">
        <v>-40.258822273414197</v>
      </c>
      <c r="H1218">
        <v>-4.3188035486271596</v>
      </c>
      <c r="I1218">
        <v>-12.0747408557369</v>
      </c>
      <c r="J1218">
        <v>1.5319924815504</v>
      </c>
      <c r="K1218">
        <v>337.40639492731998</v>
      </c>
      <c r="L1218">
        <v>341.841346547851</v>
      </c>
      <c r="M1218">
        <v>40.558877291336799</v>
      </c>
      <c r="N1218">
        <v>0.48194622132760201</v>
      </c>
      <c r="O1218">
        <v>34.954407294832798</v>
      </c>
      <c r="P1218">
        <v>16.6459847544761</v>
      </c>
      <c r="Q1218">
        <v>5.1818434601048999E-2</v>
      </c>
    </row>
    <row r="1219" spans="1:17" hidden="1" x14ac:dyDescent="0.3">
      <c r="A1219" t="s">
        <v>2598</v>
      </c>
      <c r="B1219" t="s">
        <v>2599</v>
      </c>
      <c r="C1219" t="s">
        <v>3162</v>
      </c>
      <c r="D1219" t="s">
        <v>1756</v>
      </c>
      <c r="E1219">
        <v>1798.41510464</v>
      </c>
      <c r="F1219">
        <v>171.38</v>
      </c>
      <c r="G1219">
        <v>-55.691799630331701</v>
      </c>
      <c r="H1219">
        <v>-5.7953128115169701</v>
      </c>
      <c r="I1219">
        <v>-34.971670437277801</v>
      </c>
      <c r="J1219">
        <v>-1.7116549348629599</v>
      </c>
      <c r="K1219">
        <v>184.81123595605101</v>
      </c>
      <c r="L1219">
        <v>208.51320833349601</v>
      </c>
      <c r="M1219">
        <v>40.577041234654402</v>
      </c>
      <c r="N1219">
        <v>0.957567953402639</v>
      </c>
      <c r="O1219">
        <v>76.187419768934504</v>
      </c>
      <c r="P1219">
        <v>7.7861635220125702</v>
      </c>
      <c r="Q1219">
        <v>0.14585597176860399</v>
      </c>
    </row>
    <row r="1220" spans="1:17" hidden="1" x14ac:dyDescent="0.3">
      <c r="A1220" t="s">
        <v>2600</v>
      </c>
      <c r="B1220" t="s">
        <v>2601</v>
      </c>
      <c r="C1220" t="s">
        <v>3162</v>
      </c>
      <c r="D1220" t="s">
        <v>21</v>
      </c>
      <c r="E1220">
        <v>1796.4047831949999</v>
      </c>
      <c r="F1220">
        <v>169.55</v>
      </c>
      <c r="G1220">
        <v>384.13886684370999</v>
      </c>
      <c r="H1220">
        <v>35.005140113344602</v>
      </c>
      <c r="I1220">
        <v>140.69003164491701</v>
      </c>
      <c r="J1220">
        <v>8.6712313402180694</v>
      </c>
      <c r="K1220">
        <v>133.60142878570099</v>
      </c>
      <c r="L1220">
        <v>88.305752706861398</v>
      </c>
      <c r="M1220">
        <v>63.146704501650902</v>
      </c>
      <c r="N1220">
        <v>0.52791698582485103</v>
      </c>
      <c r="O1220">
        <v>6.4759657918018299</v>
      </c>
      <c r="P1220">
        <v>489.739130434782</v>
      </c>
    </row>
    <row r="1221" spans="1:17" hidden="1" x14ac:dyDescent="0.3">
      <c r="A1221" t="s">
        <v>2602</v>
      </c>
      <c r="B1221" t="s">
        <v>2603</v>
      </c>
      <c r="C1221" t="s">
        <v>3162</v>
      </c>
      <c r="D1221" t="s">
        <v>453</v>
      </c>
      <c r="E1221">
        <v>1795.5486190399999</v>
      </c>
      <c r="F1221">
        <v>107.2</v>
      </c>
      <c r="G1221">
        <v>-60.032030210220903</v>
      </c>
      <c r="H1221">
        <v>-9.4089387934959703</v>
      </c>
      <c r="I1221">
        <v>-12.887665325792399</v>
      </c>
      <c r="J1221">
        <v>-3.7208100807922899</v>
      </c>
      <c r="K1221">
        <v>104.608450803332</v>
      </c>
      <c r="L1221">
        <v>112.78302279270299</v>
      </c>
      <c r="M1221">
        <v>65.619864046750806</v>
      </c>
      <c r="N1221">
        <v>0.489697296061811</v>
      </c>
      <c r="O1221">
        <v>53.358208955223802</v>
      </c>
      <c r="P1221">
        <v>34.083802376485203</v>
      </c>
      <c r="Q1221">
        <v>-6.5991214966804004E-2</v>
      </c>
    </row>
    <row r="1222" spans="1:17" hidden="1" x14ac:dyDescent="0.3">
      <c r="A1222" t="s">
        <v>2604</v>
      </c>
      <c r="B1222" t="s">
        <v>2605</v>
      </c>
      <c r="C1222" t="s">
        <v>3162</v>
      </c>
      <c r="D1222" t="s">
        <v>448</v>
      </c>
      <c r="E1222">
        <v>1785.0307104000001</v>
      </c>
      <c r="F1222">
        <v>861</v>
      </c>
      <c r="G1222">
        <v>-19.036421723144802</v>
      </c>
      <c r="H1222">
        <v>10.126806393544401</v>
      </c>
      <c r="I1222">
        <v>24.561688961683402</v>
      </c>
      <c r="J1222">
        <v>4.6911156279075996</v>
      </c>
      <c r="K1222">
        <v>775.48750437553701</v>
      </c>
      <c r="L1222">
        <v>710.75253096891902</v>
      </c>
      <c r="M1222">
        <v>64.899306130238998</v>
      </c>
      <c r="N1222">
        <v>0.80326897679030296</v>
      </c>
      <c r="O1222">
        <v>7.8977932636469204</v>
      </c>
      <c r="P1222">
        <v>52.389380530973398</v>
      </c>
      <c r="Q1222">
        <v>8.4195889962876996E-2</v>
      </c>
    </row>
    <row r="1223" spans="1:17" hidden="1" x14ac:dyDescent="0.3">
      <c r="A1223" t="s">
        <v>2606</v>
      </c>
      <c r="B1223" t="s">
        <v>2607</v>
      </c>
      <c r="C1223" t="s">
        <v>3162</v>
      </c>
      <c r="D1223" t="s">
        <v>2608</v>
      </c>
      <c r="E1223">
        <v>1784.8235732000001</v>
      </c>
      <c r="F1223">
        <v>643.15</v>
      </c>
      <c r="G1223">
        <v>-20.615838024188601</v>
      </c>
      <c r="H1223">
        <v>-5.1766121650314698</v>
      </c>
      <c r="I1223">
        <v>20.1068465996402</v>
      </c>
      <c r="J1223">
        <v>0.46253253825652701</v>
      </c>
      <c r="K1223">
        <v>651.52008032029596</v>
      </c>
      <c r="L1223">
        <v>604.24956381504501</v>
      </c>
      <c r="M1223">
        <v>51.956694323143203</v>
      </c>
      <c r="N1223">
        <v>0.96065765676386405</v>
      </c>
      <c r="O1223">
        <v>31.291300629713099</v>
      </c>
      <c r="P1223">
        <v>36.840425531914804</v>
      </c>
      <c r="Q1223">
        <v>9.8130913058288E-2</v>
      </c>
    </row>
    <row r="1224" spans="1:17" hidden="1" x14ac:dyDescent="0.3">
      <c r="A1224" t="s">
        <v>2609</v>
      </c>
      <c r="B1224" t="s">
        <v>2610</v>
      </c>
      <c r="C1224" t="s">
        <v>3162</v>
      </c>
      <c r="D1224" t="s">
        <v>257</v>
      </c>
      <c r="E1224">
        <v>1784.76</v>
      </c>
      <c r="F1224">
        <v>1487.3</v>
      </c>
      <c r="G1224">
        <v>-35.917382713463198</v>
      </c>
      <c r="H1224">
        <v>1.6214101473417499</v>
      </c>
      <c r="I1224">
        <v>-1.97033976036322</v>
      </c>
      <c r="J1224">
        <v>-4.5031230059623697</v>
      </c>
      <c r="K1224">
        <v>1474.0291452430299</v>
      </c>
      <c r="L1224">
        <v>1440.63801024585</v>
      </c>
      <c r="M1224">
        <v>50.670907192181097</v>
      </c>
      <c r="N1224">
        <v>0.93607994649827497</v>
      </c>
      <c r="O1224">
        <v>13.9649028440798</v>
      </c>
      <c r="P1224">
        <v>25.930316244020101</v>
      </c>
      <c r="Q1224">
        <v>0.165354998629236</v>
      </c>
    </row>
    <row r="1225" spans="1:17" hidden="1" x14ac:dyDescent="0.3">
      <c r="A1225" t="s">
        <v>2611</v>
      </c>
      <c r="B1225" t="s">
        <v>2612</v>
      </c>
      <c r="C1225" t="s">
        <v>3162</v>
      </c>
      <c r="D1225" t="s">
        <v>552</v>
      </c>
      <c r="E1225">
        <v>1779.590126052</v>
      </c>
      <c r="F1225">
        <v>177.42</v>
      </c>
      <c r="G1225">
        <v>-0.54538151335470098</v>
      </c>
      <c r="H1225">
        <v>-14.5245587934792</v>
      </c>
      <c r="I1225">
        <v>27.062939234311699</v>
      </c>
      <c r="J1225">
        <v>-3.9863003751446202</v>
      </c>
      <c r="K1225">
        <v>189.53127233317599</v>
      </c>
      <c r="L1225">
        <v>162.74382783393301</v>
      </c>
      <c r="M1225">
        <v>21.777932403214301</v>
      </c>
      <c r="N1225">
        <v>0.27963599726822602</v>
      </c>
      <c r="O1225">
        <v>30.137526772629901</v>
      </c>
      <c r="P1225">
        <v>61.879562043795602</v>
      </c>
      <c r="Q1225">
        <v>0.107965568675467</v>
      </c>
    </row>
    <row r="1226" spans="1:17" hidden="1" x14ac:dyDescent="0.3">
      <c r="A1226" t="s">
        <v>2613</v>
      </c>
      <c r="B1226" t="s">
        <v>2614</v>
      </c>
      <c r="C1226" t="s">
        <v>3162</v>
      </c>
      <c r="D1226" t="s">
        <v>1965</v>
      </c>
      <c r="E1226">
        <v>1777.365852552</v>
      </c>
      <c r="F1226">
        <v>158.04</v>
      </c>
      <c r="G1226">
        <v>-35.438308968214599</v>
      </c>
      <c r="H1226">
        <v>-6.9309528541264402</v>
      </c>
      <c r="I1226">
        <v>-28.166720591935398</v>
      </c>
      <c r="J1226">
        <v>-3.63615709936512</v>
      </c>
      <c r="K1226">
        <v>166.089828850402</v>
      </c>
      <c r="L1226">
        <v>169.01791759881399</v>
      </c>
      <c r="M1226">
        <v>25.511195296836799</v>
      </c>
      <c r="N1226">
        <v>1.37763734263656</v>
      </c>
      <c r="O1226">
        <v>37.813211845102501</v>
      </c>
      <c r="P1226">
        <v>6.6396761133603297</v>
      </c>
      <c r="Q1226">
        <v>-8.5681948804392005E-2</v>
      </c>
    </row>
    <row r="1227" spans="1:17" hidden="1" x14ac:dyDescent="0.3">
      <c r="A1227" t="s">
        <v>2615</v>
      </c>
      <c r="B1227" t="s">
        <v>2616</v>
      </c>
      <c r="C1227" t="s">
        <v>3162</v>
      </c>
      <c r="D1227" t="s">
        <v>252</v>
      </c>
      <c r="E1227">
        <v>1775.045095425</v>
      </c>
      <c r="F1227">
        <v>320.25</v>
      </c>
      <c r="G1227">
        <v>63.787849102611801</v>
      </c>
      <c r="H1227">
        <v>-3.7896683559597801</v>
      </c>
      <c r="I1227">
        <v>37.498369948539199</v>
      </c>
      <c r="J1227">
        <v>4.5497643721594603</v>
      </c>
      <c r="K1227">
        <v>318.34419898631597</v>
      </c>
      <c r="L1227">
        <v>264.08930073453598</v>
      </c>
      <c r="M1227">
        <v>54.937162708337503</v>
      </c>
      <c r="N1227">
        <v>0.676348542151187</v>
      </c>
      <c r="O1227">
        <v>36.9867291178766</v>
      </c>
      <c r="P1227">
        <v>102.114231618807</v>
      </c>
      <c r="Q1227">
        <v>0.152668802157994</v>
      </c>
    </row>
    <row r="1228" spans="1:17" hidden="1" x14ac:dyDescent="0.3">
      <c r="A1228" t="s">
        <v>2617</v>
      </c>
      <c r="B1228" t="s">
        <v>2618</v>
      </c>
      <c r="C1228" t="s">
        <v>3162</v>
      </c>
      <c r="D1228" t="s">
        <v>2000</v>
      </c>
      <c r="E1228">
        <v>1763.5001784000001</v>
      </c>
      <c r="F1228">
        <v>608.5</v>
      </c>
      <c r="G1228">
        <v>-34.946828591398898</v>
      </c>
      <c r="H1228">
        <v>-2.6204994564978099</v>
      </c>
      <c r="I1228">
        <v>-32.560810214859401</v>
      </c>
      <c r="J1228">
        <v>0.93727960885419104</v>
      </c>
      <c r="K1228">
        <v>626.61752419745505</v>
      </c>
      <c r="L1228">
        <v>638.96655460632496</v>
      </c>
      <c r="M1228">
        <v>51.020392590230301</v>
      </c>
      <c r="N1228">
        <v>0.25424810981208601</v>
      </c>
      <c r="O1228">
        <v>50.369761709120702</v>
      </c>
      <c r="P1228">
        <v>17.019230769230699</v>
      </c>
      <c r="Q1228">
        <v>0.140129071425</v>
      </c>
    </row>
    <row r="1229" spans="1:17" hidden="1" x14ac:dyDescent="0.3">
      <c r="A1229" t="s">
        <v>2619</v>
      </c>
      <c r="B1229" t="s">
        <v>2620</v>
      </c>
      <c r="C1229" t="s">
        <v>3162</v>
      </c>
      <c r="D1229" t="s">
        <v>453</v>
      </c>
      <c r="E1229">
        <v>1762.3892655</v>
      </c>
      <c r="F1229">
        <v>572.29999999999995</v>
      </c>
      <c r="G1229">
        <v>-16.039276452657901</v>
      </c>
      <c r="H1229">
        <v>-8.6756038264109705</v>
      </c>
      <c r="I1229">
        <v>-1.86931491414009</v>
      </c>
      <c r="J1229">
        <v>1.0577270834310799</v>
      </c>
      <c r="K1229">
        <v>607.70535192401098</v>
      </c>
      <c r="L1229">
        <v>563.10859045602695</v>
      </c>
      <c r="M1229">
        <v>41.523043474674203</v>
      </c>
      <c r="N1229">
        <v>0.48115424780813398</v>
      </c>
      <c r="O1229">
        <v>27.031277302114201</v>
      </c>
      <c r="P1229">
        <v>42.186335403726602</v>
      </c>
      <c r="Q1229">
        <v>-6.6691104296209003E-2</v>
      </c>
    </row>
    <row r="1230" spans="1:17" hidden="1" x14ac:dyDescent="0.3">
      <c r="A1230" t="s">
        <v>2621</v>
      </c>
      <c r="B1230" t="s">
        <v>2622</v>
      </c>
      <c r="C1230" t="s">
        <v>3162</v>
      </c>
      <c r="D1230" t="s">
        <v>144</v>
      </c>
      <c r="E1230">
        <v>1757.2095700319901</v>
      </c>
      <c r="F1230">
        <v>107.56</v>
      </c>
      <c r="G1230">
        <v>-5.3458808013666399</v>
      </c>
      <c r="H1230">
        <v>-12.977945315113899</v>
      </c>
      <c r="I1230">
        <v>-25.407293976067098</v>
      </c>
      <c r="J1230">
        <v>4.0748888439388704</v>
      </c>
      <c r="K1230">
        <v>117.149397015814</v>
      </c>
      <c r="L1230">
        <v>123.58304235013399</v>
      </c>
      <c r="M1230">
        <v>29.896525816495899</v>
      </c>
      <c r="N1230">
        <v>0.44997671296737601</v>
      </c>
      <c r="O1230">
        <v>155.11342506507901</v>
      </c>
      <c r="P1230">
        <v>26.541176470588201</v>
      </c>
    </row>
    <row r="1231" spans="1:17" hidden="1" x14ac:dyDescent="0.3">
      <c r="A1231" t="s">
        <v>2623</v>
      </c>
      <c r="B1231" t="s">
        <v>2624</v>
      </c>
      <c r="C1231" t="s">
        <v>3162</v>
      </c>
      <c r="D1231" t="s">
        <v>119</v>
      </c>
      <c r="E1231">
        <v>1756.3982607999999</v>
      </c>
      <c r="F1231">
        <v>256.60000000000002</v>
      </c>
      <c r="G1231">
        <v>-35.5609964392089</v>
      </c>
      <c r="H1231">
        <v>-7.54180824346283</v>
      </c>
      <c r="I1231">
        <v>-25.186085956445101</v>
      </c>
      <c r="J1231">
        <v>-1.05377753815758</v>
      </c>
      <c r="K1231">
        <v>266.97866773571297</v>
      </c>
      <c r="L1231">
        <v>269.64802560169801</v>
      </c>
      <c r="M1231">
        <v>40.4719368261052</v>
      </c>
      <c r="N1231">
        <v>0.55236628054732395</v>
      </c>
      <c r="O1231">
        <v>56.118472330475399</v>
      </c>
      <c r="P1231">
        <v>14.7328414934048</v>
      </c>
      <c r="Q1231">
        <v>0.133533097130145</v>
      </c>
    </row>
    <row r="1232" spans="1:17" hidden="1" x14ac:dyDescent="0.3">
      <c r="A1232" t="s">
        <v>2625</v>
      </c>
      <c r="B1232" t="s">
        <v>2626</v>
      </c>
      <c r="C1232" t="s">
        <v>3162</v>
      </c>
      <c r="D1232" t="s">
        <v>48</v>
      </c>
      <c r="E1232">
        <v>1755.3489876000001</v>
      </c>
      <c r="F1232">
        <v>1702.6</v>
      </c>
      <c r="G1232">
        <v>94.047287778030196</v>
      </c>
      <c r="H1232">
        <v>2.8788892365323799</v>
      </c>
      <c r="I1232">
        <v>30.604763022705299</v>
      </c>
      <c r="J1232">
        <v>6.5434787161101404</v>
      </c>
      <c r="K1232">
        <v>1549.05171899066</v>
      </c>
      <c r="L1232">
        <v>1264.0538679556901</v>
      </c>
      <c r="M1232">
        <v>52.691977697684102</v>
      </c>
      <c r="N1232">
        <v>0.571972597694131</v>
      </c>
      <c r="O1232">
        <v>4.3932808645600998</v>
      </c>
      <c r="P1232">
        <v>149.99632919756201</v>
      </c>
    </row>
    <row r="1233" spans="1:17" hidden="1" x14ac:dyDescent="0.3">
      <c r="A1233" t="s">
        <v>2627</v>
      </c>
      <c r="B1233" t="s">
        <v>2628</v>
      </c>
      <c r="C1233" t="s">
        <v>3162</v>
      </c>
      <c r="D1233" t="s">
        <v>232</v>
      </c>
      <c r="E1233">
        <v>1747.6258680000001</v>
      </c>
      <c r="F1233">
        <v>966.65</v>
      </c>
      <c r="G1233">
        <v>68.551555442488905</v>
      </c>
      <c r="H1233">
        <v>3.5457088599999498</v>
      </c>
      <c r="I1233">
        <v>62.719481483895102</v>
      </c>
      <c r="J1233">
        <v>4.6104186958419504</v>
      </c>
      <c r="K1233">
        <v>896.70740510226096</v>
      </c>
      <c r="L1233">
        <v>703.42094043677298</v>
      </c>
      <c r="M1233">
        <v>61.503171656777198</v>
      </c>
      <c r="N1233">
        <v>0.44090418192491598</v>
      </c>
      <c r="O1233">
        <v>7.3190917084777496</v>
      </c>
      <c r="P1233">
        <v>142.87688442211001</v>
      </c>
      <c r="Q1233">
        <v>5.4179753072905998E-2</v>
      </c>
    </row>
    <row r="1234" spans="1:17" hidden="1" x14ac:dyDescent="0.3">
      <c r="A1234" t="s">
        <v>2629</v>
      </c>
      <c r="B1234" t="s">
        <v>2630</v>
      </c>
      <c r="C1234" t="s">
        <v>3162</v>
      </c>
      <c r="D1234" t="s">
        <v>77</v>
      </c>
      <c r="E1234">
        <v>1742.1510783599999</v>
      </c>
      <c r="F1234">
        <v>31.08</v>
      </c>
      <c r="G1234">
        <v>-32.514569898721199</v>
      </c>
      <c r="H1234">
        <v>-6.5757315472976403</v>
      </c>
      <c r="I1234">
        <v>-29.042037274650699</v>
      </c>
      <c r="J1234">
        <v>-1.9416211890811801</v>
      </c>
      <c r="K1234">
        <v>33.707120746445803</v>
      </c>
      <c r="L1234">
        <v>35.7730948710158</v>
      </c>
      <c r="M1234">
        <v>32.756303772343301</v>
      </c>
      <c r="N1234">
        <v>0.339907916801578</v>
      </c>
      <c r="O1234">
        <v>56.370656370656299</v>
      </c>
      <c r="P1234">
        <v>7.9166666666666599</v>
      </c>
    </row>
    <row r="1235" spans="1:17" hidden="1" x14ac:dyDescent="0.3">
      <c r="A1235" t="s">
        <v>2631</v>
      </c>
      <c r="B1235" t="s">
        <v>2632</v>
      </c>
      <c r="C1235" t="s">
        <v>3162</v>
      </c>
      <c r="D1235" t="s">
        <v>533</v>
      </c>
      <c r="E1235">
        <v>1741.9221870240001</v>
      </c>
      <c r="F1235">
        <v>148.99</v>
      </c>
      <c r="G1235">
        <v>192.814750670976</v>
      </c>
      <c r="H1235">
        <v>63.612688037808198</v>
      </c>
      <c r="I1235">
        <v>95.562355833207803</v>
      </c>
      <c r="J1235">
        <v>42.649773636565598</v>
      </c>
      <c r="K1235">
        <v>104.89200202517</v>
      </c>
      <c r="L1235">
        <v>84.084921719981907</v>
      </c>
      <c r="M1235">
        <v>73.381136868573606</v>
      </c>
      <c r="N1235">
        <v>2.6523315024758198</v>
      </c>
      <c r="O1235">
        <v>11.5443989529498</v>
      </c>
      <c r="P1235">
        <v>247.50481827523299</v>
      </c>
      <c r="Q1235">
        <v>0.13796438874313199</v>
      </c>
    </row>
    <row r="1236" spans="1:17" hidden="1" x14ac:dyDescent="0.3">
      <c r="A1236" t="s">
        <v>2633</v>
      </c>
      <c r="B1236" t="s">
        <v>2634</v>
      </c>
      <c r="C1236" t="s">
        <v>3162</v>
      </c>
      <c r="D1236" t="s">
        <v>405</v>
      </c>
      <c r="E1236">
        <v>1740.547525</v>
      </c>
      <c r="F1236">
        <v>1633.55</v>
      </c>
      <c r="G1236">
        <v>298.572966286373</v>
      </c>
      <c r="H1236">
        <v>28.328987423936699</v>
      </c>
      <c r="I1236">
        <v>111.13337748808701</v>
      </c>
      <c r="J1236">
        <v>16.844432581224499</v>
      </c>
      <c r="K1236">
        <v>1269.9780897539599</v>
      </c>
      <c r="L1236">
        <v>916.06404882753702</v>
      </c>
      <c r="M1236">
        <v>88.565764104895194</v>
      </c>
      <c r="N1236">
        <v>0.58520947009507296</v>
      </c>
      <c r="O1236">
        <v>0</v>
      </c>
      <c r="P1236">
        <v>340.30997304582201</v>
      </c>
      <c r="Q1236">
        <v>0.166771390297447</v>
      </c>
    </row>
    <row r="1237" spans="1:17" hidden="1" x14ac:dyDescent="0.3">
      <c r="A1237" t="s">
        <v>2635</v>
      </c>
      <c r="B1237" t="s">
        <v>2636</v>
      </c>
      <c r="C1237" t="s">
        <v>3162</v>
      </c>
      <c r="D1237" t="s">
        <v>218</v>
      </c>
      <c r="E1237">
        <v>1738.1034216</v>
      </c>
      <c r="F1237">
        <v>1146.5999999999999</v>
      </c>
      <c r="G1237">
        <v>61.305520679500297</v>
      </c>
      <c r="H1237">
        <v>-7.4427007299717598</v>
      </c>
      <c r="I1237">
        <v>-13.091249537365201</v>
      </c>
      <c r="J1237">
        <v>-2.5990358872439199</v>
      </c>
      <c r="K1237">
        <v>1178.37637020237</v>
      </c>
      <c r="L1237">
        <v>1058.74422194517</v>
      </c>
      <c r="M1237">
        <v>38.155081801819897</v>
      </c>
      <c r="N1237">
        <v>0.40570954032950401</v>
      </c>
      <c r="O1237">
        <v>30.1892551892551</v>
      </c>
      <c r="P1237">
        <v>137.047756874095</v>
      </c>
      <c r="Q1237">
        <v>0.13198506305947399</v>
      </c>
    </row>
    <row r="1238" spans="1:17" hidden="1" x14ac:dyDescent="0.3">
      <c r="A1238" t="s">
        <v>2637</v>
      </c>
      <c r="B1238" t="s">
        <v>2638</v>
      </c>
      <c r="C1238" t="s">
        <v>3162</v>
      </c>
      <c r="D1238" t="s">
        <v>179</v>
      </c>
      <c r="E1238">
        <v>1737.8508290249999</v>
      </c>
      <c r="F1238">
        <v>423.25</v>
      </c>
      <c r="G1238">
        <v>-37.100242611123001</v>
      </c>
      <c r="H1238">
        <v>-7.4857003145028598</v>
      </c>
      <c r="I1238">
        <v>-21.726430093835901</v>
      </c>
      <c r="J1238">
        <v>-0.79453464918237005</v>
      </c>
      <c r="K1238">
        <v>437.42840494559198</v>
      </c>
      <c r="L1238">
        <v>474.70992040265497</v>
      </c>
      <c r="M1238">
        <v>44.485616150027703</v>
      </c>
      <c r="N1238">
        <v>0.43983265914348002</v>
      </c>
      <c r="O1238">
        <v>51.447135262846999</v>
      </c>
      <c r="P1238">
        <v>4.76485148514851</v>
      </c>
    </row>
    <row r="1239" spans="1:17" hidden="1" x14ac:dyDescent="0.3">
      <c r="A1239" t="s">
        <v>2639</v>
      </c>
      <c r="B1239" t="s">
        <v>2640</v>
      </c>
      <c r="C1239" t="s">
        <v>3162</v>
      </c>
      <c r="D1239" t="s">
        <v>257</v>
      </c>
      <c r="E1239">
        <v>1731.5911538099999</v>
      </c>
      <c r="F1239">
        <v>51.93</v>
      </c>
      <c r="G1239">
        <v>7.2863019449396003</v>
      </c>
      <c r="H1239">
        <v>-6.9014573662698497</v>
      </c>
      <c r="I1239">
        <v>-31.60731047018</v>
      </c>
      <c r="J1239">
        <v>-1.1325018968471401</v>
      </c>
      <c r="K1239">
        <v>56.806083695410003</v>
      </c>
      <c r="L1239">
        <v>58.725709204343097</v>
      </c>
      <c r="M1239">
        <v>29.552336955346298</v>
      </c>
      <c r="N1239">
        <v>0.53233044065912505</v>
      </c>
      <c r="O1239">
        <v>84.671673406508702</v>
      </c>
      <c r="P1239">
        <v>42.664835164835097</v>
      </c>
      <c r="Q1239">
        <v>-8.7514411136959992E-3</v>
      </c>
    </row>
    <row r="1240" spans="1:17" hidden="1" x14ac:dyDescent="0.3">
      <c r="A1240" t="s">
        <v>2641</v>
      </c>
      <c r="B1240" t="s">
        <v>2642</v>
      </c>
      <c r="C1240" t="s">
        <v>3162</v>
      </c>
      <c r="D1240" t="s">
        <v>21</v>
      </c>
      <c r="E1240">
        <v>1731.0197808</v>
      </c>
      <c r="F1240">
        <v>1361.6</v>
      </c>
      <c r="G1240">
        <v>63.074696939518297</v>
      </c>
      <c r="H1240">
        <v>-6.8121073529501004</v>
      </c>
      <c r="I1240">
        <v>7.5400631163299803</v>
      </c>
      <c r="J1240">
        <v>-0.637295046850758</v>
      </c>
      <c r="K1240">
        <v>1394.1697617781299</v>
      </c>
      <c r="L1240">
        <v>1161.52960730837</v>
      </c>
      <c r="M1240">
        <v>41.4667342575896</v>
      </c>
      <c r="N1240">
        <v>0.38048760895952899</v>
      </c>
      <c r="O1240">
        <v>27.563160987073999</v>
      </c>
      <c r="P1240">
        <v>129.63150349945099</v>
      </c>
      <c r="Q1240">
        <v>0.17134521466975899</v>
      </c>
    </row>
    <row r="1241" spans="1:17" hidden="1" x14ac:dyDescent="0.3">
      <c r="A1241" t="s">
        <v>2643</v>
      </c>
      <c r="B1241" t="s">
        <v>2644</v>
      </c>
      <c r="C1241" t="s">
        <v>3162</v>
      </c>
      <c r="D1241" t="s">
        <v>252</v>
      </c>
      <c r="E1241">
        <v>1729.6170827000001</v>
      </c>
      <c r="F1241">
        <v>550.70000000000005</v>
      </c>
      <c r="G1241">
        <v>29.9394177258403</v>
      </c>
      <c r="H1241">
        <v>-1.3982334153295699</v>
      </c>
      <c r="I1241">
        <v>32.805123866413098</v>
      </c>
      <c r="J1241">
        <v>4.4354201532367803</v>
      </c>
      <c r="K1241">
        <v>563.44958850179205</v>
      </c>
      <c r="L1241">
        <v>502.77667784864099</v>
      </c>
      <c r="M1241">
        <v>53.3883267281184</v>
      </c>
      <c r="N1241">
        <v>0.37405653227312102</v>
      </c>
      <c r="O1241">
        <v>35.572907209006701</v>
      </c>
      <c r="P1241">
        <v>84.674714956405097</v>
      </c>
      <c r="Q1241">
        <v>0.105599827260188</v>
      </c>
    </row>
    <row r="1242" spans="1:17" hidden="1" x14ac:dyDescent="0.3">
      <c r="A1242" t="s">
        <v>2645</v>
      </c>
      <c r="B1242" t="s">
        <v>2646</v>
      </c>
      <c r="C1242" t="s">
        <v>3162</v>
      </c>
      <c r="D1242" t="s">
        <v>257</v>
      </c>
      <c r="E1242">
        <v>1725.125705509</v>
      </c>
      <c r="F1242">
        <v>54.44</v>
      </c>
      <c r="G1242">
        <v>-41.1709108516242</v>
      </c>
      <c r="H1242">
        <v>-23.560855862510401</v>
      </c>
      <c r="I1242">
        <v>-8.5165991696971197</v>
      </c>
      <c r="J1242">
        <v>-2.9758877390957701</v>
      </c>
      <c r="K1242">
        <v>57.291158277601198</v>
      </c>
      <c r="L1242">
        <v>58.969632079596899</v>
      </c>
      <c r="M1242">
        <v>27.7960035283878</v>
      </c>
      <c r="N1242">
        <v>0.30662508994146198</v>
      </c>
      <c r="O1242">
        <v>55.311966428207903</v>
      </c>
      <c r="P1242">
        <v>44.246828953519497</v>
      </c>
    </row>
    <row r="1243" spans="1:17" hidden="1" x14ac:dyDescent="0.3">
      <c r="A1243" t="s">
        <v>2647</v>
      </c>
      <c r="B1243" t="s">
        <v>2648</v>
      </c>
      <c r="C1243" t="s">
        <v>3162</v>
      </c>
      <c r="D1243" t="s">
        <v>453</v>
      </c>
      <c r="E1243">
        <v>1713.64008992</v>
      </c>
      <c r="F1243">
        <v>509.2</v>
      </c>
      <c r="G1243">
        <v>10.4751592685221</v>
      </c>
      <c r="H1243">
        <v>-0.32650458915153702</v>
      </c>
      <c r="I1243">
        <v>46.004987366920503</v>
      </c>
      <c r="J1243">
        <v>1.0936666561281501</v>
      </c>
      <c r="K1243">
        <v>493.07335240414</v>
      </c>
      <c r="L1243">
        <v>431.234207336456</v>
      </c>
      <c r="M1243">
        <v>56.2660436378331</v>
      </c>
      <c r="N1243">
        <v>0.33078719878676199</v>
      </c>
      <c r="O1243">
        <v>10.9190887666928</v>
      </c>
      <c r="P1243">
        <v>73.788395904436797</v>
      </c>
      <c r="Q1243">
        <v>-7.5816842528250994E-2</v>
      </c>
    </row>
    <row r="1244" spans="1:17" hidden="1" x14ac:dyDescent="0.3">
      <c r="A1244" t="s">
        <v>2649</v>
      </c>
      <c r="B1244" t="s">
        <v>2650</v>
      </c>
      <c r="C1244" t="s">
        <v>3162</v>
      </c>
      <c r="D1244" t="s">
        <v>603</v>
      </c>
      <c r="E1244">
        <v>1701.0937799999999</v>
      </c>
      <c r="F1244">
        <v>113.06</v>
      </c>
      <c r="G1244">
        <v>10.997041680657301</v>
      </c>
      <c r="H1244">
        <v>-20.223417438865098</v>
      </c>
      <c r="I1244">
        <v>23.444318941673199</v>
      </c>
      <c r="J1244">
        <v>-5.9548806266328302</v>
      </c>
      <c r="K1244">
        <v>121.273992882483</v>
      </c>
      <c r="L1244">
        <v>103.16926355758901</v>
      </c>
      <c r="M1244">
        <v>54.219977380712301</v>
      </c>
      <c r="N1244">
        <v>0.31311040204297802</v>
      </c>
      <c r="O1244">
        <v>41.110914558641397</v>
      </c>
      <c r="P1244">
        <v>60.471222766304699</v>
      </c>
    </row>
    <row r="1245" spans="1:17" hidden="1" x14ac:dyDescent="0.3">
      <c r="A1245" t="s">
        <v>2651</v>
      </c>
      <c r="B1245" t="s">
        <v>2652</v>
      </c>
      <c r="C1245" t="s">
        <v>3162</v>
      </c>
      <c r="D1245" t="s">
        <v>384</v>
      </c>
      <c r="E1245">
        <v>1700.0012792699999</v>
      </c>
      <c r="F1245">
        <v>195.42</v>
      </c>
      <c r="G1245">
        <v>20.3232096263398</v>
      </c>
      <c r="H1245">
        <v>-2.3058346461030998</v>
      </c>
      <c r="I1245">
        <v>-10.6209430479171</v>
      </c>
      <c r="J1245">
        <v>-1.2091502097895399</v>
      </c>
      <c r="K1245">
        <v>200.62321504065599</v>
      </c>
      <c r="L1245">
        <v>191.44500406397501</v>
      </c>
      <c r="M1245">
        <v>45.927261166266597</v>
      </c>
      <c r="N1245">
        <v>0.58154740313521003</v>
      </c>
      <c r="O1245">
        <v>24.0916999283594</v>
      </c>
      <c r="P1245">
        <v>68.103225806451604</v>
      </c>
      <c r="Q1245">
        <v>7.4558955901626006E-2</v>
      </c>
    </row>
    <row r="1246" spans="1:17" hidden="1" x14ac:dyDescent="0.3">
      <c r="A1246" t="s">
        <v>2653</v>
      </c>
      <c r="B1246" t="s">
        <v>2654</v>
      </c>
      <c r="C1246" t="s">
        <v>3162</v>
      </c>
      <c r="D1246" t="s">
        <v>400</v>
      </c>
      <c r="E1246">
        <v>1694.8985165280001</v>
      </c>
      <c r="F1246">
        <v>83.23</v>
      </c>
      <c r="G1246">
        <v>-16.5340760846459</v>
      </c>
      <c r="H1246">
        <v>-4.4360896580602702</v>
      </c>
      <c r="I1246">
        <v>-5.6997039589259799</v>
      </c>
      <c r="J1246">
        <v>-0.20904707292623601</v>
      </c>
      <c r="K1246">
        <v>85.268645086774796</v>
      </c>
      <c r="L1246">
        <v>81.843031380668506</v>
      </c>
      <c r="M1246">
        <v>44.137194795281303</v>
      </c>
      <c r="N1246">
        <v>0.40622559280869103</v>
      </c>
      <c r="O1246">
        <v>29.160158596659802</v>
      </c>
      <c r="P1246">
        <v>30.864779874213799</v>
      </c>
      <c r="Q1246">
        <v>5.7850310426436E-2</v>
      </c>
    </row>
    <row r="1247" spans="1:17" hidden="1" x14ac:dyDescent="0.3">
      <c r="A1247" t="s">
        <v>2655</v>
      </c>
      <c r="B1247" t="s">
        <v>2656</v>
      </c>
      <c r="C1247" t="s">
        <v>3162</v>
      </c>
      <c r="D1247" t="s">
        <v>603</v>
      </c>
      <c r="E1247">
        <v>1692.3029750000001</v>
      </c>
      <c r="F1247">
        <v>57.34</v>
      </c>
      <c r="G1247">
        <v>-11.2976228335922</v>
      </c>
      <c r="H1247">
        <v>-14.329065262901199</v>
      </c>
      <c r="I1247">
        <v>-16.781408273527202</v>
      </c>
      <c r="J1247">
        <v>-2.0046925969826899</v>
      </c>
      <c r="K1247">
        <v>60.7204402882141</v>
      </c>
      <c r="L1247">
        <v>58.036541967867798</v>
      </c>
      <c r="M1247">
        <v>29.188193916460101</v>
      </c>
      <c r="N1247">
        <v>0.35993889594628398</v>
      </c>
      <c r="O1247">
        <v>36.030694105336501</v>
      </c>
      <c r="P1247">
        <v>27.5639599555061</v>
      </c>
      <c r="Q1247">
        <v>7.1071011628524999E-2</v>
      </c>
    </row>
    <row r="1248" spans="1:17" hidden="1" x14ac:dyDescent="0.3">
      <c r="A1248" t="s">
        <v>2657</v>
      </c>
      <c r="B1248" t="s">
        <v>2658</v>
      </c>
      <c r="C1248" t="s">
        <v>3162</v>
      </c>
      <c r="D1248" t="s">
        <v>127</v>
      </c>
      <c r="E1248">
        <v>1690.9907748600001</v>
      </c>
      <c r="F1248">
        <v>57.29</v>
      </c>
      <c r="G1248">
        <v>-16.115350023759898</v>
      </c>
      <c r="H1248">
        <v>-3.9398165603812001</v>
      </c>
      <c r="I1248">
        <v>-14.2268692620974</v>
      </c>
      <c r="J1248">
        <v>-0.113564985936494</v>
      </c>
      <c r="K1248">
        <v>58.522729219181201</v>
      </c>
      <c r="L1248">
        <v>58.234886433844103</v>
      </c>
      <c r="M1248">
        <v>44.9947818303459</v>
      </c>
      <c r="N1248">
        <v>0.49502808449955199</v>
      </c>
      <c r="O1248">
        <v>50.637109443183803</v>
      </c>
      <c r="P1248">
        <v>26.930320150659099</v>
      </c>
      <c r="Q1248">
        <v>8.6694431291729004E-2</v>
      </c>
    </row>
    <row r="1249" spans="1:17" hidden="1" x14ac:dyDescent="0.3">
      <c r="A1249" t="s">
        <v>2659</v>
      </c>
      <c r="B1249" t="s">
        <v>2660</v>
      </c>
      <c r="C1249" t="s">
        <v>3162</v>
      </c>
      <c r="D1249" t="s">
        <v>257</v>
      </c>
      <c r="E1249">
        <v>1689.63184544</v>
      </c>
      <c r="F1249">
        <v>1129.5999999999999</v>
      </c>
      <c r="G1249">
        <v>-4.8428817215023301</v>
      </c>
      <c r="H1249">
        <v>-3.85810447751463</v>
      </c>
      <c r="I1249">
        <v>25.378745870000898</v>
      </c>
      <c r="J1249">
        <v>-0.52753496643360798</v>
      </c>
      <c r="K1249">
        <v>1162.45178831055</v>
      </c>
      <c r="L1249">
        <v>1058.84753292499</v>
      </c>
      <c r="M1249">
        <v>47.204148732600103</v>
      </c>
      <c r="N1249">
        <v>0.48244823053042302</v>
      </c>
      <c r="O1249">
        <v>18.7234419263456</v>
      </c>
      <c r="P1249">
        <v>45.510756150972497</v>
      </c>
      <c r="Q1249">
        <v>0.12991109179229199</v>
      </c>
    </row>
    <row r="1250" spans="1:17" hidden="1" x14ac:dyDescent="0.3">
      <c r="A1250" t="s">
        <v>2661</v>
      </c>
      <c r="B1250" t="s">
        <v>2662</v>
      </c>
      <c r="C1250" t="s">
        <v>3162</v>
      </c>
      <c r="D1250" t="s">
        <v>257</v>
      </c>
      <c r="E1250">
        <v>1685.70978115</v>
      </c>
      <c r="F1250">
        <v>1180.75</v>
      </c>
      <c r="G1250">
        <v>177.95931303854701</v>
      </c>
      <c r="H1250">
        <v>28.623463423740301</v>
      </c>
      <c r="I1250">
        <v>73.666652467931698</v>
      </c>
      <c r="J1250">
        <v>12.8267352250319</v>
      </c>
      <c r="K1250">
        <v>967.678225662297</v>
      </c>
      <c r="L1250">
        <v>722.28441603118404</v>
      </c>
      <c r="M1250">
        <v>78.704018213945005</v>
      </c>
      <c r="N1250">
        <v>0.76655351093254398</v>
      </c>
      <c r="O1250">
        <v>4.1710777048486101</v>
      </c>
      <c r="P1250">
        <v>249.90368943547099</v>
      </c>
      <c r="Q1250">
        <v>0.16857606484076701</v>
      </c>
    </row>
    <row r="1251" spans="1:17" hidden="1" x14ac:dyDescent="0.3">
      <c r="A1251" t="s">
        <v>2663</v>
      </c>
      <c r="B1251" t="s">
        <v>2664</v>
      </c>
      <c r="C1251" t="s">
        <v>3162</v>
      </c>
      <c r="D1251" t="s">
        <v>21</v>
      </c>
      <c r="E1251">
        <v>1678.872303975</v>
      </c>
      <c r="F1251">
        <v>300.75</v>
      </c>
      <c r="G1251">
        <v>116.476398789675</v>
      </c>
      <c r="H1251">
        <v>-1.1659956453906399</v>
      </c>
      <c r="I1251">
        <v>105.107913859772</v>
      </c>
      <c r="J1251">
        <v>0.56418849847699104</v>
      </c>
      <c r="K1251">
        <v>262.10469502593003</v>
      </c>
      <c r="L1251">
        <v>200.37572747111699</v>
      </c>
      <c r="M1251">
        <v>66.142227022221604</v>
      </c>
      <c r="N1251">
        <v>0.51101221465313995</v>
      </c>
      <c r="O1251">
        <v>6.3674147963424597</v>
      </c>
      <c r="P1251">
        <v>172.171945701357</v>
      </c>
      <c r="Q1251">
        <v>0.12006177043311</v>
      </c>
    </row>
    <row r="1252" spans="1:17" hidden="1" x14ac:dyDescent="0.3">
      <c r="A1252" t="s">
        <v>2665</v>
      </c>
      <c r="B1252" t="s">
        <v>2666</v>
      </c>
      <c r="C1252" t="s">
        <v>3162</v>
      </c>
      <c r="D1252" t="s">
        <v>731</v>
      </c>
      <c r="E1252">
        <v>1677.273704125</v>
      </c>
      <c r="F1252">
        <v>188.75</v>
      </c>
      <c r="G1252">
        <v>-6.1008091544755203</v>
      </c>
      <c r="H1252">
        <v>-3.3858824470564501</v>
      </c>
      <c r="I1252">
        <v>7.7051596159718798</v>
      </c>
      <c r="J1252">
        <v>2.26843723103564</v>
      </c>
      <c r="K1252">
        <v>192.22605969362499</v>
      </c>
      <c r="M1252">
        <v>47.377434126617899</v>
      </c>
      <c r="N1252">
        <v>0.46010986602689202</v>
      </c>
      <c r="O1252">
        <v>21.854304635761501</v>
      </c>
      <c r="P1252">
        <v>36.7753623188405</v>
      </c>
    </row>
    <row r="1253" spans="1:17" hidden="1" x14ac:dyDescent="0.3">
      <c r="A1253" t="s">
        <v>2667</v>
      </c>
      <c r="B1253" t="s">
        <v>2668</v>
      </c>
      <c r="C1253" t="s">
        <v>3162</v>
      </c>
      <c r="D1253" t="s">
        <v>763</v>
      </c>
      <c r="E1253">
        <v>1673.0649000000001</v>
      </c>
      <c r="F1253">
        <v>19.63</v>
      </c>
      <c r="G1253">
        <v>-3.67440502310003</v>
      </c>
      <c r="H1253">
        <v>-38.404296095746602</v>
      </c>
      <c r="I1253">
        <v>-64.617495357393395</v>
      </c>
      <c r="J1253">
        <v>-12.7224243520445</v>
      </c>
      <c r="K1253">
        <v>30.590003113634999</v>
      </c>
      <c r="L1253">
        <v>31.580349881130498</v>
      </c>
      <c r="M1253">
        <v>11.876647992531799</v>
      </c>
      <c r="N1253">
        <v>1.4734124337240899</v>
      </c>
      <c r="O1253">
        <v>130.51451859398799</v>
      </c>
      <c r="P1253">
        <v>37.730222767935402</v>
      </c>
      <c r="Q1253">
        <v>0.116228105519275</v>
      </c>
    </row>
    <row r="1254" spans="1:17" hidden="1" x14ac:dyDescent="0.3">
      <c r="A1254" t="s">
        <v>2669</v>
      </c>
      <c r="B1254" t="s">
        <v>2670</v>
      </c>
      <c r="C1254" t="s">
        <v>3162</v>
      </c>
      <c r="D1254" t="s">
        <v>481</v>
      </c>
      <c r="E1254">
        <v>1672.866405</v>
      </c>
      <c r="F1254">
        <v>147.93</v>
      </c>
      <c r="G1254">
        <v>23.172816407145799</v>
      </c>
      <c r="H1254">
        <v>10.7516617641301</v>
      </c>
      <c r="I1254">
        <v>37.358609430885402</v>
      </c>
      <c r="J1254">
        <v>15.0646395829441</v>
      </c>
      <c r="K1254">
        <v>123.44290633304399</v>
      </c>
      <c r="L1254">
        <v>107.928980597663</v>
      </c>
      <c r="M1254">
        <v>72.117783711688702</v>
      </c>
      <c r="N1254">
        <v>1.0077433848652599</v>
      </c>
      <c r="O1254">
        <v>2.4133035895355701</v>
      </c>
      <c r="P1254">
        <v>77.374100719424405</v>
      </c>
    </row>
    <row r="1255" spans="1:17" hidden="1" x14ac:dyDescent="0.3">
      <c r="A1255" t="s">
        <v>2671</v>
      </c>
      <c r="B1255" t="s">
        <v>2672</v>
      </c>
      <c r="C1255" t="s">
        <v>3162</v>
      </c>
      <c r="D1255" t="s">
        <v>218</v>
      </c>
      <c r="E1255">
        <v>1663.8291380999999</v>
      </c>
      <c r="F1255">
        <v>970.85</v>
      </c>
      <c r="G1255">
        <v>133.937107296802</v>
      </c>
      <c r="H1255">
        <v>2.1030004997065599</v>
      </c>
      <c r="I1255">
        <v>46.551432812697897</v>
      </c>
      <c r="J1255">
        <v>0.383694899477319</v>
      </c>
      <c r="K1255">
        <v>861.55893193637803</v>
      </c>
      <c r="L1255">
        <v>720.74364278494102</v>
      </c>
      <c r="M1255">
        <v>75.348694325759595</v>
      </c>
      <c r="N1255">
        <v>0.461104257202263</v>
      </c>
      <c r="O1255">
        <v>4.3003553587062902</v>
      </c>
      <c r="P1255">
        <v>182.18282226420499</v>
      </c>
      <c r="Q1255">
        <v>0.14613425402112701</v>
      </c>
    </row>
    <row r="1256" spans="1:17" hidden="1" x14ac:dyDescent="0.3">
      <c r="A1256" t="s">
        <v>2673</v>
      </c>
      <c r="B1256" t="s">
        <v>2674</v>
      </c>
      <c r="C1256" t="s">
        <v>3162</v>
      </c>
      <c r="D1256" t="s">
        <v>533</v>
      </c>
      <c r="E1256">
        <v>1661.2748999999999</v>
      </c>
      <c r="F1256">
        <v>158.66999999999999</v>
      </c>
      <c r="G1256">
        <v>48.289070965984102</v>
      </c>
      <c r="H1256">
        <v>2.1046222317903598</v>
      </c>
      <c r="I1256">
        <v>2.3919540480976598E-2</v>
      </c>
      <c r="J1256">
        <v>10.832729117842501</v>
      </c>
      <c r="K1256">
        <v>153.544405936392</v>
      </c>
      <c r="L1256">
        <v>140.985221694053</v>
      </c>
      <c r="M1256">
        <v>59.284321264051101</v>
      </c>
      <c r="N1256">
        <v>1.1013241384638399</v>
      </c>
      <c r="O1256">
        <v>15.333711476649601</v>
      </c>
      <c r="P1256">
        <v>103.032629558541</v>
      </c>
      <c r="Q1256">
        <v>8.7689085278269005E-2</v>
      </c>
    </row>
    <row r="1257" spans="1:17" hidden="1" x14ac:dyDescent="0.3">
      <c r="A1257" t="s">
        <v>2675</v>
      </c>
      <c r="B1257" t="s">
        <v>2676</v>
      </c>
      <c r="C1257" t="s">
        <v>3162</v>
      </c>
      <c r="D1257" t="s">
        <v>188</v>
      </c>
      <c r="E1257">
        <v>1661.0255999999999</v>
      </c>
      <c r="F1257">
        <v>1330.95</v>
      </c>
      <c r="G1257">
        <v>41.357532080573598</v>
      </c>
      <c r="H1257">
        <v>-2.4761105066828399</v>
      </c>
      <c r="I1257">
        <v>15.759354285540701</v>
      </c>
      <c r="J1257">
        <v>8.89815025994222</v>
      </c>
      <c r="K1257">
        <v>1301.72091123631</v>
      </c>
      <c r="L1257">
        <v>1141.88235959605</v>
      </c>
      <c r="M1257">
        <v>55.699937860495602</v>
      </c>
      <c r="N1257">
        <v>0.31100726101766102</v>
      </c>
      <c r="O1257">
        <v>12.7014538487546</v>
      </c>
      <c r="P1257">
        <v>77.708792309232905</v>
      </c>
      <c r="Q1257">
        <v>5.0703934531714998E-2</v>
      </c>
    </row>
    <row r="1258" spans="1:17" hidden="1" x14ac:dyDescent="0.3">
      <c r="A1258" t="s">
        <v>2677</v>
      </c>
      <c r="B1258" t="s">
        <v>2678</v>
      </c>
      <c r="C1258" t="s">
        <v>3162</v>
      </c>
      <c r="D1258" t="s">
        <v>2214</v>
      </c>
      <c r="E1258">
        <v>1660.3755054000001</v>
      </c>
      <c r="F1258">
        <v>1049.55</v>
      </c>
      <c r="G1258">
        <v>-41.092622586038999</v>
      </c>
      <c r="H1258">
        <v>-7.3903064507161096</v>
      </c>
      <c r="I1258">
        <v>-24.502255056508599</v>
      </c>
      <c r="J1258">
        <v>0.55397781360995002</v>
      </c>
      <c r="K1258">
        <v>1088.8820259234001</v>
      </c>
      <c r="L1258">
        <v>1124.07651832651</v>
      </c>
      <c r="M1258">
        <v>52.802712857048697</v>
      </c>
      <c r="N1258">
        <v>0.64607530602070395</v>
      </c>
      <c r="O1258">
        <v>38.244962126625701</v>
      </c>
      <c r="P1258">
        <v>12.1553750801453</v>
      </c>
      <c r="Q1258">
        <v>9.3675080260293003E-2</v>
      </c>
    </row>
    <row r="1259" spans="1:17" hidden="1" x14ac:dyDescent="0.3">
      <c r="A1259" t="s">
        <v>2679</v>
      </c>
      <c r="B1259" t="s">
        <v>2680</v>
      </c>
      <c r="C1259" t="s">
        <v>3162</v>
      </c>
      <c r="D1259" t="s">
        <v>188</v>
      </c>
      <c r="E1259">
        <v>1660.18630736</v>
      </c>
      <c r="F1259">
        <v>733.9</v>
      </c>
      <c r="G1259">
        <v>17.886166611566999</v>
      </c>
      <c r="H1259">
        <v>-6.6637632234196698</v>
      </c>
      <c r="I1259">
        <v>-7.03673633442199</v>
      </c>
      <c r="J1259">
        <v>4.1156939748877797</v>
      </c>
      <c r="K1259">
        <v>760.875294762625</v>
      </c>
      <c r="L1259">
        <v>706.81038572284604</v>
      </c>
      <c r="M1259">
        <v>48.783217573243</v>
      </c>
      <c r="N1259">
        <v>0.65200066420654301</v>
      </c>
      <c r="O1259">
        <v>18.135985829132</v>
      </c>
      <c r="P1259">
        <v>58.818437567625999</v>
      </c>
      <c r="Q1259">
        <v>5.9149552651936999E-2</v>
      </c>
    </row>
    <row r="1260" spans="1:17" hidden="1" x14ac:dyDescent="0.3">
      <c r="A1260" t="s">
        <v>2681</v>
      </c>
      <c r="B1260" t="s">
        <v>2682</v>
      </c>
      <c r="C1260" t="s">
        <v>3162</v>
      </c>
      <c r="D1260" t="s">
        <v>453</v>
      </c>
      <c r="E1260">
        <v>1655.28014484</v>
      </c>
      <c r="F1260">
        <v>5370.6</v>
      </c>
      <c r="G1260">
        <v>-41.183650145458898</v>
      </c>
      <c r="H1260">
        <v>-4.22145745865864</v>
      </c>
      <c r="I1260">
        <v>-5.7062995305311803</v>
      </c>
      <c r="J1260">
        <v>-0.53661462600269505</v>
      </c>
      <c r="K1260">
        <v>5606.0224128372001</v>
      </c>
      <c r="L1260">
        <v>5725.1379759697202</v>
      </c>
      <c r="M1260">
        <v>42.829861956268999</v>
      </c>
      <c r="N1260">
        <v>0.57974651367076802</v>
      </c>
      <c r="O1260">
        <v>19.1663873682642</v>
      </c>
      <c r="P1260">
        <v>20.309139784946201</v>
      </c>
      <c r="Q1260">
        <v>-0.11936905152912899</v>
      </c>
    </row>
    <row r="1261" spans="1:17" hidden="1" x14ac:dyDescent="0.3">
      <c r="A1261" t="s">
        <v>2683</v>
      </c>
      <c r="B1261" t="s">
        <v>2684</v>
      </c>
      <c r="C1261" t="s">
        <v>3162</v>
      </c>
      <c r="D1261" t="s">
        <v>252</v>
      </c>
      <c r="E1261">
        <v>1654.3471779049901</v>
      </c>
      <c r="F1261">
        <v>1531.45</v>
      </c>
      <c r="G1261">
        <v>228.70498042115199</v>
      </c>
      <c r="H1261">
        <v>18.4615148649216</v>
      </c>
      <c r="I1261">
        <v>75.733578831006398</v>
      </c>
      <c r="J1261">
        <v>-5.0321355757174402</v>
      </c>
      <c r="K1261">
        <v>1397.1754593678099</v>
      </c>
      <c r="L1261">
        <v>1057.03194256387</v>
      </c>
      <c r="M1261">
        <v>53.5424574338818</v>
      </c>
      <c r="N1261">
        <v>1.1920831397837699</v>
      </c>
      <c r="O1261">
        <v>12.1224982859381</v>
      </c>
      <c r="P1261">
        <v>361.28012048192699</v>
      </c>
      <c r="Q1261">
        <v>0.26807749794906699</v>
      </c>
    </row>
    <row r="1262" spans="1:17" hidden="1" x14ac:dyDescent="0.3">
      <c r="A1262" t="s">
        <v>2685</v>
      </c>
      <c r="B1262" t="s">
        <v>2686</v>
      </c>
      <c r="C1262" t="s">
        <v>3162</v>
      </c>
      <c r="D1262" t="s">
        <v>2687</v>
      </c>
      <c r="E1262">
        <v>1653.5991083399999</v>
      </c>
      <c r="F1262">
        <v>463.55</v>
      </c>
      <c r="G1262">
        <v>409.34204951659802</v>
      </c>
      <c r="H1262">
        <v>-25.1137887663801</v>
      </c>
      <c r="I1262">
        <v>-15.7506557045386</v>
      </c>
      <c r="J1262">
        <v>1.6725867265593</v>
      </c>
      <c r="K1262">
        <v>551.16548350319601</v>
      </c>
      <c r="L1262">
        <v>473.09425453425303</v>
      </c>
      <c r="M1262">
        <v>42.128198091189503</v>
      </c>
      <c r="N1262">
        <v>0.83659916480265395</v>
      </c>
      <c r="O1262">
        <v>72.149714162441995</v>
      </c>
      <c r="P1262">
        <v>435.89595375722502</v>
      </c>
    </row>
    <row r="1263" spans="1:17" hidden="1" x14ac:dyDescent="0.3">
      <c r="A1263" t="s">
        <v>2688</v>
      </c>
      <c r="B1263" t="s">
        <v>2689</v>
      </c>
      <c r="C1263" t="s">
        <v>3162</v>
      </c>
      <c r="D1263" t="s">
        <v>67</v>
      </c>
      <c r="E1263">
        <v>1653.5708253350001</v>
      </c>
      <c r="F1263">
        <v>371.15</v>
      </c>
      <c r="G1263">
        <v>74.556905837941997</v>
      </c>
      <c r="H1263">
        <v>-1.7400889588930999</v>
      </c>
      <c r="I1263">
        <v>17.594470148783898</v>
      </c>
      <c r="J1263">
        <v>-0.45235249816923001</v>
      </c>
      <c r="K1263">
        <v>366.50870971463598</v>
      </c>
      <c r="L1263">
        <v>309.38305181788201</v>
      </c>
      <c r="M1263">
        <v>47.775226721077502</v>
      </c>
      <c r="N1263">
        <v>0.375001234585774</v>
      </c>
      <c r="O1263">
        <v>19.668597602047601</v>
      </c>
      <c r="P1263">
        <v>120.136417556346</v>
      </c>
      <c r="Q1263">
        <v>9.0805769934362998E-2</v>
      </c>
    </row>
    <row r="1264" spans="1:17" hidden="1" x14ac:dyDescent="0.3">
      <c r="A1264" t="s">
        <v>2690</v>
      </c>
      <c r="B1264" t="s">
        <v>2691</v>
      </c>
      <c r="C1264" t="s">
        <v>3162</v>
      </c>
      <c r="D1264" t="s">
        <v>384</v>
      </c>
      <c r="E1264">
        <v>1652.3823526000001</v>
      </c>
      <c r="F1264">
        <v>332.3</v>
      </c>
      <c r="G1264">
        <v>24.012475460324101</v>
      </c>
      <c r="H1264">
        <v>38.692521284184302</v>
      </c>
      <c r="I1264">
        <v>42.823225578509103</v>
      </c>
      <c r="J1264">
        <v>-3.7434623260575002</v>
      </c>
      <c r="K1264">
        <v>274.153114586139</v>
      </c>
      <c r="L1264">
        <v>236.67391388109999</v>
      </c>
      <c r="M1264">
        <v>67.676574941019695</v>
      </c>
      <c r="N1264">
        <v>0.81231255447330297</v>
      </c>
      <c r="O1264">
        <v>3.8218477279566598</v>
      </c>
      <c r="P1264">
        <v>81.238069266430301</v>
      </c>
      <c r="Q1264">
        <v>0.112721847623984</v>
      </c>
    </row>
    <row r="1265" spans="1:17" hidden="1" x14ac:dyDescent="0.3">
      <c r="A1265" t="s">
        <v>2692</v>
      </c>
      <c r="B1265" t="s">
        <v>2693</v>
      </c>
      <c r="C1265" t="s">
        <v>3162</v>
      </c>
      <c r="D1265" t="s">
        <v>130</v>
      </c>
      <c r="E1265">
        <v>1648.84220858</v>
      </c>
      <c r="F1265">
        <v>50.89</v>
      </c>
      <c r="G1265">
        <v>11.922286235563</v>
      </c>
      <c r="H1265">
        <v>-7.5597214311219902</v>
      </c>
      <c r="I1265">
        <v>-10.7639675343082</v>
      </c>
      <c r="J1265">
        <v>0.277924897069802</v>
      </c>
      <c r="K1265">
        <v>55.859556716486203</v>
      </c>
      <c r="L1265">
        <v>55.221250281531702</v>
      </c>
      <c r="M1265">
        <v>36.640813498927002</v>
      </c>
      <c r="N1265">
        <v>0.48526356095973699</v>
      </c>
      <c r="O1265">
        <v>53.723717822754899</v>
      </c>
      <c r="P1265">
        <v>44.985754985754902</v>
      </c>
      <c r="Q1265">
        <v>0.13829087764790199</v>
      </c>
    </row>
    <row r="1266" spans="1:17" hidden="1" x14ac:dyDescent="0.3">
      <c r="A1266" t="s">
        <v>2694</v>
      </c>
      <c r="B1266" t="s">
        <v>2695</v>
      </c>
      <c r="C1266" t="s">
        <v>3162</v>
      </c>
      <c r="D1266" t="s">
        <v>453</v>
      </c>
      <c r="E1266">
        <v>1648.61517078</v>
      </c>
      <c r="F1266">
        <v>470.7</v>
      </c>
      <c r="G1266">
        <v>48.818674000803199</v>
      </c>
      <c r="H1266">
        <v>-3.3126606258665698</v>
      </c>
      <c r="I1266">
        <v>26.553633041213899</v>
      </c>
      <c r="J1266">
        <v>2.5850965328474098</v>
      </c>
      <c r="K1266">
        <v>457.75599878680998</v>
      </c>
      <c r="L1266">
        <v>392.16176072852602</v>
      </c>
      <c r="M1266">
        <v>48.7937460450744</v>
      </c>
      <c r="N1266">
        <v>0.36624531663070897</v>
      </c>
      <c r="O1266">
        <v>18.695559804546399</v>
      </c>
      <c r="P1266">
        <v>79.931192660550394</v>
      </c>
      <c r="Q1266">
        <v>5.7478286766013E-2</v>
      </c>
    </row>
    <row r="1267" spans="1:17" hidden="1" x14ac:dyDescent="0.3">
      <c r="A1267" t="s">
        <v>2696</v>
      </c>
      <c r="B1267" t="s">
        <v>2697</v>
      </c>
      <c r="C1267" t="s">
        <v>3162</v>
      </c>
      <c r="D1267" t="s">
        <v>252</v>
      </c>
      <c r="E1267">
        <v>1644.7080000000001</v>
      </c>
      <c r="F1267">
        <v>3162.9</v>
      </c>
      <c r="G1267">
        <v>154.431980090537</v>
      </c>
      <c r="H1267">
        <v>20.1154664861632</v>
      </c>
      <c r="I1267">
        <v>142.881257126603</v>
      </c>
      <c r="J1267">
        <v>-4.1922291836741099</v>
      </c>
      <c r="K1267">
        <v>2599.2006022696901</v>
      </c>
      <c r="L1267">
        <v>1832.6606061894799</v>
      </c>
      <c r="M1267">
        <v>55.695957089245098</v>
      </c>
      <c r="N1267">
        <v>1.8468098178561501</v>
      </c>
      <c r="O1267">
        <v>10.6500363590375</v>
      </c>
      <c r="P1267">
        <v>215.014192520292</v>
      </c>
      <c r="Q1267">
        <v>0.112359782799844</v>
      </c>
    </row>
    <row r="1268" spans="1:17" hidden="1" x14ac:dyDescent="0.3">
      <c r="A1268" t="s">
        <v>2698</v>
      </c>
      <c r="B1268" t="s">
        <v>2699</v>
      </c>
      <c r="C1268" t="s">
        <v>3162</v>
      </c>
      <c r="D1268" t="s">
        <v>51</v>
      </c>
      <c r="E1268">
        <v>1641.280796585</v>
      </c>
      <c r="F1268">
        <v>618.54999999999995</v>
      </c>
      <c r="G1268">
        <v>24.2751618408161</v>
      </c>
      <c r="H1268">
        <v>-7.0227068974612497</v>
      </c>
      <c r="I1268">
        <v>13.075905050568499</v>
      </c>
      <c r="J1268">
        <v>1.4600185008895801</v>
      </c>
      <c r="K1268">
        <v>628.12667500890302</v>
      </c>
      <c r="L1268">
        <v>554.46773572762902</v>
      </c>
      <c r="M1268">
        <v>48.813481955210797</v>
      </c>
      <c r="N1268">
        <v>0.49486919560360698</v>
      </c>
      <c r="O1268">
        <v>17.217686524937299</v>
      </c>
      <c r="P1268">
        <v>61.0807291666666</v>
      </c>
      <c r="Q1268">
        <v>4.6949702200509001E-2</v>
      </c>
    </row>
    <row r="1269" spans="1:17" hidden="1" x14ac:dyDescent="0.3">
      <c r="A1269" t="s">
        <v>2700</v>
      </c>
      <c r="B1269" t="s">
        <v>2701</v>
      </c>
      <c r="C1269" t="s">
        <v>3162</v>
      </c>
      <c r="D1269" t="s">
        <v>48</v>
      </c>
      <c r="E1269">
        <v>1641.01690536</v>
      </c>
      <c r="F1269">
        <v>170.4</v>
      </c>
      <c r="G1269">
        <v>58.663487063720403</v>
      </c>
      <c r="H1269">
        <v>-6.8333154422964402</v>
      </c>
      <c r="I1269">
        <v>11.134289175403399</v>
      </c>
      <c r="J1269">
        <v>-1.61375688577548</v>
      </c>
      <c r="K1269">
        <v>174.78709727047399</v>
      </c>
      <c r="L1269">
        <v>152.798459116591</v>
      </c>
      <c r="M1269">
        <v>54.647695017055902</v>
      </c>
      <c r="N1269">
        <v>0.73013547154079805</v>
      </c>
      <c r="O1269">
        <v>33.744131455399</v>
      </c>
      <c r="P1269">
        <v>88.913525498891303</v>
      </c>
      <c r="Q1269">
        <v>0.15060781537067</v>
      </c>
    </row>
    <row r="1270" spans="1:17" hidden="1" x14ac:dyDescent="0.3">
      <c r="A1270" t="s">
        <v>2702</v>
      </c>
      <c r="B1270" t="s">
        <v>2703</v>
      </c>
      <c r="C1270" t="s">
        <v>3162</v>
      </c>
      <c r="D1270" t="s">
        <v>1570</v>
      </c>
      <c r="E1270">
        <v>1640.49351015</v>
      </c>
      <c r="F1270">
        <v>133.5</v>
      </c>
      <c r="G1270">
        <v>305.484930710828</v>
      </c>
      <c r="H1270">
        <v>13.488552154798199</v>
      </c>
      <c r="I1270">
        <v>134.97891552258301</v>
      </c>
      <c r="J1270">
        <v>3.9910279647237501</v>
      </c>
      <c r="K1270">
        <v>110.067193469568</v>
      </c>
      <c r="L1270">
        <v>77.602979890151502</v>
      </c>
      <c r="M1270">
        <v>76.698111310854202</v>
      </c>
      <c r="N1270">
        <v>2.1127543490962899</v>
      </c>
      <c r="O1270">
        <v>0</v>
      </c>
      <c r="P1270">
        <v>403.77358490566002</v>
      </c>
      <c r="Q1270">
        <v>7.3056662457957E-2</v>
      </c>
    </row>
    <row r="1271" spans="1:17" hidden="1" x14ac:dyDescent="0.3">
      <c r="A1271" t="s">
        <v>2704</v>
      </c>
      <c r="B1271" t="s">
        <v>2705</v>
      </c>
      <c r="C1271" t="s">
        <v>3162</v>
      </c>
      <c r="D1271" t="s">
        <v>86</v>
      </c>
      <c r="E1271">
        <v>1635.0033954559999</v>
      </c>
      <c r="F1271">
        <v>170.08</v>
      </c>
      <c r="G1271">
        <v>25.303238616515401</v>
      </c>
      <c r="H1271">
        <v>12.8636400386511</v>
      </c>
      <c r="I1271">
        <v>33.431694955260497</v>
      </c>
      <c r="J1271">
        <v>18.686575667022399</v>
      </c>
      <c r="K1271">
        <v>125.451414615104</v>
      </c>
      <c r="L1271">
        <v>112.52853969586501</v>
      </c>
      <c r="M1271">
        <v>85.503060862302803</v>
      </c>
      <c r="N1271">
        <v>1.3762507043130101</v>
      </c>
      <c r="O1271">
        <v>1.9814205079962099</v>
      </c>
      <c r="P1271">
        <v>94.5995423340961</v>
      </c>
      <c r="Q1271">
        <v>-6.8160800135099999E-3</v>
      </c>
    </row>
    <row r="1272" spans="1:17" hidden="1" x14ac:dyDescent="0.3">
      <c r="A1272" t="s">
        <v>2706</v>
      </c>
      <c r="B1272" t="s">
        <v>2707</v>
      </c>
      <c r="C1272" t="s">
        <v>3162</v>
      </c>
      <c r="D1272" t="s">
        <v>400</v>
      </c>
      <c r="E1272">
        <v>1628.99073675</v>
      </c>
      <c r="F1272">
        <v>137.44999999999999</v>
      </c>
      <c r="G1272">
        <v>-1.59935878608196</v>
      </c>
      <c r="H1272">
        <v>7.2086930676585599</v>
      </c>
      <c r="I1272">
        <v>0.847105852134035</v>
      </c>
      <c r="J1272">
        <v>2.82040855720054</v>
      </c>
      <c r="K1272">
        <v>131.08584055708801</v>
      </c>
      <c r="L1272">
        <v>123.179561259004</v>
      </c>
      <c r="M1272">
        <v>59.794172197410802</v>
      </c>
      <c r="N1272">
        <v>0.963725876075604</v>
      </c>
      <c r="O1272">
        <v>13.5685703892324</v>
      </c>
      <c r="P1272">
        <v>45.603813559321999</v>
      </c>
      <c r="Q1272">
        <v>6.3682804532133E-2</v>
      </c>
    </row>
    <row r="1273" spans="1:17" hidden="1" x14ac:dyDescent="0.3">
      <c r="A1273" t="s">
        <v>2708</v>
      </c>
      <c r="B1273" t="s">
        <v>2709</v>
      </c>
      <c r="C1273" t="s">
        <v>3162</v>
      </c>
      <c r="D1273" t="s">
        <v>188</v>
      </c>
      <c r="E1273">
        <v>1620.7182124999999</v>
      </c>
      <c r="F1273">
        <v>1786.25</v>
      </c>
      <c r="G1273">
        <v>97.962184246049304</v>
      </c>
      <c r="H1273">
        <v>8.7483878349685202</v>
      </c>
      <c r="I1273">
        <v>69.513173656905295</v>
      </c>
      <c r="J1273">
        <v>10.412327749119701</v>
      </c>
      <c r="K1273">
        <v>1547.93142910868</v>
      </c>
      <c r="L1273">
        <v>1195.21577604405</v>
      </c>
      <c r="M1273">
        <v>61.891463109506198</v>
      </c>
      <c r="N1273">
        <v>0.77575450686562597</v>
      </c>
      <c r="O1273">
        <v>8.9993002099370205</v>
      </c>
      <c r="P1273">
        <v>151.177669971173</v>
      </c>
      <c r="Q1273">
        <v>0.147037874049915</v>
      </c>
    </row>
    <row r="1274" spans="1:17" hidden="1" x14ac:dyDescent="0.3">
      <c r="A1274" t="s">
        <v>2710</v>
      </c>
      <c r="B1274" t="s">
        <v>2711</v>
      </c>
      <c r="C1274" t="s">
        <v>3162</v>
      </c>
      <c r="D1274" t="s">
        <v>252</v>
      </c>
      <c r="E1274">
        <v>1618.1931217199999</v>
      </c>
      <c r="F1274">
        <v>462.7</v>
      </c>
      <c r="G1274">
        <v>-24.637604681155999</v>
      </c>
      <c r="H1274">
        <v>-7.3044345060891001</v>
      </c>
      <c r="I1274">
        <v>34.514954408877898</v>
      </c>
      <c r="J1274">
        <v>11.4062671430591</v>
      </c>
      <c r="K1274">
        <v>425.31802620705599</v>
      </c>
      <c r="L1274">
        <v>410.01553663445799</v>
      </c>
      <c r="M1274">
        <v>65.4980904562495</v>
      </c>
      <c r="N1274">
        <v>0.69077429302569304</v>
      </c>
      <c r="O1274">
        <v>8.1478279662848294</v>
      </c>
      <c r="P1274">
        <v>59.1949079649062</v>
      </c>
      <c r="Q1274">
        <v>6.5919564351542004E-2</v>
      </c>
    </row>
    <row r="1275" spans="1:17" hidden="1" x14ac:dyDescent="0.3">
      <c r="A1275" t="s">
        <v>2712</v>
      </c>
      <c r="B1275" t="s">
        <v>2713</v>
      </c>
      <c r="C1275" t="s">
        <v>3162</v>
      </c>
      <c r="D1275" t="s">
        <v>305</v>
      </c>
      <c r="E1275">
        <v>1609.9641697950001</v>
      </c>
      <c r="F1275">
        <v>900.45</v>
      </c>
      <c r="G1275">
        <v>-53.498044437779598</v>
      </c>
      <c r="H1275">
        <v>-14.1677989682623</v>
      </c>
      <c r="I1275">
        <v>-5.5770237824865996</v>
      </c>
      <c r="J1275">
        <v>-1.9078487134525799</v>
      </c>
      <c r="K1275">
        <v>957.98374474409195</v>
      </c>
      <c r="L1275">
        <v>940.31373112319795</v>
      </c>
      <c r="M1275">
        <v>32.612064794354701</v>
      </c>
      <c r="N1275">
        <v>0.38536551985136303</v>
      </c>
      <c r="O1275">
        <v>38.819479149314198</v>
      </c>
      <c r="P1275">
        <v>33.419765891243102</v>
      </c>
      <c r="Q1275">
        <v>-1.5937338386016998E-2</v>
      </c>
    </row>
    <row r="1276" spans="1:17" hidden="1" x14ac:dyDescent="0.3">
      <c r="A1276" t="s">
        <v>2714</v>
      </c>
      <c r="B1276" t="s">
        <v>2715</v>
      </c>
      <c r="C1276" t="s">
        <v>3162</v>
      </c>
      <c r="D1276" t="s">
        <v>54</v>
      </c>
      <c r="E1276">
        <v>1606.5209893199999</v>
      </c>
      <c r="F1276">
        <v>1531.4</v>
      </c>
      <c r="G1276">
        <v>-60.408430847399998</v>
      </c>
      <c r="H1276">
        <v>-9.7297927395868697</v>
      </c>
      <c r="I1276">
        <v>-36.233408502231697</v>
      </c>
      <c r="J1276">
        <v>-4.95456530756086</v>
      </c>
      <c r="K1276">
        <v>1708.41306715372</v>
      </c>
      <c r="L1276">
        <v>1927.7434674712199</v>
      </c>
      <c r="M1276">
        <v>24.4186878149774</v>
      </c>
      <c r="N1276">
        <v>0.67950293181740096</v>
      </c>
      <c r="O1276">
        <v>75.003264986286993</v>
      </c>
      <c r="P1276">
        <v>1.0758365784436701</v>
      </c>
      <c r="Q1276">
        <v>4.4650541821394003E-2</v>
      </c>
    </row>
    <row r="1277" spans="1:17" hidden="1" x14ac:dyDescent="0.3">
      <c r="A1277" t="s">
        <v>2716</v>
      </c>
      <c r="B1277" t="s">
        <v>2717</v>
      </c>
      <c r="C1277" t="s">
        <v>3162</v>
      </c>
      <c r="D1277" t="s">
        <v>1157</v>
      </c>
      <c r="E1277">
        <v>1604.8756125</v>
      </c>
      <c r="F1277">
        <v>233.9</v>
      </c>
      <c r="G1277">
        <v>315.76833479114202</v>
      </c>
      <c r="H1277">
        <v>37.934550426594598</v>
      </c>
      <c r="I1277">
        <v>14.586160016781699</v>
      </c>
      <c r="J1277">
        <v>15.5875409590634</v>
      </c>
      <c r="K1277">
        <v>210.01071903929599</v>
      </c>
      <c r="L1277">
        <v>172.09233470365501</v>
      </c>
      <c r="M1277">
        <v>55.490609583453498</v>
      </c>
      <c r="N1277">
        <v>0.76698926934323397</v>
      </c>
      <c r="O1277">
        <v>10.7097050021376</v>
      </c>
      <c r="P1277">
        <v>389.330543933054</v>
      </c>
      <c r="Q1277">
        <v>0.20220552821745699</v>
      </c>
    </row>
    <row r="1278" spans="1:17" hidden="1" x14ac:dyDescent="0.3">
      <c r="A1278" t="s">
        <v>2718</v>
      </c>
      <c r="B1278" t="s">
        <v>2719</v>
      </c>
      <c r="C1278" t="s">
        <v>3162</v>
      </c>
      <c r="D1278" t="s">
        <v>400</v>
      </c>
      <c r="E1278">
        <v>1601.3469219999999</v>
      </c>
      <c r="F1278">
        <v>99.4</v>
      </c>
      <c r="G1278">
        <v>-4.8147738058448004</v>
      </c>
      <c r="H1278">
        <v>-3.69866255548297</v>
      </c>
      <c r="I1278">
        <v>-0.81099853324305804</v>
      </c>
      <c r="J1278">
        <v>1.4761757312966</v>
      </c>
      <c r="K1278">
        <v>104.754231381003</v>
      </c>
      <c r="L1278">
        <v>100.244054977913</v>
      </c>
      <c r="M1278">
        <v>41.730228179760402</v>
      </c>
      <c r="N1278">
        <v>0.35516284534248899</v>
      </c>
      <c r="O1278">
        <v>34.8088531187122</v>
      </c>
      <c r="P1278">
        <v>37.5778546712802</v>
      </c>
      <c r="Q1278">
        <v>0.113269514911784</v>
      </c>
    </row>
    <row r="1279" spans="1:17" hidden="1" x14ac:dyDescent="0.3">
      <c r="A1279" t="s">
        <v>2720</v>
      </c>
      <c r="B1279" t="s">
        <v>2721</v>
      </c>
      <c r="C1279" t="s">
        <v>3162</v>
      </c>
      <c r="D1279" t="s">
        <v>21</v>
      </c>
      <c r="E1279">
        <v>1595.68130709</v>
      </c>
      <c r="F1279">
        <v>1047.1500000000001</v>
      </c>
      <c r="G1279">
        <v>46.657575372307797</v>
      </c>
      <c r="H1279">
        <v>-9.1825299004501595</v>
      </c>
      <c r="I1279">
        <v>31.656670473417801</v>
      </c>
      <c r="J1279">
        <v>0.42596083643080601</v>
      </c>
      <c r="K1279">
        <v>1062.2685199820201</v>
      </c>
      <c r="L1279">
        <v>949.35918070415005</v>
      </c>
      <c r="M1279">
        <v>57.2980042122146</v>
      </c>
      <c r="N1279">
        <v>0.58117559709073696</v>
      </c>
      <c r="O1279">
        <v>19.553072625698299</v>
      </c>
      <c r="P1279">
        <v>78.390119250425897</v>
      </c>
      <c r="Q1279">
        <v>8.7087719093627003E-2</v>
      </c>
    </row>
    <row r="1280" spans="1:17" hidden="1" x14ac:dyDescent="0.3">
      <c r="A1280" t="s">
        <v>2722</v>
      </c>
      <c r="B1280" t="s">
        <v>2723</v>
      </c>
      <c r="C1280" t="s">
        <v>3162</v>
      </c>
      <c r="D1280" t="s">
        <v>257</v>
      </c>
      <c r="E1280">
        <v>1588.1523</v>
      </c>
      <c r="F1280">
        <v>288.64999999999998</v>
      </c>
      <c r="G1280">
        <v>69.9403095102234</v>
      </c>
      <c r="H1280">
        <v>-12.006093957748501</v>
      </c>
      <c r="I1280">
        <v>52.620153902492497</v>
      </c>
      <c r="J1280">
        <v>-2.9329626675849498</v>
      </c>
      <c r="K1280">
        <v>303.68105747607501</v>
      </c>
      <c r="L1280">
        <v>248.32526962283501</v>
      </c>
      <c r="M1280">
        <v>33.197889219173497</v>
      </c>
      <c r="N1280">
        <v>0.18710920383249899</v>
      </c>
      <c r="O1280">
        <v>24.701195219123498</v>
      </c>
      <c r="P1280">
        <v>138.35672997522701</v>
      </c>
    </row>
    <row r="1281" spans="1:17" hidden="1" x14ac:dyDescent="0.3">
      <c r="A1281" t="s">
        <v>2724</v>
      </c>
      <c r="B1281" t="s">
        <v>2725</v>
      </c>
      <c r="C1281" t="s">
        <v>3162</v>
      </c>
      <c r="D1281" t="s">
        <v>200</v>
      </c>
      <c r="E1281">
        <v>1587.9430607100001</v>
      </c>
      <c r="F1281">
        <v>2608.0500000000002</v>
      </c>
      <c r="G1281">
        <v>33.003772184076603</v>
      </c>
      <c r="H1281">
        <v>-2.2466377544445102</v>
      </c>
      <c r="I1281">
        <v>11.317901886811599</v>
      </c>
      <c r="J1281">
        <v>1.22083684095767</v>
      </c>
      <c r="K1281">
        <v>2667.55658590044</v>
      </c>
      <c r="L1281">
        <v>2262.1019834134299</v>
      </c>
      <c r="M1281">
        <v>48.047645265943601</v>
      </c>
      <c r="N1281">
        <v>0.36231941316687</v>
      </c>
      <c r="O1281">
        <v>32.244397154962499</v>
      </c>
      <c r="P1281">
        <v>93.0173179396092</v>
      </c>
      <c r="Q1281">
        <v>0.12546426744030101</v>
      </c>
    </row>
    <row r="1282" spans="1:17" hidden="1" x14ac:dyDescent="0.3">
      <c r="A1282" t="s">
        <v>2726</v>
      </c>
      <c r="B1282" t="s">
        <v>2727</v>
      </c>
      <c r="C1282" t="s">
        <v>3162</v>
      </c>
      <c r="D1282" t="s">
        <v>72</v>
      </c>
      <c r="E1282">
        <v>1583.3132166400001</v>
      </c>
      <c r="F1282">
        <v>286.60000000000002</v>
      </c>
      <c r="G1282">
        <v>64.959627333044494</v>
      </c>
      <c r="H1282">
        <v>0.59037566458313395</v>
      </c>
      <c r="I1282">
        <v>80.183737367248398</v>
      </c>
      <c r="J1282">
        <v>-0.64941074306860003</v>
      </c>
      <c r="K1282">
        <v>280.03393087127699</v>
      </c>
      <c r="L1282">
        <v>213.29671661748</v>
      </c>
      <c r="M1282">
        <v>44.897962548041399</v>
      </c>
      <c r="N1282">
        <v>0.161113130198176</v>
      </c>
      <c r="O1282">
        <v>29.6580600139567</v>
      </c>
      <c r="P1282">
        <v>102.544169611307</v>
      </c>
      <c r="Q1282">
        <v>5.9492233496073001E-2</v>
      </c>
    </row>
    <row r="1283" spans="1:17" hidden="1" x14ac:dyDescent="0.3">
      <c r="A1283" t="s">
        <v>2728</v>
      </c>
      <c r="B1283" t="s">
        <v>2729</v>
      </c>
      <c r="C1283" t="s">
        <v>3162</v>
      </c>
      <c r="D1283" t="s">
        <v>86</v>
      </c>
      <c r="E1283">
        <v>1582.616</v>
      </c>
      <c r="F1283">
        <v>134.12</v>
      </c>
      <c r="G1283">
        <v>246.519809250332</v>
      </c>
      <c r="H1283">
        <v>4.8592572055478103</v>
      </c>
      <c r="I1283">
        <v>91.236855404344695</v>
      </c>
      <c r="J1283">
        <v>-4.2944637198720299</v>
      </c>
      <c r="K1283">
        <v>117.559462045602</v>
      </c>
      <c r="L1283">
        <v>81.129481396173205</v>
      </c>
      <c r="M1283">
        <v>45.018232387427197</v>
      </c>
      <c r="N1283">
        <v>0.487660912419009</v>
      </c>
      <c r="O1283">
        <v>17.327766179540699</v>
      </c>
      <c r="P1283">
        <v>275.68627450980301</v>
      </c>
      <c r="Q1283">
        <v>0.142527066761472</v>
      </c>
    </row>
    <row r="1284" spans="1:17" hidden="1" x14ac:dyDescent="0.3">
      <c r="A1284" t="s">
        <v>2730</v>
      </c>
      <c r="B1284" t="s">
        <v>2731</v>
      </c>
      <c r="C1284" t="s">
        <v>3162</v>
      </c>
      <c r="D1284" t="s">
        <v>119</v>
      </c>
      <c r="E1284">
        <v>1579.9344000000001</v>
      </c>
      <c r="F1284">
        <v>780.6</v>
      </c>
      <c r="G1284">
        <v>-9.7325932558923007</v>
      </c>
      <c r="H1284">
        <v>-3.8461157072578498</v>
      </c>
      <c r="I1284">
        <v>10.2780692579523</v>
      </c>
      <c r="J1284">
        <v>0.272304642537126</v>
      </c>
      <c r="K1284">
        <v>736.37512464045903</v>
      </c>
      <c r="L1284">
        <v>672.81805670374695</v>
      </c>
      <c r="M1284">
        <v>54.174220033508298</v>
      </c>
      <c r="N1284">
        <v>0.53261951428717202</v>
      </c>
      <c r="O1284">
        <v>6.8408916218293401</v>
      </c>
      <c r="P1284">
        <v>35.638575152041597</v>
      </c>
      <c r="Q1284">
        <v>0.109648519021255</v>
      </c>
    </row>
    <row r="1285" spans="1:17" hidden="1" x14ac:dyDescent="0.3">
      <c r="A1285" t="s">
        <v>2732</v>
      </c>
      <c r="B1285" t="s">
        <v>2733</v>
      </c>
      <c r="C1285" t="s">
        <v>3162</v>
      </c>
      <c r="D1285" t="s">
        <v>2149</v>
      </c>
      <c r="E1285">
        <v>1576.72681984</v>
      </c>
      <c r="F1285">
        <v>305.60000000000002</v>
      </c>
      <c r="G1285">
        <v>12.703329753448701</v>
      </c>
      <c r="H1285">
        <v>-7.5935186651016497</v>
      </c>
      <c r="I1285">
        <v>26.509298523896099</v>
      </c>
      <c r="J1285">
        <v>0.48824886821628599</v>
      </c>
      <c r="K1285">
        <v>320.10427580284102</v>
      </c>
      <c r="M1285">
        <v>48.303614190589201</v>
      </c>
      <c r="N1285">
        <v>0.17351273622122801</v>
      </c>
      <c r="O1285">
        <v>36.371073298429302</v>
      </c>
      <c r="P1285">
        <v>46.220095693779903</v>
      </c>
    </row>
    <row r="1286" spans="1:17" hidden="1" x14ac:dyDescent="0.3">
      <c r="A1286" t="s">
        <v>2734</v>
      </c>
      <c r="B1286" t="s">
        <v>2735</v>
      </c>
      <c r="C1286" t="s">
        <v>3162</v>
      </c>
      <c r="D1286" t="s">
        <v>603</v>
      </c>
      <c r="E1286">
        <v>1575.1176456799999</v>
      </c>
      <c r="F1286">
        <v>159.97999999999999</v>
      </c>
      <c r="G1286">
        <v>-14.4838517012228</v>
      </c>
      <c r="H1286">
        <v>5.5321889902854302</v>
      </c>
      <c r="I1286">
        <v>5.9315897523718997</v>
      </c>
      <c r="J1286">
        <v>8.7382829533357995</v>
      </c>
      <c r="K1286">
        <v>147.309505570054</v>
      </c>
      <c r="L1286">
        <v>142.66722393664901</v>
      </c>
      <c r="M1286">
        <v>68.854882661044002</v>
      </c>
      <c r="N1286">
        <v>0.95094240446049905</v>
      </c>
      <c r="O1286">
        <v>17.483435429428599</v>
      </c>
      <c r="P1286">
        <v>39.720524017467199</v>
      </c>
      <c r="Q1286">
        <v>-5.2442191936108003E-2</v>
      </c>
    </row>
    <row r="1287" spans="1:17" hidden="1" x14ac:dyDescent="0.3">
      <c r="A1287" t="s">
        <v>2736</v>
      </c>
      <c r="B1287" t="s">
        <v>2737</v>
      </c>
      <c r="C1287" t="s">
        <v>3162</v>
      </c>
      <c r="D1287" t="s">
        <v>51</v>
      </c>
      <c r="E1287">
        <v>1564.35546</v>
      </c>
      <c r="F1287">
        <v>2655.05</v>
      </c>
      <c r="G1287">
        <v>73.808325737676498</v>
      </c>
      <c r="H1287">
        <v>8.8248584232038194</v>
      </c>
      <c r="I1287">
        <v>67.285968581354098</v>
      </c>
      <c r="J1287">
        <v>3.1195538563458198</v>
      </c>
      <c r="K1287">
        <v>2489.6158847362299</v>
      </c>
      <c r="L1287">
        <v>1998.9222718860101</v>
      </c>
      <c r="M1287">
        <v>55.3782923215811</v>
      </c>
      <c r="N1287">
        <v>0.58898146996642198</v>
      </c>
      <c r="O1287">
        <v>6.76823411988474</v>
      </c>
      <c r="P1287">
        <v>121.25416666666599</v>
      </c>
    </row>
    <row r="1288" spans="1:17" hidden="1" x14ac:dyDescent="0.3">
      <c r="A1288" t="s">
        <v>2738</v>
      </c>
      <c r="B1288" t="s">
        <v>2739</v>
      </c>
      <c r="C1288" t="s">
        <v>3162</v>
      </c>
      <c r="D1288" t="s">
        <v>130</v>
      </c>
      <c r="E1288">
        <v>1560.992658675</v>
      </c>
      <c r="F1288">
        <v>379.25</v>
      </c>
      <c r="G1288">
        <v>61.7997088708699</v>
      </c>
      <c r="H1288">
        <v>12.1318385848496</v>
      </c>
      <c r="I1288">
        <v>-8.5297436592429197</v>
      </c>
      <c r="J1288">
        <v>-2.2950315582395802</v>
      </c>
      <c r="K1288">
        <v>360.14062843775201</v>
      </c>
      <c r="L1288">
        <v>328.16033309406998</v>
      </c>
      <c r="M1288">
        <v>48.698758435793401</v>
      </c>
      <c r="N1288">
        <v>0.89843461563971905</v>
      </c>
      <c r="O1288">
        <v>14.6868820039551</v>
      </c>
      <c r="P1288">
        <v>139.19899085461901</v>
      </c>
      <c r="Q1288">
        <v>9.3170222793269003E-2</v>
      </c>
    </row>
    <row r="1289" spans="1:17" hidden="1" x14ac:dyDescent="0.3">
      <c r="A1289" t="s">
        <v>2740</v>
      </c>
      <c r="B1289" t="s">
        <v>2741</v>
      </c>
      <c r="C1289" t="s">
        <v>3162</v>
      </c>
      <c r="D1289" t="s">
        <v>257</v>
      </c>
      <c r="E1289">
        <v>1559.21344677</v>
      </c>
      <c r="F1289">
        <v>397.9</v>
      </c>
      <c r="G1289">
        <v>88.759948573225302</v>
      </c>
      <c r="H1289">
        <v>-4.8689514343060996</v>
      </c>
      <c r="I1289">
        <v>66.607484858871103</v>
      </c>
      <c r="J1289">
        <v>4.0571819032372103</v>
      </c>
      <c r="K1289">
        <v>376.18567991993098</v>
      </c>
      <c r="M1289">
        <v>52.3931337262959</v>
      </c>
      <c r="N1289">
        <v>0.34783747608444798</v>
      </c>
      <c r="O1289">
        <v>16.612214124151802</v>
      </c>
      <c r="P1289">
        <v>132.214765100671</v>
      </c>
    </row>
    <row r="1290" spans="1:17" hidden="1" x14ac:dyDescent="0.3">
      <c r="A1290" t="s">
        <v>2742</v>
      </c>
      <c r="B1290" t="s">
        <v>2743</v>
      </c>
      <c r="C1290" t="s">
        <v>3162</v>
      </c>
      <c r="D1290" t="s">
        <v>252</v>
      </c>
      <c r="E1290">
        <v>1557.92</v>
      </c>
      <c r="F1290">
        <v>1198.4000000000001</v>
      </c>
      <c r="G1290">
        <v>37.858223623277098</v>
      </c>
      <c r="H1290">
        <v>-1.82534077998342</v>
      </c>
      <c r="I1290">
        <v>14.8092758124171</v>
      </c>
      <c r="J1290">
        <v>6.7016686738816196</v>
      </c>
      <c r="K1290">
        <v>1220.81105010538</v>
      </c>
      <c r="L1290">
        <v>1090.73733721803</v>
      </c>
      <c r="M1290">
        <v>53.279522410297098</v>
      </c>
      <c r="N1290">
        <v>0.533518192761268</v>
      </c>
      <c r="O1290">
        <v>30.9996662216288</v>
      </c>
      <c r="P1290">
        <v>90.358192359621896</v>
      </c>
      <c r="Q1290">
        <v>6.9164399690270995E-2</v>
      </c>
    </row>
    <row r="1291" spans="1:17" hidden="1" x14ac:dyDescent="0.3">
      <c r="A1291" t="s">
        <v>2744</v>
      </c>
      <c r="B1291" t="s">
        <v>2745</v>
      </c>
      <c r="C1291" t="s">
        <v>3162</v>
      </c>
      <c r="D1291" t="s">
        <v>429</v>
      </c>
      <c r="E1291">
        <v>1553.98403349</v>
      </c>
      <c r="F1291">
        <v>105.7</v>
      </c>
      <c r="G1291">
        <v>-61.6276143143374</v>
      </c>
      <c r="H1291">
        <v>3.0596621071592098</v>
      </c>
      <c r="I1291">
        <v>-9.9269237970282393</v>
      </c>
      <c r="J1291">
        <v>-2.6271366624377199</v>
      </c>
      <c r="K1291">
        <v>105.57866419783601</v>
      </c>
      <c r="L1291">
        <v>110.191267617321</v>
      </c>
      <c r="M1291">
        <v>41.3467335715983</v>
      </c>
      <c r="N1291">
        <v>0.58123000220963805</v>
      </c>
      <c r="O1291">
        <v>59.224219489120102</v>
      </c>
      <c r="P1291">
        <v>17.4444444444444</v>
      </c>
      <c r="Q1291">
        <v>-3.6944496214557997E-2</v>
      </c>
    </row>
    <row r="1292" spans="1:17" hidden="1" x14ac:dyDescent="0.3">
      <c r="A1292" t="s">
        <v>2746</v>
      </c>
      <c r="B1292" t="s">
        <v>2747</v>
      </c>
      <c r="C1292" t="s">
        <v>3162</v>
      </c>
      <c r="D1292" t="s">
        <v>21</v>
      </c>
      <c r="E1292">
        <v>1550.3108727399999</v>
      </c>
      <c r="F1292">
        <v>417.55</v>
      </c>
      <c r="G1292">
        <v>13.493051989458101</v>
      </c>
      <c r="H1292">
        <v>0.222169936938482</v>
      </c>
      <c r="I1292">
        <v>-4.3637693442877197</v>
      </c>
      <c r="J1292">
        <v>7.11295319627982</v>
      </c>
      <c r="K1292">
        <v>396.73058458434298</v>
      </c>
      <c r="L1292">
        <v>355.32741437669699</v>
      </c>
      <c r="M1292">
        <v>65.946977447654703</v>
      </c>
      <c r="N1292">
        <v>0.50837379281226502</v>
      </c>
      <c r="O1292">
        <v>8.9689857502095407</v>
      </c>
      <c r="P1292">
        <v>68.095813204508801</v>
      </c>
      <c r="Q1292">
        <v>-4.9692645213710003E-3</v>
      </c>
    </row>
    <row r="1293" spans="1:17" hidden="1" x14ac:dyDescent="0.3">
      <c r="A1293" t="s">
        <v>2748</v>
      </c>
      <c r="B1293" t="s">
        <v>2749</v>
      </c>
      <c r="C1293" t="s">
        <v>3162</v>
      </c>
      <c r="D1293" t="s">
        <v>257</v>
      </c>
      <c r="E1293">
        <v>1546.2860000000001</v>
      </c>
      <c r="F1293">
        <v>529.54999999999995</v>
      </c>
      <c r="G1293">
        <v>2.16510402383539</v>
      </c>
      <c r="H1293">
        <v>-0.32797871754781699</v>
      </c>
      <c r="I1293">
        <v>16.080674188012399</v>
      </c>
      <c r="J1293">
        <v>1.60751627560596</v>
      </c>
      <c r="K1293">
        <v>516.15835073819301</v>
      </c>
      <c r="L1293">
        <v>456.20093481044103</v>
      </c>
      <c r="M1293">
        <v>52.272912594718498</v>
      </c>
      <c r="N1293">
        <v>0.64530427677455404</v>
      </c>
      <c r="O1293">
        <v>8.3655934283826099</v>
      </c>
      <c r="P1293">
        <v>61.349786715417402</v>
      </c>
      <c r="Q1293">
        <v>5.1302330037310004E-3</v>
      </c>
    </row>
    <row r="1294" spans="1:17" hidden="1" x14ac:dyDescent="0.3">
      <c r="A1294" t="s">
        <v>2750</v>
      </c>
      <c r="B1294" t="s">
        <v>2751</v>
      </c>
      <c r="C1294" t="s">
        <v>3162</v>
      </c>
      <c r="D1294" t="s">
        <v>773</v>
      </c>
      <c r="E1294">
        <v>1542.3136050000001</v>
      </c>
      <c r="F1294">
        <v>250.95</v>
      </c>
      <c r="G1294">
        <v>105.5278492043</v>
      </c>
      <c r="H1294">
        <v>-11.0251415767961</v>
      </c>
      <c r="I1294">
        <v>-16.450928563042599</v>
      </c>
      <c r="J1294">
        <v>-5.6947792925196898</v>
      </c>
      <c r="K1294">
        <v>294.22328278288199</v>
      </c>
      <c r="L1294">
        <v>269.03514256571998</v>
      </c>
      <c r="M1294">
        <v>31.353221117534801</v>
      </c>
      <c r="N1294">
        <v>0.69035285649622202</v>
      </c>
      <c r="O1294">
        <v>77.326160589758899</v>
      </c>
      <c r="P1294">
        <v>132.08175344492699</v>
      </c>
      <c r="Q1294">
        <v>9.5738507698564998E-2</v>
      </c>
    </row>
    <row r="1295" spans="1:17" hidden="1" x14ac:dyDescent="0.3">
      <c r="A1295" t="s">
        <v>2752</v>
      </c>
      <c r="B1295" t="s">
        <v>2753</v>
      </c>
      <c r="C1295" t="s">
        <v>3162</v>
      </c>
      <c r="D1295" t="s">
        <v>72</v>
      </c>
      <c r="E1295">
        <v>1537.070892</v>
      </c>
      <c r="F1295">
        <v>50008</v>
      </c>
      <c r="G1295">
        <v>148.59327595194401</v>
      </c>
      <c r="H1295">
        <v>-3.8141463368840598</v>
      </c>
      <c r="I1295">
        <v>99.952502622627605</v>
      </c>
      <c r="J1295">
        <v>0.45489839564169499</v>
      </c>
      <c r="K1295">
        <v>50426.446227629101</v>
      </c>
      <c r="L1295">
        <v>40301.118397605598</v>
      </c>
      <c r="M1295">
        <v>55.834580503423197</v>
      </c>
      <c r="N1295">
        <v>0.856702619414483</v>
      </c>
      <c r="O1295">
        <v>33.9765637498</v>
      </c>
      <c r="P1295">
        <v>210.608695652173</v>
      </c>
      <c r="Q1295">
        <v>9.3787587077635001E-2</v>
      </c>
    </row>
    <row r="1296" spans="1:17" hidden="1" x14ac:dyDescent="0.3">
      <c r="A1296" t="s">
        <v>2754</v>
      </c>
      <c r="B1296" t="s">
        <v>2755</v>
      </c>
      <c r="C1296" t="s">
        <v>3162</v>
      </c>
      <c r="D1296" t="s">
        <v>453</v>
      </c>
      <c r="E1296">
        <v>1536.4013314900001</v>
      </c>
      <c r="F1296">
        <v>1179.95</v>
      </c>
      <c r="G1296">
        <v>-20.247313853672999</v>
      </c>
      <c r="H1296">
        <v>-5.9217903597856498</v>
      </c>
      <c r="I1296">
        <v>-19.205046616525301</v>
      </c>
      <c r="J1296">
        <v>5.4582479078862303</v>
      </c>
      <c r="K1296">
        <v>1252.1459655884</v>
      </c>
      <c r="L1296">
        <v>1293.25289830049</v>
      </c>
      <c r="M1296">
        <v>51.94139817216</v>
      </c>
      <c r="N1296">
        <v>0.894086625837894</v>
      </c>
      <c r="O1296">
        <v>31.615746429933399</v>
      </c>
      <c r="P1296">
        <v>15.6983870176986</v>
      </c>
      <c r="Q1296">
        <v>-5.4435336176439003E-2</v>
      </c>
    </row>
    <row r="1297" spans="1:17" hidden="1" x14ac:dyDescent="0.3">
      <c r="A1297" t="s">
        <v>2756</v>
      </c>
      <c r="B1297" t="s">
        <v>2757</v>
      </c>
      <c r="C1297" t="s">
        <v>3162</v>
      </c>
      <c r="D1297" t="s">
        <v>48</v>
      </c>
      <c r="E1297">
        <v>1529.6716829249999</v>
      </c>
      <c r="F1297">
        <v>257.75</v>
      </c>
      <c r="G1297">
        <v>320.15320147861001</v>
      </c>
      <c r="H1297">
        <v>4.7276252216227999</v>
      </c>
      <c r="I1297">
        <v>96.804910058275198</v>
      </c>
      <c r="J1297">
        <v>4.4243834805031801</v>
      </c>
      <c r="K1297">
        <v>244.54813902211299</v>
      </c>
      <c r="L1297">
        <v>173.775612933525</v>
      </c>
      <c r="M1297">
        <v>47.930309061481701</v>
      </c>
      <c r="N1297">
        <v>0.283594768399693</v>
      </c>
      <c r="O1297">
        <v>17.5169738118331</v>
      </c>
      <c r="P1297">
        <v>390.48525214081798</v>
      </c>
      <c r="Q1297">
        <v>0.22476940034123599</v>
      </c>
    </row>
    <row r="1298" spans="1:17" hidden="1" x14ac:dyDescent="0.3">
      <c r="A1298" t="s">
        <v>2758</v>
      </c>
      <c r="B1298" t="s">
        <v>2759</v>
      </c>
      <c r="C1298" t="s">
        <v>3162</v>
      </c>
      <c r="D1298" t="s">
        <v>127</v>
      </c>
      <c r="E1298">
        <v>1520.5118061329999</v>
      </c>
      <c r="F1298">
        <v>14.11</v>
      </c>
      <c r="G1298">
        <v>-21.616392466749598</v>
      </c>
      <c r="H1298">
        <v>-5.8261219689530401</v>
      </c>
      <c r="I1298">
        <v>-40.9778439137201</v>
      </c>
      <c r="J1298">
        <v>-1.76042053819167</v>
      </c>
      <c r="K1298">
        <v>15.143613061437</v>
      </c>
      <c r="L1298">
        <v>16.134057223592301</v>
      </c>
      <c r="M1298">
        <v>33.987762756671998</v>
      </c>
      <c r="N1298">
        <v>0.56807140395068301</v>
      </c>
      <c r="O1298">
        <v>86.783461744473499</v>
      </c>
      <c r="P1298">
        <v>18.2295965985689</v>
      </c>
      <c r="Q1298">
        <v>3.4912188835500998E-2</v>
      </c>
    </row>
    <row r="1299" spans="1:17" hidden="1" x14ac:dyDescent="0.3">
      <c r="A1299" t="s">
        <v>2760</v>
      </c>
      <c r="B1299" t="s">
        <v>2761</v>
      </c>
      <c r="C1299" t="s">
        <v>3162</v>
      </c>
      <c r="D1299" t="s">
        <v>429</v>
      </c>
      <c r="E1299">
        <v>1517.3994350790001</v>
      </c>
      <c r="F1299">
        <v>148.83000000000001</v>
      </c>
      <c r="G1299">
        <v>-33.208445133753301</v>
      </c>
      <c r="H1299">
        <v>-9.6149076586675193</v>
      </c>
      <c r="I1299">
        <v>-19.402476363305901</v>
      </c>
      <c r="J1299">
        <v>3.6537987772382898</v>
      </c>
      <c r="M1299">
        <v>40.391631905900802</v>
      </c>
      <c r="O1299">
        <v>18.927635557347202</v>
      </c>
      <c r="P1299">
        <v>5.6356022428845298</v>
      </c>
    </row>
    <row r="1300" spans="1:17" hidden="1" x14ac:dyDescent="0.3">
      <c r="A1300" t="s">
        <v>2762</v>
      </c>
      <c r="B1300" t="s">
        <v>2763</v>
      </c>
      <c r="C1300" t="s">
        <v>3162</v>
      </c>
      <c r="D1300" t="s">
        <v>188</v>
      </c>
      <c r="E1300">
        <v>1517.1112800000001</v>
      </c>
      <c r="F1300">
        <v>808.35</v>
      </c>
      <c r="G1300">
        <v>79.395140345359806</v>
      </c>
      <c r="H1300">
        <v>-5.7640304656850603</v>
      </c>
      <c r="I1300">
        <v>-28.794048571909201</v>
      </c>
      <c r="J1300">
        <v>-2.5858738934744401</v>
      </c>
      <c r="K1300">
        <v>898.71448031148498</v>
      </c>
      <c r="L1300">
        <v>816.65838072030294</v>
      </c>
      <c r="M1300">
        <v>23.662706985660101</v>
      </c>
      <c r="N1300">
        <v>0.60565499527942102</v>
      </c>
      <c r="O1300">
        <v>58.402919527432402</v>
      </c>
      <c r="P1300">
        <v>129.416773094934</v>
      </c>
      <c r="Q1300">
        <v>0.11565957448323801</v>
      </c>
    </row>
    <row r="1301" spans="1:17" hidden="1" x14ac:dyDescent="0.3">
      <c r="A1301" t="s">
        <v>2764</v>
      </c>
      <c r="B1301" t="s">
        <v>2765</v>
      </c>
      <c r="C1301" t="s">
        <v>3162</v>
      </c>
      <c r="E1301">
        <v>1514.0771215899999</v>
      </c>
      <c r="F1301">
        <v>349.85</v>
      </c>
      <c r="G1301">
        <v>1150.2709132776199</v>
      </c>
      <c r="H1301">
        <v>-15.3251172931633</v>
      </c>
      <c r="I1301">
        <v>141.50351801819201</v>
      </c>
      <c r="J1301">
        <v>-8.2437730822023401</v>
      </c>
      <c r="K1301">
        <v>373.37941449258398</v>
      </c>
      <c r="L1301">
        <v>266.69838322726798</v>
      </c>
      <c r="M1301">
        <v>39.890147259788499</v>
      </c>
      <c r="N1301">
        <v>0.60938529742550995</v>
      </c>
      <c r="O1301">
        <v>41.432042303844497</v>
      </c>
      <c r="P1301">
        <v>1366.87631027253</v>
      </c>
      <c r="Q1301">
        <v>0.20483552374151401</v>
      </c>
    </row>
    <row r="1302" spans="1:17" hidden="1" x14ac:dyDescent="0.3">
      <c r="A1302" t="s">
        <v>2766</v>
      </c>
      <c r="B1302" t="s">
        <v>2767</v>
      </c>
      <c r="C1302" t="s">
        <v>3162</v>
      </c>
      <c r="D1302" t="s">
        <v>130</v>
      </c>
      <c r="E1302">
        <v>1503.6337619999999</v>
      </c>
      <c r="F1302">
        <v>118</v>
      </c>
      <c r="G1302">
        <v>18.0539388966275</v>
      </c>
      <c r="H1302">
        <v>-10.002351645720299</v>
      </c>
      <c r="I1302">
        <v>8.0917982727795401</v>
      </c>
      <c r="J1302">
        <v>5.5053040024893498</v>
      </c>
      <c r="K1302">
        <v>125.297703086878</v>
      </c>
      <c r="L1302">
        <v>116.436761989197</v>
      </c>
      <c r="M1302">
        <v>46.4189805184999</v>
      </c>
      <c r="N1302">
        <v>0.72475601765951103</v>
      </c>
      <c r="O1302">
        <v>27.9237288135593</v>
      </c>
      <c r="P1302">
        <v>61.202185792349702</v>
      </c>
      <c r="Q1302">
        <v>6.9745172930207003E-2</v>
      </c>
    </row>
    <row r="1303" spans="1:17" hidden="1" x14ac:dyDescent="0.3">
      <c r="A1303" t="s">
        <v>2768</v>
      </c>
      <c r="B1303" t="s">
        <v>2769</v>
      </c>
      <c r="C1303" t="s">
        <v>3162</v>
      </c>
      <c r="D1303" t="s">
        <v>750</v>
      </c>
      <c r="E1303">
        <v>1502.0466694199999</v>
      </c>
      <c r="F1303">
        <v>271.49</v>
      </c>
      <c r="G1303">
        <v>1.5315835872646399</v>
      </c>
      <c r="H1303">
        <v>-0.18380583672397</v>
      </c>
      <c r="I1303">
        <v>0.941344261813293</v>
      </c>
      <c r="J1303">
        <v>-0.210413081513145</v>
      </c>
      <c r="K1303">
        <v>272.174747887195</v>
      </c>
      <c r="L1303">
        <v>253.08459834216501</v>
      </c>
      <c r="M1303">
        <v>57.335343564974302</v>
      </c>
      <c r="N1303">
        <v>1.2268838801724999</v>
      </c>
      <c r="O1303">
        <v>5.9633872334155802</v>
      </c>
      <c r="P1303">
        <v>33.811424910049801</v>
      </c>
      <c r="Q1303">
        <v>2.5420345253382999E-2</v>
      </c>
    </row>
    <row r="1304" spans="1:17" hidden="1" x14ac:dyDescent="0.3">
      <c r="A1304" t="s">
        <v>2770</v>
      </c>
      <c r="B1304" t="s">
        <v>2771</v>
      </c>
      <c r="C1304" t="s">
        <v>3162</v>
      </c>
      <c r="D1304" t="s">
        <v>48</v>
      </c>
      <c r="E1304">
        <v>1492.98525</v>
      </c>
      <c r="F1304">
        <v>378.45</v>
      </c>
      <c r="G1304">
        <v>-7.54447027836326</v>
      </c>
      <c r="H1304">
        <v>-6.3224017679175004</v>
      </c>
      <c r="I1304">
        <v>22.606141783038801</v>
      </c>
      <c r="J1304">
        <v>-1.4715403089686101</v>
      </c>
      <c r="K1304">
        <v>398.437822754259</v>
      </c>
      <c r="L1304">
        <v>365.39919138231198</v>
      </c>
      <c r="M1304">
        <v>44.230425521623999</v>
      </c>
      <c r="N1304">
        <v>0.64081873143298196</v>
      </c>
      <c r="O1304">
        <v>31.444048090896999</v>
      </c>
      <c r="P1304">
        <v>64.436237236584802</v>
      </c>
      <c r="Q1304">
        <v>7.4057036508596005E-2</v>
      </c>
    </row>
    <row r="1305" spans="1:17" hidden="1" x14ac:dyDescent="0.3">
      <c r="A1305" t="s">
        <v>2772</v>
      </c>
      <c r="B1305" t="s">
        <v>2773</v>
      </c>
      <c r="C1305" t="s">
        <v>3162</v>
      </c>
      <c r="D1305" t="s">
        <v>257</v>
      </c>
      <c r="E1305">
        <v>1487.7719760299999</v>
      </c>
      <c r="F1305">
        <v>109.77</v>
      </c>
      <c r="G1305">
        <v>-34.193786445086801</v>
      </c>
      <c r="H1305">
        <v>-3.8494303679655202</v>
      </c>
      <c r="I1305">
        <v>-8.8482667527166896</v>
      </c>
      <c r="J1305">
        <v>-0.11850666133554601</v>
      </c>
      <c r="K1305">
        <v>110.310237991097</v>
      </c>
      <c r="L1305">
        <v>111.1984956858</v>
      </c>
      <c r="M1305">
        <v>61.582718202398297</v>
      </c>
      <c r="N1305">
        <v>0.56465503532209504</v>
      </c>
      <c r="O1305">
        <v>17.509337706112799</v>
      </c>
      <c r="P1305">
        <v>19.315217391304301</v>
      </c>
      <c r="Q1305">
        <v>-4.8331865762701001E-2</v>
      </c>
    </row>
    <row r="1306" spans="1:17" hidden="1" x14ac:dyDescent="0.3">
      <c r="A1306" t="s">
        <v>2774</v>
      </c>
      <c r="B1306" t="s">
        <v>2775</v>
      </c>
      <c r="C1306" t="s">
        <v>3162</v>
      </c>
      <c r="D1306" t="s">
        <v>119</v>
      </c>
      <c r="E1306">
        <v>1487.7437205000001</v>
      </c>
      <c r="F1306">
        <v>536.35</v>
      </c>
      <c r="G1306">
        <v>50.9866452462974</v>
      </c>
      <c r="H1306">
        <v>-13.5377940635024</v>
      </c>
      <c r="I1306">
        <v>-10.7220652019661</v>
      </c>
      <c r="J1306">
        <v>1.68212862465415</v>
      </c>
      <c r="K1306">
        <v>558.70050183094304</v>
      </c>
      <c r="L1306">
        <v>511.00930847057799</v>
      </c>
      <c r="M1306">
        <v>40.250280435367998</v>
      </c>
      <c r="N1306">
        <v>0.67031357330043395</v>
      </c>
      <c r="O1306">
        <v>25.477766383891101</v>
      </c>
      <c r="P1306">
        <v>106.328140026928</v>
      </c>
      <c r="Q1306">
        <v>0.13631216329614601</v>
      </c>
    </row>
    <row r="1307" spans="1:17" hidden="1" x14ac:dyDescent="0.3">
      <c r="A1307" t="s">
        <v>2776</v>
      </c>
      <c r="B1307" t="s">
        <v>2777</v>
      </c>
      <c r="C1307" t="s">
        <v>3162</v>
      </c>
      <c r="D1307" t="s">
        <v>122</v>
      </c>
      <c r="E1307">
        <v>1484.987246706</v>
      </c>
      <c r="F1307">
        <v>26.31</v>
      </c>
      <c r="G1307">
        <v>-33.7496714363946</v>
      </c>
      <c r="H1307">
        <v>4.8100727370064096</v>
      </c>
      <c r="I1307">
        <v>-21.709873186442898</v>
      </c>
      <c r="J1307">
        <v>12.805845218614801</v>
      </c>
      <c r="K1307">
        <v>26.0141739729516</v>
      </c>
      <c r="L1307">
        <v>27.605519768199802</v>
      </c>
      <c r="M1307">
        <v>67.021974684849695</v>
      </c>
      <c r="N1307">
        <v>1.1865422855335399</v>
      </c>
      <c r="O1307">
        <v>49.752945648042498</v>
      </c>
      <c r="P1307">
        <v>25.285714285714199</v>
      </c>
      <c r="Q1307">
        <v>0.202057685247922</v>
      </c>
    </row>
    <row r="1308" spans="1:17" hidden="1" x14ac:dyDescent="0.3">
      <c r="A1308" t="s">
        <v>2778</v>
      </c>
      <c r="B1308" t="s">
        <v>2779</v>
      </c>
      <c r="C1308" t="s">
        <v>3162</v>
      </c>
      <c r="D1308" t="s">
        <v>48</v>
      </c>
      <c r="E1308">
        <v>1478.0561821199999</v>
      </c>
      <c r="F1308">
        <v>258.66000000000003</v>
      </c>
      <c r="G1308">
        <v>289.29818579152698</v>
      </c>
      <c r="H1308">
        <v>9.6731040372389092</v>
      </c>
      <c r="I1308">
        <v>68.386518311332594</v>
      </c>
      <c r="J1308">
        <v>10.518436869381899</v>
      </c>
      <c r="K1308">
        <v>200.123221742753</v>
      </c>
      <c r="L1308">
        <v>143.69288456835301</v>
      </c>
      <c r="M1308">
        <v>76.305398971353995</v>
      </c>
      <c r="N1308">
        <v>0.32087987044017502</v>
      </c>
      <c r="O1308">
        <v>0</v>
      </c>
      <c r="P1308">
        <v>315.85209003215402</v>
      </c>
      <c r="Q1308">
        <v>0.144760620618956</v>
      </c>
    </row>
    <row r="1309" spans="1:17" hidden="1" x14ac:dyDescent="0.3">
      <c r="A1309" t="s">
        <v>2780</v>
      </c>
      <c r="B1309" t="s">
        <v>2781</v>
      </c>
      <c r="C1309" t="s">
        <v>3162</v>
      </c>
      <c r="D1309" t="s">
        <v>229</v>
      </c>
      <c r="E1309">
        <v>1475.09027354</v>
      </c>
      <c r="F1309">
        <v>2419.3000000000002</v>
      </c>
      <c r="G1309">
        <v>168.554658823534</v>
      </c>
      <c r="H1309">
        <v>-4.4919089964589203</v>
      </c>
      <c r="I1309">
        <v>89.467042797957703</v>
      </c>
      <c r="J1309">
        <v>7.5282878234078101</v>
      </c>
      <c r="K1309">
        <v>2039.08949769388</v>
      </c>
      <c r="L1309">
        <v>1508.33075467804</v>
      </c>
      <c r="M1309">
        <v>64.175582075466096</v>
      </c>
      <c r="N1309">
        <v>0.33457657688246001</v>
      </c>
      <c r="O1309">
        <v>10.3005001446699</v>
      </c>
      <c r="P1309">
        <v>222.57333333333301</v>
      </c>
      <c r="Q1309">
        <v>0.13592395317668901</v>
      </c>
    </row>
    <row r="1310" spans="1:17" hidden="1" x14ac:dyDescent="0.3">
      <c r="A1310" t="s">
        <v>2782</v>
      </c>
      <c r="B1310" t="s">
        <v>2783</v>
      </c>
      <c r="C1310" t="s">
        <v>3162</v>
      </c>
      <c r="D1310" t="s">
        <v>218</v>
      </c>
      <c r="E1310">
        <v>1462.7454875000001</v>
      </c>
      <c r="F1310">
        <v>4609.25</v>
      </c>
      <c r="G1310">
        <v>1673.9343770093701</v>
      </c>
      <c r="H1310">
        <v>38.827308831605201</v>
      </c>
      <c r="I1310">
        <v>1136.03288273626</v>
      </c>
      <c r="J1310">
        <v>-3.7036953021138297E-2</v>
      </c>
      <c r="K1310">
        <v>3477.3291377086198</v>
      </c>
      <c r="L1310">
        <v>1812.8581528775401</v>
      </c>
      <c r="M1310">
        <v>62.3651776449816</v>
      </c>
      <c r="N1310">
        <v>0.44725286034534401</v>
      </c>
      <c r="O1310">
        <v>6.24613548842001</v>
      </c>
      <c r="P1310">
        <v>2115.9855769230699</v>
      </c>
      <c r="Q1310">
        <v>0.350856873450342</v>
      </c>
    </row>
    <row r="1311" spans="1:17" hidden="1" x14ac:dyDescent="0.3">
      <c r="A1311" t="s">
        <v>2784</v>
      </c>
      <c r="B1311" t="s">
        <v>2785</v>
      </c>
      <c r="C1311" t="s">
        <v>3162</v>
      </c>
      <c r="D1311" t="s">
        <v>257</v>
      </c>
      <c r="E1311">
        <v>1456.349237745</v>
      </c>
      <c r="F1311">
        <v>848.45</v>
      </c>
      <c r="G1311">
        <v>16.054718332697998</v>
      </c>
      <c r="H1311">
        <v>51.414958125844997</v>
      </c>
      <c r="I1311">
        <v>41.193822671886601</v>
      </c>
      <c r="J1311">
        <v>9.7326525547525709</v>
      </c>
      <c r="K1311">
        <v>679.24140742353097</v>
      </c>
      <c r="L1311">
        <v>600.28065754722195</v>
      </c>
      <c r="M1311">
        <v>68.5458145619898</v>
      </c>
      <c r="N1311">
        <v>2.1006225880493901</v>
      </c>
      <c r="O1311">
        <v>11.0259885673875</v>
      </c>
      <c r="P1311">
        <v>92.392290249433103</v>
      </c>
      <c r="Q1311">
        <v>9.4081382959838006E-2</v>
      </c>
    </row>
    <row r="1312" spans="1:17" hidden="1" x14ac:dyDescent="0.3">
      <c r="A1312" t="s">
        <v>2786</v>
      </c>
      <c r="B1312" t="s">
        <v>2787</v>
      </c>
      <c r="C1312" t="s">
        <v>3162</v>
      </c>
      <c r="D1312" t="s">
        <v>2788</v>
      </c>
      <c r="E1312">
        <v>1454.742467</v>
      </c>
      <c r="F1312">
        <v>1387</v>
      </c>
      <c r="G1312">
        <v>425.266266835561</v>
      </c>
      <c r="H1312">
        <v>-13.8785387355361</v>
      </c>
      <c r="I1312">
        <v>92.687893604840298</v>
      </c>
      <c r="J1312">
        <v>-4.8880478404042096</v>
      </c>
      <c r="K1312">
        <v>1468.10065264731</v>
      </c>
      <c r="L1312">
        <v>1014.41505389637</v>
      </c>
      <c r="M1312">
        <v>38.761749988602197</v>
      </c>
      <c r="N1312">
        <v>0.43191262836143801</v>
      </c>
      <c r="O1312">
        <v>30.457822638788699</v>
      </c>
      <c r="P1312">
        <v>479.365079365079</v>
      </c>
    </row>
    <row r="1313" spans="1:17" hidden="1" x14ac:dyDescent="0.3">
      <c r="A1313" t="s">
        <v>2789</v>
      </c>
      <c r="B1313" t="s">
        <v>2790</v>
      </c>
      <c r="C1313" t="s">
        <v>3162</v>
      </c>
      <c r="D1313" t="s">
        <v>21</v>
      </c>
      <c r="E1313">
        <v>1449.177540831</v>
      </c>
      <c r="F1313">
        <v>148.77000000000001</v>
      </c>
      <c r="G1313">
        <v>52.903273081447303</v>
      </c>
      <c r="H1313">
        <v>3.5106414912792698</v>
      </c>
      <c r="I1313">
        <v>38.980774371737397</v>
      </c>
      <c r="J1313">
        <v>6.1133631659446204</v>
      </c>
      <c r="K1313">
        <v>144.26296278438301</v>
      </c>
      <c r="L1313">
        <v>122.708534857635</v>
      </c>
      <c r="M1313">
        <v>56.063553042739301</v>
      </c>
      <c r="N1313">
        <v>0.991326314464963</v>
      </c>
      <c r="O1313">
        <v>23.882503192847999</v>
      </c>
      <c r="P1313">
        <v>105.2</v>
      </c>
      <c r="Q1313">
        <v>0.105667306231144</v>
      </c>
    </row>
    <row r="1314" spans="1:17" hidden="1" x14ac:dyDescent="0.3">
      <c r="A1314" t="s">
        <v>2791</v>
      </c>
      <c r="B1314" t="s">
        <v>2792</v>
      </c>
      <c r="C1314" t="s">
        <v>3162</v>
      </c>
      <c r="D1314" t="s">
        <v>276</v>
      </c>
      <c r="E1314">
        <v>1448.8420097109999</v>
      </c>
      <c r="F1314">
        <v>176.57</v>
      </c>
      <c r="G1314">
        <v>-38.5768240213947</v>
      </c>
      <c r="H1314">
        <v>-6.35477688252635</v>
      </c>
      <c r="I1314">
        <v>-7.98970349153866</v>
      </c>
      <c r="J1314">
        <v>-1.32715595703251</v>
      </c>
      <c r="K1314">
        <v>180.09986003768299</v>
      </c>
      <c r="M1314">
        <v>40.664896031920499</v>
      </c>
      <c r="N1314">
        <v>0.27664807970372002</v>
      </c>
      <c r="O1314">
        <v>24.539842555360401</v>
      </c>
      <c r="P1314">
        <v>37.195027195027201</v>
      </c>
    </row>
    <row r="1315" spans="1:17" hidden="1" x14ac:dyDescent="0.3">
      <c r="A1315" t="s">
        <v>2793</v>
      </c>
      <c r="B1315" t="s">
        <v>2794</v>
      </c>
      <c r="C1315" t="s">
        <v>3162</v>
      </c>
      <c r="D1315" t="s">
        <v>119</v>
      </c>
      <c r="E1315">
        <v>1447.93862343</v>
      </c>
      <c r="F1315">
        <v>12.09</v>
      </c>
      <c r="G1315">
        <v>6.3032386165154497</v>
      </c>
      <c r="H1315">
        <v>-9.81425596794009</v>
      </c>
      <c r="I1315">
        <v>-26.3907926130371</v>
      </c>
      <c r="J1315">
        <v>-1.59671348287232</v>
      </c>
      <c r="K1315">
        <v>12.941869496821299</v>
      </c>
      <c r="L1315">
        <v>13.251903826927199</v>
      </c>
      <c r="M1315">
        <v>37.794573509487698</v>
      </c>
      <c r="N1315">
        <v>0.46601087616617298</v>
      </c>
      <c r="O1315">
        <v>52.1918941273779</v>
      </c>
      <c r="P1315">
        <v>47.439024390243901</v>
      </c>
      <c r="Q1315">
        <v>5.1970049728545999E-2</v>
      </c>
    </row>
    <row r="1316" spans="1:17" hidden="1" x14ac:dyDescent="0.3">
      <c r="A1316" t="s">
        <v>2795</v>
      </c>
      <c r="B1316" t="s">
        <v>2796</v>
      </c>
      <c r="C1316" t="s">
        <v>3162</v>
      </c>
      <c r="D1316" t="s">
        <v>279</v>
      </c>
      <c r="E1316">
        <v>1447.6380142319999</v>
      </c>
      <c r="F1316">
        <v>26.12</v>
      </c>
      <c r="G1316">
        <v>-43.103425007400503</v>
      </c>
      <c r="H1316">
        <v>-6.1370629133781396</v>
      </c>
      <c r="I1316">
        <v>-25.826138465188301</v>
      </c>
      <c r="J1316">
        <v>-1.2609073956238099</v>
      </c>
      <c r="K1316">
        <v>28.3823696780549</v>
      </c>
      <c r="L1316">
        <v>30.7387362437631</v>
      </c>
      <c r="M1316">
        <v>36.574576079642398</v>
      </c>
      <c r="N1316">
        <v>0.58982161696845403</v>
      </c>
      <c r="O1316">
        <v>75.344563552832994</v>
      </c>
      <c r="P1316">
        <v>16.0888888888888</v>
      </c>
      <c r="Q1316">
        <v>-4.3399786897474001E-2</v>
      </c>
    </row>
    <row r="1317" spans="1:17" hidden="1" x14ac:dyDescent="0.3">
      <c r="A1317" t="s">
        <v>2797</v>
      </c>
      <c r="B1317" t="s">
        <v>2798</v>
      </c>
      <c r="C1317" t="s">
        <v>3162</v>
      </c>
      <c r="D1317" t="s">
        <v>745</v>
      </c>
      <c r="E1317">
        <v>1445.7912841679999</v>
      </c>
      <c r="F1317">
        <v>66.180000000000007</v>
      </c>
      <c r="G1317">
        <v>60.659674260079797</v>
      </c>
      <c r="H1317">
        <v>-5.1598023437578204</v>
      </c>
      <c r="I1317">
        <v>13.0695550241165</v>
      </c>
      <c r="J1317">
        <v>-2.2541890085631202</v>
      </c>
      <c r="K1317">
        <v>68.235979772103505</v>
      </c>
      <c r="L1317">
        <v>59.9109286550284</v>
      </c>
      <c r="M1317">
        <v>37.586809097521602</v>
      </c>
      <c r="N1317">
        <v>0.40213337524027098</v>
      </c>
      <c r="O1317">
        <v>17.1048655182834</v>
      </c>
      <c r="P1317">
        <v>110.764331210191</v>
      </c>
      <c r="Q1317">
        <v>0.20721236178159</v>
      </c>
    </row>
    <row r="1318" spans="1:17" hidden="1" x14ac:dyDescent="0.3">
      <c r="A1318" t="s">
        <v>2799</v>
      </c>
      <c r="B1318" t="s">
        <v>2800</v>
      </c>
      <c r="C1318" t="s">
        <v>3162</v>
      </c>
      <c r="D1318" t="s">
        <v>51</v>
      </c>
      <c r="E1318">
        <v>1445.594990925</v>
      </c>
      <c r="F1318">
        <v>299.85000000000002</v>
      </c>
      <c r="G1318">
        <v>7.3674892386043904</v>
      </c>
      <c r="H1318">
        <v>-12.8882636189587</v>
      </c>
      <c r="I1318">
        <v>-0.42353015083179801</v>
      </c>
      <c r="J1318">
        <v>-2.0755958215624601</v>
      </c>
      <c r="K1318">
        <v>306.75126039801</v>
      </c>
      <c r="L1318">
        <v>270.48847844131899</v>
      </c>
      <c r="M1318">
        <v>37.135899229597399</v>
      </c>
      <c r="N1318">
        <v>0.45728271554510502</v>
      </c>
      <c r="O1318">
        <v>23.294980823745099</v>
      </c>
      <c r="P1318">
        <v>61.687786465354499</v>
      </c>
      <c r="Q1318">
        <v>3.8470809064199002E-2</v>
      </c>
    </row>
    <row r="1319" spans="1:17" hidden="1" x14ac:dyDescent="0.3">
      <c r="A1319" t="s">
        <v>2801</v>
      </c>
      <c r="B1319" t="s">
        <v>2802</v>
      </c>
      <c r="C1319" t="s">
        <v>3162</v>
      </c>
      <c r="D1319" t="s">
        <v>60</v>
      </c>
      <c r="E1319">
        <v>1433.433320334</v>
      </c>
      <c r="F1319">
        <v>201.33</v>
      </c>
      <c r="G1319">
        <v>-53.647874908742502</v>
      </c>
      <c r="H1319">
        <v>-9.1362035236988195</v>
      </c>
      <c r="I1319">
        <v>-31.892513783432999</v>
      </c>
      <c r="J1319">
        <v>-3.8277219374504599</v>
      </c>
      <c r="K1319">
        <v>221.994330405451</v>
      </c>
      <c r="M1319">
        <v>22.957086363546502</v>
      </c>
      <c r="N1319">
        <v>0.55592630418793298</v>
      </c>
      <c r="O1319">
        <v>47.295485024586398</v>
      </c>
      <c r="P1319">
        <v>1.17085427135679</v>
      </c>
    </row>
    <row r="1320" spans="1:17" hidden="1" x14ac:dyDescent="0.3">
      <c r="A1320" t="s">
        <v>2803</v>
      </c>
      <c r="B1320" t="s">
        <v>2804</v>
      </c>
      <c r="C1320" t="s">
        <v>3162</v>
      </c>
      <c r="D1320" t="s">
        <v>257</v>
      </c>
      <c r="E1320">
        <v>1431.505634358</v>
      </c>
      <c r="F1320">
        <v>152.22</v>
      </c>
      <c r="G1320">
        <v>36.509834377476501</v>
      </c>
      <c r="H1320">
        <v>-11.390453708716</v>
      </c>
      <c r="I1320">
        <v>50.841532557761902</v>
      </c>
      <c r="J1320">
        <v>0.75862123288335703</v>
      </c>
      <c r="K1320">
        <v>147.33641874301901</v>
      </c>
      <c r="L1320">
        <v>125.55427430864199</v>
      </c>
      <c r="M1320">
        <v>56.1086039406282</v>
      </c>
      <c r="N1320">
        <v>0.30078068135806402</v>
      </c>
      <c r="O1320">
        <v>16.936013664432998</v>
      </c>
      <c r="P1320">
        <v>85.860805860805797</v>
      </c>
      <c r="Q1320">
        <v>1.1771184814621E-2</v>
      </c>
    </row>
    <row r="1321" spans="1:17" hidden="1" x14ac:dyDescent="0.3">
      <c r="A1321" t="s">
        <v>2805</v>
      </c>
      <c r="B1321" t="s">
        <v>2806</v>
      </c>
      <c r="C1321" t="s">
        <v>3162</v>
      </c>
      <c r="D1321" t="s">
        <v>188</v>
      </c>
      <c r="E1321">
        <v>1428.06846</v>
      </c>
      <c r="F1321">
        <v>105.56</v>
      </c>
      <c r="G1321">
        <v>-3.4518634243008699</v>
      </c>
      <c r="H1321">
        <v>-8.5450651112056892</v>
      </c>
      <c r="I1321">
        <v>-35.101742016704399</v>
      </c>
      <c r="J1321">
        <v>-2.5013824936899698</v>
      </c>
      <c r="K1321">
        <v>116.11228856125</v>
      </c>
      <c r="L1321">
        <v>116.799186558885</v>
      </c>
      <c r="M1321">
        <v>33.0424802501554</v>
      </c>
      <c r="N1321">
        <v>0.49790684826451898</v>
      </c>
      <c r="O1321">
        <v>48.730579765062501</v>
      </c>
      <c r="P1321">
        <v>30.724458204334301</v>
      </c>
      <c r="Q1321">
        <v>8.9017397974383003E-2</v>
      </c>
    </row>
    <row r="1322" spans="1:17" hidden="1" x14ac:dyDescent="0.3">
      <c r="A1322" t="s">
        <v>2807</v>
      </c>
      <c r="B1322" t="s">
        <v>2808</v>
      </c>
      <c r="C1322" t="s">
        <v>3162</v>
      </c>
      <c r="D1322" t="s">
        <v>384</v>
      </c>
      <c r="E1322">
        <v>1428</v>
      </c>
      <c r="F1322">
        <v>238</v>
      </c>
      <c r="G1322">
        <v>1.47191609288522</v>
      </c>
      <c r="H1322">
        <v>-9.9811049661149092</v>
      </c>
      <c r="I1322">
        <v>63.157459947410501</v>
      </c>
      <c r="J1322">
        <v>-3.4596353928063399</v>
      </c>
      <c r="K1322">
        <v>241.77101329776801</v>
      </c>
      <c r="L1322">
        <v>209.029414955243</v>
      </c>
      <c r="M1322">
        <v>44.320631096511498</v>
      </c>
      <c r="N1322">
        <v>0.495772318967652</v>
      </c>
      <c r="O1322">
        <v>21.428571428571399</v>
      </c>
      <c r="P1322">
        <v>110.619469026548</v>
      </c>
      <c r="Q1322">
        <v>-7.6093553170847997E-2</v>
      </c>
    </row>
    <row r="1323" spans="1:17" hidden="1" x14ac:dyDescent="0.3">
      <c r="A1323" t="s">
        <v>2809</v>
      </c>
      <c r="B1323" t="s">
        <v>2810</v>
      </c>
      <c r="C1323" t="s">
        <v>3162</v>
      </c>
      <c r="D1323" t="s">
        <v>1014</v>
      </c>
      <c r="E1323">
        <v>1427.4134380999999</v>
      </c>
      <c r="F1323">
        <v>713.05</v>
      </c>
      <c r="G1323">
        <v>-22.709150727192601</v>
      </c>
      <c r="H1323">
        <v>1.81053481577676</v>
      </c>
      <c r="I1323">
        <v>9.2347862815948591</v>
      </c>
      <c r="J1323">
        <v>-2.4423624433229998</v>
      </c>
      <c r="K1323">
        <v>725.173225170568</v>
      </c>
      <c r="L1323">
        <v>656.49275465093899</v>
      </c>
      <c r="M1323">
        <v>36.665815895275898</v>
      </c>
      <c r="N1323">
        <v>0.75814275347534599</v>
      </c>
      <c r="O1323">
        <v>19.907439870976798</v>
      </c>
      <c r="P1323">
        <v>48.6914815973308</v>
      </c>
      <c r="Q1323">
        <v>5.4581109321305998E-2</v>
      </c>
    </row>
    <row r="1324" spans="1:17" hidden="1" x14ac:dyDescent="0.3">
      <c r="A1324" t="s">
        <v>2811</v>
      </c>
      <c r="B1324" t="s">
        <v>2812</v>
      </c>
      <c r="C1324" t="s">
        <v>3162</v>
      </c>
      <c r="D1324" t="s">
        <v>603</v>
      </c>
      <c r="E1324">
        <v>1427.3897264249999</v>
      </c>
      <c r="F1324">
        <v>653.25</v>
      </c>
      <c r="G1324">
        <v>20.177901689291701</v>
      </c>
      <c r="H1324">
        <v>-13.967246839954001</v>
      </c>
      <c r="I1324">
        <v>37.996266675891199</v>
      </c>
      <c r="J1324">
        <v>-1.2650615282695501</v>
      </c>
      <c r="K1324">
        <v>680.30473944587197</v>
      </c>
      <c r="L1324">
        <v>587.76761713250505</v>
      </c>
      <c r="M1324">
        <v>44.447715209082702</v>
      </c>
      <c r="N1324">
        <v>0.29153079635516299</v>
      </c>
      <c r="O1324">
        <v>32.399540757749698</v>
      </c>
      <c r="P1324">
        <v>72.931833223031006</v>
      </c>
      <c r="Q1324">
        <v>3.6919799292368001E-2</v>
      </c>
    </row>
    <row r="1325" spans="1:17" hidden="1" x14ac:dyDescent="0.3">
      <c r="A1325" t="s">
        <v>2813</v>
      </c>
      <c r="B1325" t="s">
        <v>2814</v>
      </c>
      <c r="C1325" t="s">
        <v>3162</v>
      </c>
      <c r="D1325" t="s">
        <v>2788</v>
      </c>
      <c r="E1325">
        <v>1427.203125</v>
      </c>
      <c r="F1325">
        <v>17.91</v>
      </c>
      <c r="G1325">
        <v>76.047905714123701</v>
      </c>
      <c r="H1325">
        <v>14.548321409402</v>
      </c>
      <c r="I1325">
        <v>84.065251343006807</v>
      </c>
      <c r="J1325">
        <v>-2.34348635723669</v>
      </c>
      <c r="K1325">
        <v>15.567745356137699</v>
      </c>
      <c r="L1325">
        <v>14.5212942909837</v>
      </c>
      <c r="M1325">
        <v>56.212543689101899</v>
      </c>
      <c r="N1325">
        <v>2.01723799650917</v>
      </c>
      <c r="O1325">
        <v>7.2026800670016602</v>
      </c>
      <c r="P1325">
        <v>135.03937007874001</v>
      </c>
      <c r="Q1325">
        <v>0.236113558527178</v>
      </c>
    </row>
    <row r="1326" spans="1:17" hidden="1" x14ac:dyDescent="0.3">
      <c r="A1326" t="s">
        <v>2815</v>
      </c>
      <c r="B1326" t="s">
        <v>2816</v>
      </c>
      <c r="C1326" t="s">
        <v>3162</v>
      </c>
      <c r="D1326" t="s">
        <v>188</v>
      </c>
      <c r="E1326">
        <v>1422.4</v>
      </c>
      <c r="F1326">
        <v>142.24</v>
      </c>
      <c r="G1326">
        <v>124.089267565539</v>
      </c>
      <c r="H1326">
        <v>2.1404005005351401</v>
      </c>
      <c r="I1326">
        <v>59.978233321562499</v>
      </c>
      <c r="J1326">
        <v>3.9128908859724199</v>
      </c>
      <c r="K1326">
        <v>118.492626432843</v>
      </c>
      <c r="L1326">
        <v>96.703770881726001</v>
      </c>
      <c r="M1326">
        <v>75.686596142925794</v>
      </c>
      <c r="N1326">
        <v>0.74590549645958204</v>
      </c>
      <c r="O1326">
        <v>0.95613048368952103</v>
      </c>
      <c r="P1326">
        <v>181.663366336633</v>
      </c>
      <c r="Q1326">
        <v>9.4526603048760996E-2</v>
      </c>
    </row>
    <row r="1327" spans="1:17" hidden="1" x14ac:dyDescent="0.3">
      <c r="A1327" t="s">
        <v>2817</v>
      </c>
      <c r="B1327" t="s">
        <v>2818</v>
      </c>
      <c r="C1327" t="s">
        <v>3162</v>
      </c>
      <c r="D1327" t="s">
        <v>533</v>
      </c>
      <c r="E1327">
        <v>1421.117920185</v>
      </c>
      <c r="F1327">
        <v>417.85</v>
      </c>
      <c r="G1327">
        <v>89.277707329620497</v>
      </c>
      <c r="H1327">
        <v>1.6987500488195899</v>
      </c>
      <c r="I1327">
        <v>53.197259128707998</v>
      </c>
      <c r="J1327">
        <v>1.61763077942275</v>
      </c>
      <c r="K1327">
        <v>380.51048860660802</v>
      </c>
      <c r="L1327">
        <v>305.64070934473102</v>
      </c>
      <c r="M1327">
        <v>64.985015100439995</v>
      </c>
      <c r="N1327">
        <v>0.48603759695724702</v>
      </c>
      <c r="O1327">
        <v>8.8548522196960597</v>
      </c>
      <c r="P1327">
        <v>136.073446327683</v>
      </c>
      <c r="Q1327">
        <v>8.5281477769834996E-2</v>
      </c>
    </row>
    <row r="1328" spans="1:17" hidden="1" x14ac:dyDescent="0.3">
      <c r="A1328" t="s">
        <v>2819</v>
      </c>
      <c r="B1328" t="s">
        <v>2820</v>
      </c>
      <c r="C1328" t="s">
        <v>3162</v>
      </c>
      <c r="D1328" t="s">
        <v>453</v>
      </c>
      <c r="E1328">
        <v>1420.2432828399999</v>
      </c>
      <c r="F1328">
        <v>200.89</v>
      </c>
      <c r="G1328">
        <v>48.361202420234498</v>
      </c>
      <c r="H1328">
        <v>-13.7986120753809</v>
      </c>
      <c r="I1328">
        <v>31.9854939246326</v>
      </c>
      <c r="J1328">
        <v>-9.6136323025810704</v>
      </c>
      <c r="K1328">
        <v>196.31634225517701</v>
      </c>
      <c r="L1328">
        <v>158.15756024818</v>
      </c>
      <c r="M1328">
        <v>43.1719677903369</v>
      </c>
      <c r="N1328">
        <v>0.40584986889229502</v>
      </c>
      <c r="O1328">
        <v>23.649758574344101</v>
      </c>
      <c r="P1328">
        <v>98.507905138339893</v>
      </c>
      <c r="Q1328">
        <v>5.7418173569909997E-2</v>
      </c>
    </row>
    <row r="1329" spans="1:17" hidden="1" x14ac:dyDescent="0.3">
      <c r="A1329" t="s">
        <v>2821</v>
      </c>
      <c r="B1329" t="s">
        <v>2822</v>
      </c>
      <c r="C1329" t="s">
        <v>3162</v>
      </c>
      <c r="D1329" t="s">
        <v>229</v>
      </c>
      <c r="E1329">
        <v>1420.1305728750001</v>
      </c>
      <c r="F1329">
        <v>503.65</v>
      </c>
      <c r="G1329">
        <v>81.437010481652095</v>
      </c>
      <c r="H1329">
        <v>7.8963450363926997</v>
      </c>
      <c r="I1329">
        <v>18.479266197355098</v>
      </c>
      <c r="J1329">
        <v>3.2289548741020901</v>
      </c>
      <c r="K1329">
        <v>485.67383496307298</v>
      </c>
      <c r="L1329">
        <v>412.70397114133499</v>
      </c>
      <c r="M1329">
        <v>46.843812672383201</v>
      </c>
      <c r="N1329">
        <v>0.51499552577534702</v>
      </c>
      <c r="O1329">
        <v>23.428968529732899</v>
      </c>
      <c r="P1329">
        <v>126.767221972084</v>
      </c>
      <c r="Q1329">
        <v>0.13335326968765199</v>
      </c>
    </row>
    <row r="1330" spans="1:17" hidden="1" x14ac:dyDescent="0.3">
      <c r="A1330" t="s">
        <v>2823</v>
      </c>
      <c r="B1330" t="s">
        <v>2824</v>
      </c>
      <c r="C1330" t="s">
        <v>3162</v>
      </c>
      <c r="D1330" t="s">
        <v>257</v>
      </c>
      <c r="E1330">
        <v>1417.5401575999999</v>
      </c>
      <c r="F1330">
        <v>237.68</v>
      </c>
      <c r="G1330">
        <v>41.358494205151402</v>
      </c>
      <c r="H1330">
        <v>1.04423466739758</v>
      </c>
      <c r="I1330">
        <v>62.985890777509397</v>
      </c>
      <c r="J1330">
        <v>7.8061731484944499</v>
      </c>
      <c r="K1330">
        <v>214.86912232156101</v>
      </c>
      <c r="L1330">
        <v>169.01581844368999</v>
      </c>
      <c r="M1330">
        <v>60.644743808811597</v>
      </c>
      <c r="N1330">
        <v>0.49753139403156299</v>
      </c>
      <c r="O1330">
        <v>12.512622012790301</v>
      </c>
      <c r="P1330">
        <v>119.768839574664</v>
      </c>
      <c r="Q1330">
        <v>0.14883523103589499</v>
      </c>
    </row>
    <row r="1331" spans="1:17" hidden="1" x14ac:dyDescent="0.3">
      <c r="A1331" t="s">
        <v>2825</v>
      </c>
      <c r="B1331" t="s">
        <v>2826</v>
      </c>
      <c r="C1331" t="s">
        <v>3162</v>
      </c>
      <c r="D1331" t="s">
        <v>458</v>
      </c>
      <c r="E1331">
        <v>1413.09635432</v>
      </c>
      <c r="F1331">
        <v>590.79999999999995</v>
      </c>
      <c r="G1331">
        <v>19.2866289610511</v>
      </c>
      <c r="H1331">
        <v>-9.7697273028010994</v>
      </c>
      <c r="I1331">
        <v>42.501046266779603</v>
      </c>
      <c r="J1331">
        <v>-6.52311316521393</v>
      </c>
      <c r="K1331">
        <v>567.08970687004796</v>
      </c>
      <c r="L1331">
        <v>471.26954368384003</v>
      </c>
      <c r="M1331">
        <v>58.190745642255699</v>
      </c>
      <c r="N1331">
        <v>0.65517794707685795</v>
      </c>
      <c r="O1331">
        <v>13.058564658090701</v>
      </c>
      <c r="P1331">
        <v>84.740462789243196</v>
      </c>
      <c r="Q1331">
        <v>0.141760338179199</v>
      </c>
    </row>
    <row r="1332" spans="1:17" hidden="1" x14ac:dyDescent="0.3">
      <c r="A1332" t="s">
        <v>2827</v>
      </c>
      <c r="B1332" t="s">
        <v>2828</v>
      </c>
      <c r="C1332" t="s">
        <v>3162</v>
      </c>
      <c r="D1332" t="s">
        <v>218</v>
      </c>
      <c r="E1332">
        <v>1411.0426740799901</v>
      </c>
      <c r="F1332">
        <v>369.2</v>
      </c>
      <c r="G1332">
        <v>-56.814576700015301</v>
      </c>
      <c r="H1332">
        <v>1.23296653131193</v>
      </c>
      <c r="I1332">
        <v>-28.915056269453299</v>
      </c>
      <c r="J1332">
        <v>-1.1768814156992</v>
      </c>
      <c r="K1332">
        <v>382.35905087645602</v>
      </c>
      <c r="L1332">
        <v>440.20799164178902</v>
      </c>
      <c r="M1332">
        <v>44.492696968083301</v>
      </c>
      <c r="N1332">
        <v>0.52573261038386698</v>
      </c>
      <c r="O1332">
        <v>72.101841820151606</v>
      </c>
      <c r="P1332">
        <v>5.8182860418457896</v>
      </c>
    </row>
    <row r="1333" spans="1:17" hidden="1" x14ac:dyDescent="0.3">
      <c r="A1333" t="s">
        <v>2829</v>
      </c>
      <c r="B1333" t="s">
        <v>2830</v>
      </c>
      <c r="C1333" t="s">
        <v>3162</v>
      </c>
      <c r="D1333" t="s">
        <v>1337</v>
      </c>
      <c r="E1333">
        <v>1410.7196598</v>
      </c>
      <c r="F1333">
        <v>203.83</v>
      </c>
      <c r="G1333">
        <v>-57.400384308481499</v>
      </c>
      <c r="H1333">
        <v>-5.1614236571958996</v>
      </c>
      <c r="I1333">
        <v>-35.1279811670573</v>
      </c>
      <c r="J1333">
        <v>1.6367691031021301</v>
      </c>
      <c r="K1333">
        <v>221.24505657259201</v>
      </c>
      <c r="L1333">
        <v>247.30178208442001</v>
      </c>
      <c r="M1333">
        <v>39.521114124733401</v>
      </c>
      <c r="N1333">
        <v>0.83583533822734601</v>
      </c>
      <c r="O1333">
        <v>62.390227150076001</v>
      </c>
      <c r="P1333">
        <v>2.7835207503403798</v>
      </c>
      <c r="Q1333">
        <v>3.9861159358122997E-2</v>
      </c>
    </row>
    <row r="1334" spans="1:17" hidden="1" x14ac:dyDescent="0.3">
      <c r="A1334" t="s">
        <v>2831</v>
      </c>
      <c r="B1334" t="s">
        <v>2832</v>
      </c>
      <c r="C1334" t="s">
        <v>3162</v>
      </c>
      <c r="D1334" t="s">
        <v>119</v>
      </c>
      <c r="E1334">
        <v>1400.26286766</v>
      </c>
      <c r="F1334">
        <v>62.21</v>
      </c>
      <c r="G1334">
        <v>25.214819838416201</v>
      </c>
      <c r="H1334">
        <v>-14.878452835074301</v>
      </c>
      <c r="I1334">
        <v>-14.779431533172099</v>
      </c>
      <c r="J1334">
        <v>-1.3032221157259201</v>
      </c>
      <c r="K1334">
        <v>67.527653492549703</v>
      </c>
      <c r="L1334">
        <v>62.541576721346097</v>
      </c>
      <c r="M1334">
        <v>29.236274357403399</v>
      </c>
      <c r="N1334">
        <v>0.30552154647961299</v>
      </c>
      <c r="O1334">
        <v>38.241440282912698</v>
      </c>
      <c r="P1334">
        <v>72.565880721220495</v>
      </c>
      <c r="Q1334">
        <v>5.6334036947205998E-2</v>
      </c>
    </row>
    <row r="1335" spans="1:17" hidden="1" x14ac:dyDescent="0.3">
      <c r="A1335" t="s">
        <v>2833</v>
      </c>
      <c r="B1335" t="s">
        <v>2834</v>
      </c>
      <c r="C1335" t="s">
        <v>3162</v>
      </c>
      <c r="D1335" t="s">
        <v>172</v>
      </c>
      <c r="E1335">
        <v>1400.1575942249999</v>
      </c>
      <c r="F1335">
        <v>1141.8499999999999</v>
      </c>
      <c r="G1335">
        <v>-27.128591863074998</v>
      </c>
      <c r="H1335">
        <v>-2.6452994135758199</v>
      </c>
      <c r="I1335">
        <v>-7.3820593051897001</v>
      </c>
      <c r="J1335">
        <v>4.4647323898862901</v>
      </c>
      <c r="K1335">
        <v>1221.27731987129</v>
      </c>
      <c r="L1335">
        <v>1186.73824101219</v>
      </c>
      <c r="M1335">
        <v>41.935871397414701</v>
      </c>
      <c r="N1335">
        <v>0.87294912403769298</v>
      </c>
      <c r="O1335">
        <v>37.934054385427103</v>
      </c>
      <c r="P1335">
        <v>26.8933711174084</v>
      </c>
      <c r="Q1335">
        <v>-3.9413910693528002E-2</v>
      </c>
    </row>
    <row r="1336" spans="1:17" hidden="1" x14ac:dyDescent="0.3">
      <c r="A1336" t="s">
        <v>2835</v>
      </c>
      <c r="B1336" t="s">
        <v>2836</v>
      </c>
      <c r="C1336" t="s">
        <v>3162</v>
      </c>
      <c r="D1336" t="s">
        <v>400</v>
      </c>
      <c r="E1336">
        <v>1396.0672079999999</v>
      </c>
      <c r="F1336">
        <v>225.8</v>
      </c>
      <c r="G1336">
        <v>-37.489709388048702</v>
      </c>
      <c r="H1336">
        <v>-3.9393516826479802</v>
      </c>
      <c r="I1336">
        <v>-16.927863329293</v>
      </c>
      <c r="J1336">
        <v>5.5872736365655999</v>
      </c>
      <c r="K1336">
        <v>245.22005553653599</v>
      </c>
      <c r="L1336">
        <v>248.687864453674</v>
      </c>
      <c r="M1336">
        <v>34.619017683021397</v>
      </c>
      <c r="N1336">
        <v>0.66372760006407405</v>
      </c>
      <c r="O1336">
        <v>38.153232949512798</v>
      </c>
      <c r="P1336">
        <v>10.1194830529139</v>
      </c>
      <c r="Q1336">
        <v>9.6592153368198999E-2</v>
      </c>
    </row>
    <row r="1337" spans="1:17" hidden="1" x14ac:dyDescent="0.3">
      <c r="A1337" t="s">
        <v>2837</v>
      </c>
      <c r="B1337" t="s">
        <v>2838</v>
      </c>
      <c r="C1337" t="s">
        <v>3162</v>
      </c>
      <c r="D1337" t="s">
        <v>405</v>
      </c>
      <c r="E1337">
        <v>1392.8657723379999</v>
      </c>
      <c r="F1337">
        <v>34.729999999999997</v>
      </c>
      <c r="G1337">
        <v>12.644492552959701</v>
      </c>
      <c r="H1337">
        <v>0.31857715583306501</v>
      </c>
      <c r="I1337">
        <v>-14.7789650893619</v>
      </c>
      <c r="J1337">
        <v>11.0113807794227</v>
      </c>
      <c r="K1337">
        <v>36.263301741268698</v>
      </c>
      <c r="L1337">
        <v>35.418493190685297</v>
      </c>
      <c r="M1337">
        <v>48.255184532846002</v>
      </c>
      <c r="N1337">
        <v>0.633359576829157</v>
      </c>
      <c r="O1337">
        <v>33.890008638064998</v>
      </c>
      <c r="P1337">
        <v>70.245098039215605</v>
      </c>
      <c r="Q1337">
        <v>-2.2071370628025999E-2</v>
      </c>
    </row>
    <row r="1338" spans="1:17" hidden="1" x14ac:dyDescent="0.3">
      <c r="A1338" t="s">
        <v>2839</v>
      </c>
      <c r="B1338" t="s">
        <v>2840</v>
      </c>
      <c r="C1338" t="s">
        <v>3162</v>
      </c>
      <c r="D1338" t="s">
        <v>453</v>
      </c>
      <c r="E1338">
        <v>1390.8834747599999</v>
      </c>
      <c r="F1338">
        <v>223.6</v>
      </c>
      <c r="G1338">
        <v>-22.505509638486799</v>
      </c>
      <c r="H1338">
        <v>-13.045728877122</v>
      </c>
      <c r="I1338">
        <v>-2.9247527589815698</v>
      </c>
      <c r="J1338">
        <v>-0.51768410828272804</v>
      </c>
      <c r="K1338">
        <v>220.21340222295399</v>
      </c>
      <c r="L1338">
        <v>208.901141771619</v>
      </c>
      <c r="M1338">
        <v>53.183697668021999</v>
      </c>
      <c r="N1338">
        <v>0.35812946652780198</v>
      </c>
      <c r="O1338">
        <v>17.853309481216399</v>
      </c>
      <c r="P1338">
        <v>39.837398373983703</v>
      </c>
      <c r="Q1338">
        <v>-2.5227009119520001E-3</v>
      </c>
    </row>
    <row r="1339" spans="1:17" hidden="1" x14ac:dyDescent="0.3">
      <c r="A1339" t="s">
        <v>2841</v>
      </c>
      <c r="B1339" t="s">
        <v>2842</v>
      </c>
      <c r="C1339" t="s">
        <v>3162</v>
      </c>
      <c r="D1339" t="s">
        <v>37</v>
      </c>
      <c r="E1339">
        <v>1387.319</v>
      </c>
      <c r="F1339">
        <v>41.32</v>
      </c>
      <c r="G1339">
        <v>-36.9032207951945</v>
      </c>
      <c r="H1339">
        <v>-2.7190329795111099</v>
      </c>
      <c r="I1339">
        <v>-43.995855603291403</v>
      </c>
      <c r="J1339">
        <v>-2.5155623526353201</v>
      </c>
      <c r="K1339">
        <v>43.979206749581401</v>
      </c>
      <c r="L1339">
        <v>45.118139741313001</v>
      </c>
      <c r="M1339">
        <v>35.218831626063597</v>
      </c>
      <c r="N1339">
        <v>0.50115501145783603</v>
      </c>
      <c r="O1339">
        <v>92.134559535333906</v>
      </c>
      <c r="P1339">
        <v>14.1436464088397</v>
      </c>
      <c r="Q1339">
        <v>0.16253712179553201</v>
      </c>
    </row>
    <row r="1340" spans="1:17" hidden="1" x14ac:dyDescent="0.3">
      <c r="A1340" t="s">
        <v>2843</v>
      </c>
      <c r="B1340" t="s">
        <v>2844</v>
      </c>
      <c r="C1340" t="s">
        <v>3162</v>
      </c>
      <c r="D1340" t="s">
        <v>1014</v>
      </c>
      <c r="E1340">
        <v>1382.8821409100001</v>
      </c>
      <c r="F1340">
        <v>211.49</v>
      </c>
      <c r="G1340">
        <v>-54.459136897862798</v>
      </c>
      <c r="H1340">
        <v>-0.80272778369272801</v>
      </c>
      <c r="I1340">
        <v>-18.0579869588748</v>
      </c>
      <c r="J1340">
        <v>-3.0001323784719802</v>
      </c>
      <c r="K1340">
        <v>216.60109061465599</v>
      </c>
      <c r="L1340">
        <v>228.115306663231</v>
      </c>
      <c r="M1340">
        <v>35.210878456100602</v>
      </c>
      <c r="N1340">
        <v>0.84236635080907396</v>
      </c>
      <c r="O1340">
        <v>44.569483190694498</v>
      </c>
      <c r="P1340">
        <v>10.669806384092</v>
      </c>
      <c r="Q1340">
        <v>-3.325771533691E-2</v>
      </c>
    </row>
    <row r="1341" spans="1:17" hidden="1" x14ac:dyDescent="0.3">
      <c r="A1341" t="s">
        <v>2845</v>
      </c>
      <c r="B1341" t="s">
        <v>2846</v>
      </c>
      <c r="C1341" t="s">
        <v>3162</v>
      </c>
      <c r="D1341" t="s">
        <v>144</v>
      </c>
      <c r="E1341">
        <v>1381.2462978159999</v>
      </c>
      <c r="F1341">
        <v>149.16999999999999</v>
      </c>
      <c r="G1341">
        <v>14.9736099908716</v>
      </c>
      <c r="H1341">
        <v>-14.752353966176701</v>
      </c>
      <c r="I1341">
        <v>-25.206855657973399</v>
      </c>
      <c r="J1341">
        <v>-2.8040470254866499</v>
      </c>
      <c r="K1341">
        <v>169.261959428582</v>
      </c>
      <c r="L1341">
        <v>166.87684758469601</v>
      </c>
      <c r="M1341">
        <v>24.2034077183331</v>
      </c>
      <c r="N1341">
        <v>0.41160570239640598</v>
      </c>
      <c r="O1341">
        <v>79.3591204665817</v>
      </c>
      <c r="P1341">
        <v>64.193725921849193</v>
      </c>
      <c r="Q1341">
        <v>7.7058194198862007E-2</v>
      </c>
    </row>
    <row r="1342" spans="1:17" hidden="1" x14ac:dyDescent="0.3">
      <c r="A1342" t="s">
        <v>2847</v>
      </c>
      <c r="B1342" t="s">
        <v>2848</v>
      </c>
      <c r="C1342" t="s">
        <v>3162</v>
      </c>
      <c r="D1342" t="s">
        <v>77</v>
      </c>
      <c r="E1342">
        <v>1380.611882748</v>
      </c>
      <c r="F1342">
        <v>93.66</v>
      </c>
      <c r="G1342">
        <v>-24.694197878474</v>
      </c>
      <c r="H1342">
        <v>-5.45930991346951</v>
      </c>
      <c r="I1342">
        <v>-29.271999641303001</v>
      </c>
      <c r="J1342">
        <v>1.07771467569645</v>
      </c>
      <c r="K1342">
        <v>97.601503229587394</v>
      </c>
      <c r="L1342">
        <v>100.665242890041</v>
      </c>
      <c r="M1342">
        <v>51.030887304936201</v>
      </c>
      <c r="N1342">
        <v>0.63479557263036901</v>
      </c>
      <c r="O1342">
        <v>32.286995515694997</v>
      </c>
      <c r="P1342">
        <v>12.5721153846153</v>
      </c>
      <c r="Q1342">
        <v>-4.1189442591600001E-3</v>
      </c>
    </row>
    <row r="1343" spans="1:17" hidden="1" x14ac:dyDescent="0.3">
      <c r="A1343" t="s">
        <v>2849</v>
      </c>
      <c r="B1343" t="s">
        <v>2850</v>
      </c>
      <c r="C1343" t="s">
        <v>3162</v>
      </c>
      <c r="D1343" t="s">
        <v>637</v>
      </c>
      <c r="E1343">
        <v>1377.19395336</v>
      </c>
      <c r="F1343">
        <v>22.02</v>
      </c>
      <c r="G1343">
        <v>26.3627624260392</v>
      </c>
      <c r="H1343">
        <v>71.239370894859107</v>
      </c>
      <c r="I1343">
        <v>81.2608751025072</v>
      </c>
      <c r="J1343">
        <v>-1.6225751802617301</v>
      </c>
      <c r="K1343">
        <v>17.272231150422201</v>
      </c>
      <c r="L1343">
        <v>14.5745749416238</v>
      </c>
      <c r="M1343">
        <v>57.400455316058803</v>
      </c>
      <c r="N1343">
        <v>1.6928642620468799</v>
      </c>
      <c r="O1343">
        <v>19.663941871026299</v>
      </c>
      <c r="P1343">
        <v>120.19999999999899</v>
      </c>
      <c r="Q1343">
        <v>6.3653619548277002E-2</v>
      </c>
    </row>
    <row r="1344" spans="1:17" hidden="1" x14ac:dyDescent="0.3">
      <c r="A1344" t="s">
        <v>2851</v>
      </c>
      <c r="B1344" t="s">
        <v>2852</v>
      </c>
      <c r="C1344" t="s">
        <v>3162</v>
      </c>
      <c r="D1344" t="s">
        <v>1337</v>
      </c>
      <c r="E1344">
        <v>1375.96786</v>
      </c>
      <c r="F1344">
        <v>307</v>
      </c>
      <c r="G1344">
        <v>-5.54483841484892</v>
      </c>
      <c r="H1344">
        <v>-6.3621737017593398</v>
      </c>
      <c r="I1344">
        <v>-10.209525316539301</v>
      </c>
      <c r="J1344">
        <v>1.53807941401311</v>
      </c>
      <c r="K1344">
        <v>311.86913423244698</v>
      </c>
      <c r="L1344">
        <v>281.03361438474099</v>
      </c>
      <c r="M1344">
        <v>42.969607500220199</v>
      </c>
      <c r="N1344">
        <v>0.33736307879067501</v>
      </c>
      <c r="O1344">
        <v>29.967426710097701</v>
      </c>
      <c r="P1344">
        <v>45.428706774040698</v>
      </c>
    </row>
    <row r="1345" spans="1:17" hidden="1" x14ac:dyDescent="0.3">
      <c r="A1345" t="s">
        <v>2853</v>
      </c>
      <c r="B1345" t="s">
        <v>2854</v>
      </c>
      <c r="C1345" t="s">
        <v>3162</v>
      </c>
      <c r="D1345" t="s">
        <v>130</v>
      </c>
      <c r="E1345">
        <v>1371.6177182189999</v>
      </c>
      <c r="F1345">
        <v>53.41</v>
      </c>
      <c r="G1345">
        <v>59.543656734982299</v>
      </c>
      <c r="H1345">
        <v>-10.7163393989377</v>
      </c>
      <c r="I1345">
        <v>36.2339334280068</v>
      </c>
      <c r="J1345">
        <v>-5.0823692205772399</v>
      </c>
      <c r="K1345">
        <v>51.828828942470103</v>
      </c>
      <c r="L1345">
        <v>40.7567725391186</v>
      </c>
      <c r="M1345">
        <v>41.442604248471099</v>
      </c>
      <c r="N1345">
        <v>0.29139664940377102</v>
      </c>
      <c r="O1345">
        <v>29.002059539412102</v>
      </c>
      <c r="P1345">
        <v>123.941299790356</v>
      </c>
      <c r="Q1345">
        <v>9.2612691261018995E-2</v>
      </c>
    </row>
    <row r="1346" spans="1:17" hidden="1" x14ac:dyDescent="0.3">
      <c r="A1346" t="s">
        <v>2855</v>
      </c>
      <c r="B1346" t="s">
        <v>2856</v>
      </c>
      <c r="C1346" t="s">
        <v>3162</v>
      </c>
      <c r="D1346" t="s">
        <v>218</v>
      </c>
      <c r="E1346">
        <v>1370.706680775</v>
      </c>
      <c r="F1346">
        <v>868.65</v>
      </c>
      <c r="G1346">
        <v>-1.6940508555476399</v>
      </c>
      <c r="H1346">
        <v>16.925684506981799</v>
      </c>
      <c r="I1346">
        <v>56.9599867726645</v>
      </c>
      <c r="J1346">
        <v>7.4813228775153897</v>
      </c>
      <c r="K1346">
        <v>740.01787198233001</v>
      </c>
      <c r="L1346">
        <v>664.66862377540394</v>
      </c>
      <c r="M1346">
        <v>72.112549816843</v>
      </c>
      <c r="N1346">
        <v>1.6615000170566401</v>
      </c>
      <c r="O1346">
        <v>10.510562366891101</v>
      </c>
      <c r="P1346">
        <v>100.126713512268</v>
      </c>
      <c r="Q1346">
        <v>0.21008829536437701</v>
      </c>
    </row>
    <row r="1347" spans="1:17" hidden="1" x14ac:dyDescent="0.3">
      <c r="A1347" t="s">
        <v>2857</v>
      </c>
      <c r="B1347" t="s">
        <v>2858</v>
      </c>
      <c r="C1347" t="s">
        <v>3162</v>
      </c>
      <c r="D1347" t="s">
        <v>373</v>
      </c>
      <c r="E1347">
        <v>1369.76956</v>
      </c>
      <c r="F1347">
        <v>661.75</v>
      </c>
      <c r="G1347">
        <v>314.61276242603901</v>
      </c>
      <c r="H1347">
        <v>76.871420445706903</v>
      </c>
      <c r="I1347">
        <v>250.85096562872101</v>
      </c>
      <c r="J1347">
        <v>22.267005900523198</v>
      </c>
      <c r="K1347">
        <v>377.33977926813498</v>
      </c>
      <c r="L1347">
        <v>239.92247186537</v>
      </c>
      <c r="M1347">
        <v>96.9680906309259</v>
      </c>
      <c r="N1347">
        <v>0.95247570259569803</v>
      </c>
      <c r="O1347">
        <v>8.3112958065734099E-2</v>
      </c>
      <c r="P1347">
        <v>390.18518518518499</v>
      </c>
    </row>
    <row r="1348" spans="1:17" hidden="1" x14ac:dyDescent="0.3">
      <c r="A1348" t="s">
        <v>2859</v>
      </c>
      <c r="B1348" t="s">
        <v>2860</v>
      </c>
      <c r="C1348" t="s">
        <v>3162</v>
      </c>
      <c r="D1348" t="s">
        <v>305</v>
      </c>
      <c r="E1348">
        <v>1362.9057</v>
      </c>
      <c r="F1348">
        <v>65</v>
      </c>
      <c r="G1348">
        <v>275.79830869654302</v>
      </c>
      <c r="H1348">
        <v>28.526528182016399</v>
      </c>
      <c r="I1348">
        <v>169.86076018199299</v>
      </c>
      <c r="J1348">
        <v>19.832473161208998</v>
      </c>
      <c r="K1348">
        <v>50.4905440586843</v>
      </c>
      <c r="L1348">
        <v>34.835746939717403</v>
      </c>
      <c r="M1348">
        <v>61.655856234609701</v>
      </c>
      <c r="N1348">
        <v>1.08702996482765</v>
      </c>
      <c r="O1348">
        <v>10.4615384615384</v>
      </c>
      <c r="P1348">
        <v>332.32457598935798</v>
      </c>
    </row>
    <row r="1349" spans="1:17" hidden="1" x14ac:dyDescent="0.3">
      <c r="A1349" t="s">
        <v>2861</v>
      </c>
      <c r="B1349" t="s">
        <v>2862</v>
      </c>
      <c r="C1349" t="s">
        <v>3162</v>
      </c>
      <c r="D1349" t="s">
        <v>48</v>
      </c>
      <c r="E1349">
        <v>1359.810449325</v>
      </c>
      <c r="F1349">
        <v>60.75</v>
      </c>
      <c r="G1349">
        <v>-49.849358786081901</v>
      </c>
      <c r="H1349">
        <v>-7.1138803155349004</v>
      </c>
      <c r="I1349">
        <v>-22.211422802519699</v>
      </c>
      <c r="J1349">
        <v>0.488838017895733</v>
      </c>
      <c r="K1349">
        <v>66.334167484588406</v>
      </c>
      <c r="L1349">
        <v>68.035198465788596</v>
      </c>
      <c r="M1349">
        <v>40.444994632107601</v>
      </c>
      <c r="N1349">
        <v>0.50954912381692297</v>
      </c>
      <c r="O1349">
        <v>53.3333333333333</v>
      </c>
      <c r="P1349">
        <v>13.233923578751099</v>
      </c>
      <c r="Q1349">
        <v>8.9807760084759006E-2</v>
      </c>
    </row>
    <row r="1350" spans="1:17" hidden="1" x14ac:dyDescent="0.3">
      <c r="A1350" t="s">
        <v>2863</v>
      </c>
      <c r="B1350" t="s">
        <v>2864</v>
      </c>
      <c r="C1350" t="s">
        <v>3162</v>
      </c>
      <c r="D1350" t="s">
        <v>21</v>
      </c>
      <c r="E1350">
        <v>1354.74901228</v>
      </c>
      <c r="F1350">
        <v>783.95</v>
      </c>
      <c r="G1350">
        <v>634.19330585156104</v>
      </c>
      <c r="H1350">
        <v>-13.2584757762453</v>
      </c>
      <c r="I1350">
        <v>212.340183957562</v>
      </c>
      <c r="J1350">
        <v>-0.20706471387809799</v>
      </c>
      <c r="K1350">
        <v>801.73795913176798</v>
      </c>
      <c r="M1350">
        <v>37.151892232144199</v>
      </c>
      <c r="N1350">
        <v>1.1187196641742001</v>
      </c>
      <c r="O1350">
        <v>27.304037247273399</v>
      </c>
      <c r="P1350">
        <v>740.69705093833795</v>
      </c>
    </row>
    <row r="1351" spans="1:17" hidden="1" x14ac:dyDescent="0.3">
      <c r="A1351" t="s">
        <v>2865</v>
      </c>
      <c r="B1351" t="s">
        <v>2866</v>
      </c>
      <c r="C1351" t="s">
        <v>3162</v>
      </c>
      <c r="D1351" t="s">
        <v>2867</v>
      </c>
      <c r="E1351">
        <v>1353.5935429000001</v>
      </c>
      <c r="F1351">
        <v>599.65</v>
      </c>
      <c r="G1351">
        <v>140.78894016418701</v>
      </c>
      <c r="H1351">
        <v>-10.425565335787599</v>
      </c>
      <c r="I1351">
        <v>103.771291827166</v>
      </c>
      <c r="J1351">
        <v>-3.4808067205772399</v>
      </c>
      <c r="K1351">
        <v>618.63015740627395</v>
      </c>
      <c r="L1351">
        <v>440.00412977564599</v>
      </c>
      <c r="M1351">
        <v>26.718486137668702</v>
      </c>
      <c r="N1351">
        <v>0.28178375782508303</v>
      </c>
      <c r="O1351">
        <v>25.723338614191601</v>
      </c>
      <c r="P1351">
        <v>222.47916106480201</v>
      </c>
    </row>
    <row r="1352" spans="1:17" hidden="1" x14ac:dyDescent="0.3">
      <c r="A1352" t="s">
        <v>2868</v>
      </c>
      <c r="B1352" t="s">
        <v>2869</v>
      </c>
      <c r="C1352" t="s">
        <v>3162</v>
      </c>
      <c r="D1352" t="s">
        <v>545</v>
      </c>
      <c r="E1352">
        <v>1352.1171467950001</v>
      </c>
      <c r="F1352">
        <v>558.04999999999995</v>
      </c>
      <c r="G1352">
        <v>-9.56228998486222</v>
      </c>
      <c r="H1352">
        <v>3.6289032843915301</v>
      </c>
      <c r="I1352">
        <v>29.521025651553501</v>
      </c>
      <c r="J1352">
        <v>6.0621224667913696</v>
      </c>
      <c r="K1352">
        <v>546.48853639707102</v>
      </c>
      <c r="L1352">
        <v>506.74616070122698</v>
      </c>
      <c r="M1352">
        <v>65.437091652494004</v>
      </c>
      <c r="N1352">
        <v>0.53641026639931799</v>
      </c>
      <c r="O1352">
        <v>21.8528805662575</v>
      </c>
      <c r="P1352">
        <v>65.323655754702898</v>
      </c>
      <c r="Q1352">
        <v>0.14895844662417099</v>
      </c>
    </row>
    <row r="1353" spans="1:17" hidden="1" x14ac:dyDescent="0.3">
      <c r="A1353" t="s">
        <v>2870</v>
      </c>
      <c r="B1353" t="s">
        <v>2871</v>
      </c>
      <c r="C1353" t="s">
        <v>3162</v>
      </c>
      <c r="D1353" t="s">
        <v>51</v>
      </c>
      <c r="E1353">
        <v>1347.128767446</v>
      </c>
      <c r="F1353">
        <v>127.93</v>
      </c>
      <c r="G1353">
        <v>16.9458153331246</v>
      </c>
      <c r="H1353">
        <v>-4.3515912546455402</v>
      </c>
      <c r="I1353">
        <v>1.2716723729572501</v>
      </c>
      <c r="J1353">
        <v>-0.38089863234196097</v>
      </c>
      <c r="K1353">
        <v>126.011130723061</v>
      </c>
      <c r="L1353">
        <v>116.688634889821</v>
      </c>
      <c r="M1353">
        <v>47.340016753026397</v>
      </c>
      <c r="N1353">
        <v>0.46499043930488998</v>
      </c>
      <c r="O1353">
        <v>16.938950988822</v>
      </c>
      <c r="P1353">
        <v>65.391079508726506</v>
      </c>
      <c r="Q1353">
        <v>1.1602136754849E-2</v>
      </c>
    </row>
    <row r="1354" spans="1:17" hidden="1" x14ac:dyDescent="0.3">
      <c r="A1354" t="s">
        <v>2872</v>
      </c>
      <c r="B1354" t="s">
        <v>2873</v>
      </c>
      <c r="C1354" t="s">
        <v>3162</v>
      </c>
      <c r="D1354" t="s">
        <v>282</v>
      </c>
      <c r="E1354">
        <v>1346.867973657</v>
      </c>
      <c r="F1354">
        <v>20.43</v>
      </c>
      <c r="G1354">
        <v>-31.3091489958721</v>
      </c>
      <c r="H1354">
        <v>3.2168982241988502</v>
      </c>
      <c r="I1354">
        <v>-40.684443406687897</v>
      </c>
      <c r="J1354">
        <v>31.276563941376399</v>
      </c>
      <c r="K1354">
        <v>19.5277656802865</v>
      </c>
      <c r="L1354">
        <v>22.651378465545999</v>
      </c>
      <c r="M1354">
        <v>74.135643185895006</v>
      </c>
      <c r="N1354">
        <v>3.4388013897481202</v>
      </c>
      <c r="O1354">
        <v>105.580029368575</v>
      </c>
      <c r="P1354">
        <v>38.414634146341399</v>
      </c>
      <c r="Q1354">
        <v>6.4320392610631993E-2</v>
      </c>
    </row>
    <row r="1355" spans="1:17" hidden="1" x14ac:dyDescent="0.3">
      <c r="A1355" t="s">
        <v>2874</v>
      </c>
      <c r="B1355" t="s">
        <v>2875</v>
      </c>
      <c r="C1355" t="s">
        <v>3162</v>
      </c>
      <c r="D1355" t="s">
        <v>637</v>
      </c>
      <c r="E1355">
        <v>1343.558203955</v>
      </c>
      <c r="F1355">
        <v>225.17</v>
      </c>
      <c r="G1355">
        <v>-27.075220785800798</v>
      </c>
      <c r="H1355">
        <v>-8.9346653863199901</v>
      </c>
      <c r="I1355">
        <v>-12.0457887796612</v>
      </c>
      <c r="J1355">
        <v>-0.77148645345879496</v>
      </c>
      <c r="K1355">
        <v>242.213074313536</v>
      </c>
      <c r="L1355">
        <v>238.144794421581</v>
      </c>
      <c r="M1355">
        <v>38.008318828651099</v>
      </c>
      <c r="N1355">
        <v>0.36895615384123898</v>
      </c>
      <c r="O1355">
        <v>36.785539814362501</v>
      </c>
      <c r="P1355">
        <v>17.2760416666666</v>
      </c>
      <c r="Q1355">
        <v>-2.0083985201200999E-2</v>
      </c>
    </row>
    <row r="1356" spans="1:17" hidden="1" x14ac:dyDescent="0.3">
      <c r="A1356" t="s">
        <v>2876</v>
      </c>
      <c r="B1356" t="s">
        <v>2877</v>
      </c>
      <c r="C1356" t="s">
        <v>3162</v>
      </c>
      <c r="D1356" t="s">
        <v>405</v>
      </c>
      <c r="E1356">
        <v>1341.7791602459999</v>
      </c>
      <c r="F1356">
        <v>105.77</v>
      </c>
      <c r="G1356">
        <v>30.049589985016599</v>
      </c>
      <c r="H1356">
        <v>-9.6174323256948497</v>
      </c>
      <c r="I1356">
        <v>36.077166541920697</v>
      </c>
      <c r="J1356">
        <v>4.8164217310608004</v>
      </c>
      <c r="K1356">
        <v>95.905014393123494</v>
      </c>
      <c r="L1356">
        <v>78.712348726812394</v>
      </c>
      <c r="M1356">
        <v>66.248972032591496</v>
      </c>
      <c r="N1356">
        <v>0.32004708343065003</v>
      </c>
      <c r="O1356">
        <v>28.297248747281799</v>
      </c>
      <c r="P1356">
        <v>126.974248927038</v>
      </c>
      <c r="Q1356">
        <v>7.8411391434743002E-2</v>
      </c>
    </row>
    <row r="1357" spans="1:17" hidden="1" x14ac:dyDescent="0.3">
      <c r="A1357" t="s">
        <v>2878</v>
      </c>
      <c r="B1357" t="s">
        <v>2879</v>
      </c>
      <c r="C1357" t="s">
        <v>3162</v>
      </c>
      <c r="D1357" t="s">
        <v>172</v>
      </c>
      <c r="E1357">
        <v>1340.3020868999999</v>
      </c>
      <c r="F1357">
        <v>560.70000000000005</v>
      </c>
      <c r="G1357">
        <v>-73.984993683717505</v>
      </c>
      <c r="H1357">
        <v>-10.252327740807001</v>
      </c>
      <c r="I1357">
        <v>-24.712137071687199</v>
      </c>
      <c r="J1357">
        <v>5.8179619979336703</v>
      </c>
      <c r="K1357">
        <v>589.593092974819</v>
      </c>
      <c r="L1357">
        <v>670.58674113542702</v>
      </c>
      <c r="M1357">
        <v>58.051201858091098</v>
      </c>
      <c r="N1357">
        <v>1.09182552181632</v>
      </c>
      <c r="O1357">
        <v>97.066167290886298</v>
      </c>
      <c r="P1357">
        <v>23.5702479338843</v>
      </c>
      <c r="Q1357">
        <v>-8.2464065034609998E-3</v>
      </c>
    </row>
    <row r="1358" spans="1:17" hidden="1" x14ac:dyDescent="0.3">
      <c r="A1358" t="s">
        <v>2880</v>
      </c>
      <c r="B1358" t="s">
        <v>2881</v>
      </c>
      <c r="C1358" t="s">
        <v>3162</v>
      </c>
      <c r="D1358" t="s">
        <v>1014</v>
      </c>
      <c r="E1358">
        <v>1335.09709135</v>
      </c>
      <c r="F1358">
        <v>72.05</v>
      </c>
      <c r="G1358">
        <v>-55.123923964493201</v>
      </c>
      <c r="H1358">
        <v>-9.8343747759535402E-2</v>
      </c>
      <c r="I1358">
        <v>-12.8865356087801</v>
      </c>
      <c r="J1358">
        <v>-1.0903203535283801</v>
      </c>
      <c r="K1358">
        <v>73.443910654695401</v>
      </c>
      <c r="L1358">
        <v>76.9036735486618</v>
      </c>
      <c r="M1358">
        <v>41.351290472091698</v>
      </c>
      <c r="N1358">
        <v>0.857493868242303</v>
      </c>
      <c r="O1358">
        <v>45.176960444136</v>
      </c>
      <c r="P1358">
        <v>16.209677419354801</v>
      </c>
      <c r="Q1358">
        <v>-9.3148953277530002E-3</v>
      </c>
    </row>
    <row r="1359" spans="1:17" hidden="1" x14ac:dyDescent="0.3">
      <c r="A1359" t="s">
        <v>2882</v>
      </c>
      <c r="B1359" t="s">
        <v>2883</v>
      </c>
      <c r="C1359" t="s">
        <v>3162</v>
      </c>
      <c r="D1359" t="s">
        <v>24</v>
      </c>
      <c r="E1359">
        <v>1334.94931894</v>
      </c>
      <c r="F1359">
        <v>296.2</v>
      </c>
      <c r="G1359">
        <v>-58.461950217638901</v>
      </c>
      <c r="H1359">
        <v>-0.88621986335451397</v>
      </c>
      <c r="I1359">
        <v>-29.952687391912999</v>
      </c>
      <c r="J1359">
        <v>1.5637382824136801</v>
      </c>
      <c r="K1359">
        <v>304.732778395097</v>
      </c>
      <c r="M1359">
        <v>51.023442515320603</v>
      </c>
      <c r="N1359">
        <v>0.42580282067985697</v>
      </c>
      <c r="O1359">
        <v>58.338960162052601</v>
      </c>
      <c r="P1359">
        <v>2.8293699010588398</v>
      </c>
    </row>
    <row r="1360" spans="1:17" hidden="1" x14ac:dyDescent="0.3">
      <c r="A1360" t="s">
        <v>2884</v>
      </c>
      <c r="B1360" t="s">
        <v>2885</v>
      </c>
      <c r="C1360" t="s">
        <v>3162</v>
      </c>
      <c r="D1360" t="s">
        <v>51</v>
      </c>
      <c r="E1360">
        <v>1333.6794388799999</v>
      </c>
      <c r="F1360">
        <v>665.85</v>
      </c>
      <c r="G1360">
        <v>9.8488408172441506</v>
      </c>
      <c r="H1360">
        <v>-10.655499536166401</v>
      </c>
      <c r="I1360">
        <v>1.8956595711423201</v>
      </c>
      <c r="J1360">
        <v>-0.28394830467135401</v>
      </c>
      <c r="K1360">
        <v>691.15153935936598</v>
      </c>
      <c r="L1360">
        <v>636.35209864922604</v>
      </c>
      <c r="M1360">
        <v>36.336718869752602</v>
      </c>
      <c r="N1360">
        <v>0.53000509163176002</v>
      </c>
      <c r="O1360">
        <v>21.926860403994802</v>
      </c>
      <c r="P1360">
        <v>41.069915254237202</v>
      </c>
      <c r="Q1360">
        <v>6.1733386613030003E-2</v>
      </c>
    </row>
    <row r="1361" spans="1:17" hidden="1" x14ac:dyDescent="0.3">
      <c r="A1361" t="s">
        <v>2886</v>
      </c>
      <c r="B1361" t="s">
        <v>2887</v>
      </c>
      <c r="C1361" t="s">
        <v>3162</v>
      </c>
      <c r="D1361" t="s">
        <v>86</v>
      </c>
      <c r="E1361">
        <v>1332.0352499999999</v>
      </c>
      <c r="F1361">
        <v>131.94999999999999</v>
      </c>
      <c r="G1361">
        <v>-56.048961681183101</v>
      </c>
      <c r="H1361">
        <v>-12.767604214872801</v>
      </c>
      <c r="I1361">
        <v>-12.974778570369001</v>
      </c>
      <c r="J1361">
        <v>4.6476327643373896</v>
      </c>
      <c r="K1361">
        <v>141.34998800674799</v>
      </c>
      <c r="L1361">
        <v>147.12931672433001</v>
      </c>
      <c r="M1361">
        <v>48.897105792400303</v>
      </c>
      <c r="N1361">
        <v>0.71258880647655898</v>
      </c>
      <c r="O1361">
        <v>53.846153846153797</v>
      </c>
      <c r="P1361">
        <v>16.3067430586161</v>
      </c>
      <c r="Q1361">
        <v>8.1324018363254993E-2</v>
      </c>
    </row>
    <row r="1362" spans="1:17" hidden="1" x14ac:dyDescent="0.3">
      <c r="A1362" t="s">
        <v>2888</v>
      </c>
      <c r="B1362" t="s">
        <v>2889</v>
      </c>
      <c r="C1362" t="s">
        <v>3162</v>
      </c>
      <c r="D1362" t="s">
        <v>1014</v>
      </c>
      <c r="E1362">
        <v>1331.973841</v>
      </c>
      <c r="F1362">
        <v>349.25</v>
      </c>
      <c r="G1362">
        <v>-46.3310950066777</v>
      </c>
      <c r="H1362">
        <v>7.2610913491563798</v>
      </c>
      <c r="I1362">
        <v>-9.0359829831718308</v>
      </c>
      <c r="J1362">
        <v>0.41148323843914802</v>
      </c>
      <c r="K1362">
        <v>350.72814082794798</v>
      </c>
      <c r="L1362">
        <v>348.60662668753798</v>
      </c>
      <c r="M1362">
        <v>39.664494006432903</v>
      </c>
      <c r="N1362">
        <v>1.3795894801619799</v>
      </c>
      <c r="O1362">
        <v>53.414459556191801</v>
      </c>
      <c r="P1362">
        <v>27</v>
      </c>
      <c r="Q1362">
        <v>6.7007960172827993E-2</v>
      </c>
    </row>
    <row r="1363" spans="1:17" hidden="1" x14ac:dyDescent="0.3">
      <c r="A1363" t="s">
        <v>2890</v>
      </c>
      <c r="B1363" t="s">
        <v>2891</v>
      </c>
      <c r="C1363" t="s">
        <v>3162</v>
      </c>
      <c r="D1363" t="s">
        <v>276</v>
      </c>
      <c r="E1363">
        <v>1331.2628549999999</v>
      </c>
      <c r="F1363">
        <v>81.63</v>
      </c>
      <c r="G1363">
        <v>-30.3034620757883</v>
      </c>
      <c r="H1363">
        <v>-4.8838120970273797</v>
      </c>
      <c r="I1363">
        <v>-21.987428465510199</v>
      </c>
      <c r="J1363">
        <v>-2.4061026343287599</v>
      </c>
      <c r="K1363">
        <v>84.2774686391367</v>
      </c>
      <c r="L1363">
        <v>84.821064688218499</v>
      </c>
      <c r="M1363">
        <v>41.567792034577501</v>
      </c>
      <c r="N1363">
        <v>0.38222506954706897</v>
      </c>
      <c r="O1363">
        <v>28.5679284576748</v>
      </c>
      <c r="P1363">
        <v>18.3043478260869</v>
      </c>
      <c r="Q1363">
        <v>1.2749058557467E-2</v>
      </c>
    </row>
    <row r="1364" spans="1:17" hidden="1" x14ac:dyDescent="0.3">
      <c r="A1364" t="s">
        <v>2892</v>
      </c>
      <c r="B1364" t="s">
        <v>2893</v>
      </c>
      <c r="C1364" t="s">
        <v>3162</v>
      </c>
      <c r="D1364" t="s">
        <v>86</v>
      </c>
      <c r="E1364">
        <v>1329.0446039999999</v>
      </c>
      <c r="F1364">
        <v>830.3</v>
      </c>
      <c r="G1364">
        <v>-29.544907862545799</v>
      </c>
      <c r="H1364">
        <v>-4.8842509456269099</v>
      </c>
      <c r="I1364">
        <v>-6.8760833821978604</v>
      </c>
      <c r="J1364">
        <v>-4.1481206656639502</v>
      </c>
      <c r="K1364">
        <v>839.56015619833295</v>
      </c>
      <c r="L1364">
        <v>820.64049609884603</v>
      </c>
      <c r="M1364">
        <v>46.625006250104803</v>
      </c>
      <c r="N1364">
        <v>0.46223717518839602</v>
      </c>
      <c r="O1364">
        <v>26.0267373238588</v>
      </c>
      <c r="P1364">
        <v>18.9797234362685</v>
      </c>
      <c r="Q1364">
        <v>-6.0500470648469001E-2</v>
      </c>
    </row>
    <row r="1365" spans="1:17" hidden="1" x14ac:dyDescent="0.3">
      <c r="A1365" t="s">
        <v>2894</v>
      </c>
      <c r="B1365" t="s">
        <v>2895</v>
      </c>
      <c r="C1365" t="s">
        <v>3162</v>
      </c>
      <c r="D1365" t="s">
        <v>279</v>
      </c>
      <c r="E1365">
        <v>1327.8490050600001</v>
      </c>
      <c r="F1365">
        <v>792.3</v>
      </c>
      <c r="G1365">
        <v>20.549697690304601</v>
      </c>
      <c r="H1365">
        <v>-11.9425203065367</v>
      </c>
      <c r="I1365">
        <v>28.042824192192199</v>
      </c>
      <c r="J1365">
        <v>6.4742245734989101</v>
      </c>
      <c r="K1365">
        <v>754.60265223042495</v>
      </c>
      <c r="L1365">
        <v>624.16781588491995</v>
      </c>
      <c r="M1365">
        <v>65.126338160032205</v>
      </c>
      <c r="N1365">
        <v>0.42954367771719798</v>
      </c>
      <c r="O1365">
        <v>27.502208759308299</v>
      </c>
      <c r="P1365">
        <v>136.50746268656701</v>
      </c>
      <c r="Q1365">
        <v>0.19019701868956701</v>
      </c>
    </row>
    <row r="1366" spans="1:17" hidden="1" x14ac:dyDescent="0.3">
      <c r="A1366" t="s">
        <v>2896</v>
      </c>
      <c r="B1366" t="s">
        <v>2897</v>
      </c>
      <c r="C1366" t="s">
        <v>3162</v>
      </c>
      <c r="D1366" t="s">
        <v>188</v>
      </c>
      <c r="E1366">
        <v>1327.6257447</v>
      </c>
      <c r="F1366">
        <v>738.6</v>
      </c>
      <c r="G1366">
        <v>-3.2175094840105598</v>
      </c>
      <c r="H1366">
        <v>5.3484611394190296</v>
      </c>
      <c r="I1366">
        <v>21.8243520400686</v>
      </c>
      <c r="J1366">
        <v>-0.88395510796142696</v>
      </c>
      <c r="K1366">
        <v>680.64592056133495</v>
      </c>
      <c r="L1366">
        <v>639.14790255262994</v>
      </c>
      <c r="M1366">
        <v>69.804825151940406</v>
      </c>
      <c r="N1366">
        <v>0.52941860436349697</v>
      </c>
      <c r="O1366">
        <v>2.8973734091524301</v>
      </c>
      <c r="P1366">
        <v>50.7039379718424</v>
      </c>
      <c r="Q1366">
        <v>7.8236112691232998E-2</v>
      </c>
    </row>
    <row r="1367" spans="1:17" hidden="1" x14ac:dyDescent="0.3">
      <c r="A1367" t="s">
        <v>2898</v>
      </c>
      <c r="B1367" t="s">
        <v>2899</v>
      </c>
      <c r="C1367" t="s">
        <v>3162</v>
      </c>
      <c r="D1367" t="s">
        <v>77</v>
      </c>
      <c r="E1367">
        <v>1327.5</v>
      </c>
      <c r="F1367">
        <v>45</v>
      </c>
      <c r="G1367">
        <v>-47.932337383986301</v>
      </c>
      <c r="H1367">
        <v>-4.6663957022087104</v>
      </c>
      <c r="I1367">
        <v>-11.396584118828599</v>
      </c>
      <c r="J1367">
        <v>-3.2977947524921398</v>
      </c>
      <c r="K1367">
        <v>47.986704641406298</v>
      </c>
      <c r="L1367">
        <v>48.097817450534997</v>
      </c>
      <c r="M1367">
        <v>26.1376179588495</v>
      </c>
      <c r="N1367">
        <v>0.42139820979215298</v>
      </c>
      <c r="O1367">
        <v>31.298531618216099</v>
      </c>
      <c r="P1367">
        <v>16.429495472186201</v>
      </c>
      <c r="Q1367">
        <v>2.3277763314849001E-2</v>
      </c>
    </row>
    <row r="1368" spans="1:17" hidden="1" x14ac:dyDescent="0.3">
      <c r="A1368" t="s">
        <v>2900</v>
      </c>
      <c r="B1368" t="s">
        <v>2901</v>
      </c>
      <c r="C1368" t="s">
        <v>3162</v>
      </c>
      <c r="D1368" t="s">
        <v>21</v>
      </c>
      <c r="E1368">
        <v>1323.6279719709901</v>
      </c>
      <c r="F1368">
        <v>206.66</v>
      </c>
      <c r="G1368">
        <v>33.337778544672297</v>
      </c>
      <c r="H1368">
        <v>-8.9754083620340595</v>
      </c>
      <c r="I1368">
        <v>34.550710288907602</v>
      </c>
      <c r="J1368">
        <v>2.7133145357420001</v>
      </c>
      <c r="K1368">
        <v>204.44452381680401</v>
      </c>
      <c r="L1368">
        <v>172.60045044341001</v>
      </c>
      <c r="M1368">
        <v>52.837456418596702</v>
      </c>
      <c r="N1368">
        <v>0.165650033620766</v>
      </c>
      <c r="O1368">
        <v>20.923255588889901</v>
      </c>
      <c r="P1368">
        <v>75.656608584785303</v>
      </c>
      <c r="Q1368">
        <v>0.106863115105077</v>
      </c>
    </row>
    <row r="1369" spans="1:17" hidden="1" x14ac:dyDescent="0.3">
      <c r="A1369" t="s">
        <v>2902</v>
      </c>
      <c r="B1369" t="s">
        <v>2903</v>
      </c>
      <c r="C1369" t="s">
        <v>3162</v>
      </c>
      <c r="D1369" t="s">
        <v>2904</v>
      </c>
      <c r="E1369">
        <v>1319.1208267269999</v>
      </c>
      <c r="F1369">
        <v>37.81</v>
      </c>
      <c r="G1369">
        <v>-30.2226940495446</v>
      </c>
      <c r="H1369">
        <v>-8.6868921763165705</v>
      </c>
      <c r="I1369">
        <v>5.4083145298200002</v>
      </c>
      <c r="J1369">
        <v>-8.7156029361176302</v>
      </c>
      <c r="K1369">
        <v>36.257358958579999</v>
      </c>
      <c r="L1369">
        <v>34.378074800943402</v>
      </c>
      <c r="M1369">
        <v>42.906971091724799</v>
      </c>
      <c r="N1369">
        <v>0.84557138285137101</v>
      </c>
      <c r="O1369">
        <v>37.529754033324501</v>
      </c>
      <c r="P1369">
        <v>45.423076923076898</v>
      </c>
      <c r="Q1369">
        <v>0.15626927138257199</v>
      </c>
    </row>
    <row r="1370" spans="1:17" hidden="1" x14ac:dyDescent="0.3">
      <c r="A1370" t="s">
        <v>2905</v>
      </c>
      <c r="B1370" t="s">
        <v>2906</v>
      </c>
      <c r="C1370" t="s">
        <v>3162</v>
      </c>
      <c r="D1370" t="s">
        <v>405</v>
      </c>
      <c r="E1370">
        <v>1317.91287584</v>
      </c>
      <c r="F1370">
        <v>4129.3999999999996</v>
      </c>
      <c r="G1370">
        <v>12.8351252952375</v>
      </c>
      <c r="H1370">
        <v>5.1852820811835798</v>
      </c>
      <c r="I1370">
        <v>23.720553243921501</v>
      </c>
      <c r="J1370">
        <v>3.8114750005282598</v>
      </c>
      <c r="K1370">
        <v>4044.6027240141402</v>
      </c>
      <c r="L1370">
        <v>3610.7501449843598</v>
      </c>
      <c r="M1370">
        <v>54.1921225098367</v>
      </c>
      <c r="N1370">
        <v>0.60915040783073904</v>
      </c>
      <c r="O1370">
        <v>18.419140795272899</v>
      </c>
      <c r="P1370">
        <v>70.284536082474204</v>
      </c>
      <c r="Q1370">
        <v>2.4061457716105999E-2</v>
      </c>
    </row>
    <row r="1371" spans="1:17" hidden="1" x14ac:dyDescent="0.3">
      <c r="A1371" t="s">
        <v>2907</v>
      </c>
      <c r="B1371" t="s">
        <v>2908</v>
      </c>
      <c r="C1371" t="s">
        <v>3162</v>
      </c>
      <c r="D1371" t="s">
        <v>1616</v>
      </c>
      <c r="E1371">
        <v>1314.9598161199999</v>
      </c>
      <c r="F1371">
        <v>1737.2</v>
      </c>
      <c r="G1371">
        <v>40.532755372722598</v>
      </c>
      <c r="H1371">
        <v>-4.2253402275707801</v>
      </c>
      <c r="I1371">
        <v>29.750629044625999</v>
      </c>
      <c r="J1371">
        <v>1.2754642895577799</v>
      </c>
      <c r="K1371">
        <v>1720.66258510753</v>
      </c>
      <c r="L1371">
        <v>1463.268705744</v>
      </c>
      <c r="M1371">
        <v>42.737369538630702</v>
      </c>
      <c r="N1371">
        <v>0.24057314635909999</v>
      </c>
      <c r="O1371">
        <v>18.483766981349302</v>
      </c>
      <c r="P1371">
        <v>78.165222296292498</v>
      </c>
      <c r="Q1371">
        <v>7.7499186098677994E-2</v>
      </c>
    </row>
    <row r="1372" spans="1:17" hidden="1" x14ac:dyDescent="0.3">
      <c r="A1372" t="s">
        <v>2909</v>
      </c>
      <c r="B1372" t="s">
        <v>2910</v>
      </c>
      <c r="C1372" t="s">
        <v>3162</v>
      </c>
      <c r="D1372" t="s">
        <v>164</v>
      </c>
      <c r="E1372">
        <v>1312.5855644159999</v>
      </c>
      <c r="F1372">
        <v>242.69</v>
      </c>
      <c r="G1372">
        <v>123.90017212676101</v>
      </c>
      <c r="H1372">
        <v>58.668064345333498</v>
      </c>
      <c r="I1372">
        <v>37.338644616400003</v>
      </c>
      <c r="J1372">
        <v>29.840254029216801</v>
      </c>
      <c r="K1372">
        <v>160.02544188309901</v>
      </c>
      <c r="L1372">
        <v>141.97850320827601</v>
      </c>
      <c r="M1372">
        <v>80.869014229770102</v>
      </c>
      <c r="N1372">
        <v>3.96806419853558</v>
      </c>
      <c r="O1372">
        <v>0</v>
      </c>
      <c r="P1372">
        <v>158.18085106382901</v>
      </c>
      <c r="Q1372">
        <v>0.16918421214136301</v>
      </c>
    </row>
    <row r="1373" spans="1:17" hidden="1" x14ac:dyDescent="0.3">
      <c r="A1373" t="s">
        <v>2911</v>
      </c>
      <c r="B1373" t="s">
        <v>2912</v>
      </c>
      <c r="C1373" t="s">
        <v>3162</v>
      </c>
      <c r="D1373" t="s">
        <v>453</v>
      </c>
      <c r="E1373">
        <v>1306.5061434839999</v>
      </c>
      <c r="F1373">
        <v>75.959999999999994</v>
      </c>
      <c r="G1373">
        <v>-10.4071152498017</v>
      </c>
      <c r="H1373">
        <v>-13.204432299867699</v>
      </c>
      <c r="I1373">
        <v>-14.608400586459</v>
      </c>
      <c r="J1373">
        <v>-5.0918122423441998</v>
      </c>
      <c r="K1373">
        <v>83.884479669840104</v>
      </c>
      <c r="L1373">
        <v>82.108578855119205</v>
      </c>
      <c r="M1373">
        <v>40.054211599133403</v>
      </c>
      <c r="N1373">
        <v>0.52173632659214397</v>
      </c>
      <c r="O1373">
        <v>38.164823591363799</v>
      </c>
      <c r="P1373">
        <v>35.764075067024102</v>
      </c>
      <c r="Q1373">
        <v>-5.8411712280483002E-2</v>
      </c>
    </row>
    <row r="1374" spans="1:17" hidden="1" x14ac:dyDescent="0.3">
      <c r="A1374" t="s">
        <v>2913</v>
      </c>
      <c r="B1374" t="s">
        <v>2914</v>
      </c>
      <c r="C1374" t="s">
        <v>3162</v>
      </c>
      <c r="D1374" t="s">
        <v>252</v>
      </c>
      <c r="E1374">
        <v>1303.8954758</v>
      </c>
      <c r="F1374">
        <v>200.81</v>
      </c>
      <c r="G1374">
        <v>141.0143835675</v>
      </c>
      <c r="H1374">
        <v>-3.3564203103854502</v>
      </c>
      <c r="I1374">
        <v>120.075252935617</v>
      </c>
      <c r="J1374">
        <v>-1.1013534414845501</v>
      </c>
      <c r="K1374">
        <v>190.84950468963601</v>
      </c>
      <c r="L1374">
        <v>138.38687805588199</v>
      </c>
      <c r="M1374">
        <v>53.845502372644702</v>
      </c>
      <c r="N1374">
        <v>0.75871048987385004</v>
      </c>
      <c r="O1374">
        <v>8.7495642647278302</v>
      </c>
      <c r="P1374">
        <v>214.74921630093999</v>
      </c>
      <c r="Q1374">
        <v>0.150199452238887</v>
      </c>
    </row>
    <row r="1375" spans="1:17" hidden="1" x14ac:dyDescent="0.3">
      <c r="A1375" t="s">
        <v>2915</v>
      </c>
      <c r="B1375" t="s">
        <v>2916</v>
      </c>
      <c r="C1375" t="s">
        <v>3162</v>
      </c>
      <c r="D1375" t="s">
        <v>429</v>
      </c>
      <c r="E1375">
        <v>1299.6104251100001</v>
      </c>
      <c r="F1375">
        <v>77.78</v>
      </c>
      <c r="G1375">
        <v>22.879333031226501</v>
      </c>
      <c r="H1375">
        <v>-4.4703567727567499</v>
      </c>
      <c r="I1375">
        <v>0.88245167372064803</v>
      </c>
      <c r="J1375">
        <v>-2.84186505546473</v>
      </c>
      <c r="K1375">
        <v>79.987325411416606</v>
      </c>
      <c r="L1375">
        <v>72.423056727884003</v>
      </c>
      <c r="M1375">
        <v>42.230110457952598</v>
      </c>
      <c r="N1375">
        <v>0.42656016431336102</v>
      </c>
      <c r="O1375">
        <v>17.83234764721</v>
      </c>
      <c r="P1375">
        <v>68.720173535791702</v>
      </c>
      <c r="Q1375">
        <v>6.0446329434197997E-2</v>
      </c>
    </row>
    <row r="1376" spans="1:17" hidden="1" x14ac:dyDescent="0.3">
      <c r="A1376" t="s">
        <v>2917</v>
      </c>
      <c r="B1376" t="s">
        <v>2918</v>
      </c>
      <c r="C1376" t="s">
        <v>3162</v>
      </c>
      <c r="D1376" t="s">
        <v>86</v>
      </c>
      <c r="E1376">
        <v>1299.5861678049901</v>
      </c>
      <c r="F1376">
        <v>266.05</v>
      </c>
      <c r="G1376">
        <v>-32.874326775838597</v>
      </c>
      <c r="H1376">
        <v>-11.574306060732299</v>
      </c>
      <c r="I1376">
        <v>-5.1877980131353203</v>
      </c>
      <c r="J1376">
        <v>-3.6010939169335101</v>
      </c>
      <c r="K1376">
        <v>260.44871529827299</v>
      </c>
      <c r="L1376">
        <v>265.87641322731599</v>
      </c>
      <c r="M1376">
        <v>51.121356518107703</v>
      </c>
      <c r="N1376">
        <v>0.66892226381659503</v>
      </c>
      <c r="O1376">
        <v>43.582033452358502</v>
      </c>
      <c r="P1376">
        <v>61.2424242424242</v>
      </c>
    </row>
    <row r="1377" spans="1:17" hidden="1" x14ac:dyDescent="0.3">
      <c r="A1377" t="s">
        <v>2919</v>
      </c>
      <c r="B1377" t="s">
        <v>2920</v>
      </c>
      <c r="C1377" t="s">
        <v>3162</v>
      </c>
      <c r="D1377" t="s">
        <v>603</v>
      </c>
      <c r="E1377">
        <v>1298.452625825</v>
      </c>
      <c r="F1377">
        <v>23.35</v>
      </c>
      <c r="G1377">
        <v>-60.124316758408298</v>
      </c>
      <c r="H1377">
        <v>-4.7751415767961802</v>
      </c>
      <c r="I1377">
        <v>-8.0394152908077992</v>
      </c>
      <c r="J1377">
        <v>-0.67862505426414799</v>
      </c>
      <c r="K1377">
        <v>24.010863376672201</v>
      </c>
      <c r="L1377">
        <v>24.864589949959399</v>
      </c>
      <c r="M1377">
        <v>27.021724181037101</v>
      </c>
      <c r="N1377">
        <v>0.66049713430657098</v>
      </c>
      <c r="O1377">
        <v>53.104925053533101</v>
      </c>
      <c r="P1377">
        <v>55.6666666666666</v>
      </c>
      <c r="Q1377">
        <v>0.25144381920634101</v>
      </c>
    </row>
    <row r="1378" spans="1:17" hidden="1" x14ac:dyDescent="0.3">
      <c r="A1378" t="s">
        <v>2921</v>
      </c>
      <c r="B1378" t="s">
        <v>2922</v>
      </c>
      <c r="C1378" t="s">
        <v>3162</v>
      </c>
      <c r="D1378" t="s">
        <v>51</v>
      </c>
      <c r="E1378">
        <v>1297.57038072</v>
      </c>
      <c r="F1378">
        <v>2100.3000000000002</v>
      </c>
      <c r="G1378">
        <v>-16.191863359959001</v>
      </c>
      <c r="H1378">
        <v>-0.87537394039874905</v>
      </c>
      <c r="I1378">
        <v>-19.711390619681602</v>
      </c>
      <c r="J1378">
        <v>3.4229402304920198</v>
      </c>
      <c r="K1378">
        <v>2170.8545781821899</v>
      </c>
      <c r="L1378">
        <v>2199.2020122795402</v>
      </c>
      <c r="M1378">
        <v>57.626607462128398</v>
      </c>
      <c r="N1378">
        <v>0.43005105669723098</v>
      </c>
      <c r="O1378">
        <v>34.4522211112698</v>
      </c>
      <c r="P1378">
        <v>21.538105433713302</v>
      </c>
      <c r="Q1378">
        <v>-1.8173324943163999E-2</v>
      </c>
    </row>
    <row r="1379" spans="1:17" hidden="1" x14ac:dyDescent="0.3">
      <c r="A1379" t="s">
        <v>2923</v>
      </c>
      <c r="B1379" t="s">
        <v>2924</v>
      </c>
      <c r="C1379" t="s">
        <v>3162</v>
      </c>
      <c r="D1379" t="s">
        <v>979</v>
      </c>
      <c r="E1379">
        <v>1294.109432</v>
      </c>
      <c r="F1379">
        <v>84.98</v>
      </c>
      <c r="G1379">
        <v>-22.155869842592999</v>
      </c>
      <c r="H1379">
        <v>-7.0689225107320404</v>
      </c>
      <c r="I1379">
        <v>-13.472234535600499</v>
      </c>
      <c r="J1379">
        <v>-1.29442305152714</v>
      </c>
      <c r="K1379">
        <v>88.126407241839004</v>
      </c>
      <c r="L1379">
        <v>88.955128972109506</v>
      </c>
      <c r="M1379">
        <v>34.715334557169598</v>
      </c>
      <c r="N1379">
        <v>0.33447189874555</v>
      </c>
      <c r="O1379">
        <v>36.090844904683401</v>
      </c>
      <c r="P1379">
        <v>14.8378378378378</v>
      </c>
      <c r="Q1379">
        <v>-1.8396337714526E-2</v>
      </c>
    </row>
    <row r="1380" spans="1:17" hidden="1" x14ac:dyDescent="0.3">
      <c r="A1380" t="s">
        <v>2925</v>
      </c>
      <c r="B1380" t="s">
        <v>2926</v>
      </c>
      <c r="C1380" t="s">
        <v>3162</v>
      </c>
      <c r="D1380" t="s">
        <v>21</v>
      </c>
      <c r="E1380">
        <v>1290.2778387119999</v>
      </c>
      <c r="F1380">
        <v>115.82</v>
      </c>
      <c r="G1380">
        <v>1.28274035098407</v>
      </c>
      <c r="H1380">
        <v>-4.7632686940731501</v>
      </c>
      <c r="I1380">
        <v>-18.9665589519613</v>
      </c>
      <c r="J1380">
        <v>1.6713523205786101</v>
      </c>
      <c r="K1380">
        <v>120.453961608181</v>
      </c>
      <c r="L1380">
        <v>117.982759129935</v>
      </c>
      <c r="M1380">
        <v>45.561465893479401</v>
      </c>
      <c r="N1380">
        <v>0.39419127650844599</v>
      </c>
      <c r="O1380">
        <v>52.391642203419003</v>
      </c>
      <c r="P1380">
        <v>42.987654320987602</v>
      </c>
      <c r="Q1380">
        <v>1.8544924215020001E-3</v>
      </c>
    </row>
    <row r="1381" spans="1:17" hidden="1" x14ac:dyDescent="0.3">
      <c r="A1381" t="s">
        <v>2927</v>
      </c>
      <c r="B1381" t="s">
        <v>2928</v>
      </c>
      <c r="C1381" t="s">
        <v>3162</v>
      </c>
      <c r="D1381" t="s">
        <v>138</v>
      </c>
      <c r="E1381">
        <v>1289.1334872</v>
      </c>
      <c r="F1381">
        <v>806</v>
      </c>
      <c r="G1381">
        <v>-25.240347581712101</v>
      </c>
      <c r="H1381">
        <v>2.12362689611022</v>
      </c>
      <c r="I1381">
        <v>-23.593574538815499</v>
      </c>
      <c r="J1381">
        <v>0.91407700933621605</v>
      </c>
      <c r="K1381">
        <v>816.72511315144095</v>
      </c>
      <c r="L1381">
        <v>836.18924932775701</v>
      </c>
      <c r="M1381">
        <v>45.126681049859002</v>
      </c>
      <c r="N1381">
        <v>0.44884024653830501</v>
      </c>
      <c r="O1381">
        <v>33.995037220843599</v>
      </c>
      <c r="P1381">
        <v>4.9479166666666696</v>
      </c>
      <c r="Q1381">
        <v>0.119161426197572</v>
      </c>
    </row>
    <row r="1382" spans="1:17" hidden="1" x14ac:dyDescent="0.3">
      <c r="A1382" t="s">
        <v>2929</v>
      </c>
      <c r="B1382" t="s">
        <v>2930</v>
      </c>
      <c r="C1382" t="s">
        <v>3162</v>
      </c>
      <c r="D1382" t="s">
        <v>2931</v>
      </c>
      <c r="E1382">
        <v>1286.8388</v>
      </c>
      <c r="F1382">
        <v>520</v>
      </c>
      <c r="G1382">
        <v>95.715811510601498</v>
      </c>
      <c r="H1382">
        <v>0.56465395519927597</v>
      </c>
      <c r="I1382">
        <v>43.408220685976097</v>
      </c>
      <c r="J1382">
        <v>-0.98009649330451898</v>
      </c>
      <c r="K1382">
        <v>507.42172719537803</v>
      </c>
      <c r="L1382">
        <v>408.65674458821297</v>
      </c>
      <c r="M1382">
        <v>45.231797306007401</v>
      </c>
      <c r="N1382">
        <v>0.88194002652548398</v>
      </c>
      <c r="O1382">
        <v>7.4999999999999902</v>
      </c>
      <c r="P1382">
        <v>147.619047619047</v>
      </c>
    </row>
    <row r="1383" spans="1:17" hidden="1" x14ac:dyDescent="0.3">
      <c r="A1383" t="s">
        <v>2932</v>
      </c>
      <c r="B1383" t="s">
        <v>2933</v>
      </c>
      <c r="C1383" t="s">
        <v>3162</v>
      </c>
      <c r="D1383" t="s">
        <v>67</v>
      </c>
      <c r="E1383">
        <v>1282.652</v>
      </c>
      <c r="F1383">
        <v>843.85</v>
      </c>
      <c r="G1383">
        <v>55.526147544894201</v>
      </c>
      <c r="H1383">
        <v>-3.9652727170495599</v>
      </c>
      <c r="I1383">
        <v>20.257029460074499</v>
      </c>
      <c r="J1383">
        <v>-1.1035843832001599</v>
      </c>
      <c r="K1383">
        <v>865.89900996578001</v>
      </c>
      <c r="L1383">
        <v>706.09495350235102</v>
      </c>
      <c r="M1383">
        <v>43.5892147612876</v>
      </c>
      <c r="N1383">
        <v>0.18555895453778401</v>
      </c>
      <c r="O1383">
        <v>27.7774485986846</v>
      </c>
      <c r="P1383">
        <v>109.106678230702</v>
      </c>
      <c r="Q1383">
        <v>0.161483851497711</v>
      </c>
    </row>
    <row r="1384" spans="1:17" hidden="1" x14ac:dyDescent="0.3">
      <c r="A1384" t="s">
        <v>2934</v>
      </c>
      <c r="B1384" t="s">
        <v>2935</v>
      </c>
      <c r="C1384" t="s">
        <v>3162</v>
      </c>
      <c r="D1384" t="s">
        <v>119</v>
      </c>
      <c r="E1384">
        <v>1274.9666761999999</v>
      </c>
      <c r="F1384">
        <v>668.5</v>
      </c>
      <c r="G1384">
        <v>-30.978809523349501</v>
      </c>
      <c r="H1384">
        <v>2.3515046139296998</v>
      </c>
      <c r="I1384">
        <v>-6.2564977959466299</v>
      </c>
      <c r="J1384">
        <v>-4.2290479903337603</v>
      </c>
      <c r="K1384">
        <v>693.34454104015401</v>
      </c>
      <c r="L1384">
        <v>662.25944442733805</v>
      </c>
      <c r="M1384">
        <v>29.8232827261678</v>
      </c>
      <c r="N1384">
        <v>0.63827129287455597</v>
      </c>
      <c r="O1384">
        <v>26.4023934181002</v>
      </c>
      <c r="P1384">
        <v>21.7668488160291</v>
      </c>
      <c r="Q1384">
        <v>5.0825105048677002E-2</v>
      </c>
    </row>
    <row r="1385" spans="1:17" hidden="1" x14ac:dyDescent="0.3">
      <c r="A1385" t="s">
        <v>2936</v>
      </c>
      <c r="B1385" t="s">
        <v>2937</v>
      </c>
      <c r="C1385" t="s">
        <v>3162</v>
      </c>
      <c r="D1385" t="s">
        <v>2788</v>
      </c>
      <c r="E1385">
        <v>1272.1656399999999</v>
      </c>
      <c r="F1385">
        <v>1551.8</v>
      </c>
      <c r="G1385">
        <v>447.124469141997</v>
      </c>
      <c r="H1385">
        <v>-19.619878418901401</v>
      </c>
      <c r="I1385">
        <v>50.2477055150623</v>
      </c>
      <c r="J1385">
        <v>-0.13415374359259999</v>
      </c>
      <c r="K1385">
        <v>1670.5673369292799</v>
      </c>
      <c r="L1385">
        <v>1291.7423287613899</v>
      </c>
      <c r="M1385">
        <v>49.606873050055299</v>
      </c>
      <c r="N1385">
        <v>1.08302485457429</v>
      </c>
      <c r="O1385">
        <v>42.415259698414701</v>
      </c>
      <c r="P1385">
        <v>535.33265097236404</v>
      </c>
    </row>
    <row r="1386" spans="1:17" hidden="1" x14ac:dyDescent="0.3">
      <c r="A1386" t="s">
        <v>2938</v>
      </c>
      <c r="B1386" t="s">
        <v>2939</v>
      </c>
      <c r="C1386" t="s">
        <v>3162</v>
      </c>
      <c r="D1386" t="s">
        <v>453</v>
      </c>
      <c r="E1386">
        <v>1269.7297079799901</v>
      </c>
      <c r="F1386">
        <v>550.1</v>
      </c>
      <c r="G1386">
        <v>-2.7272300706780501</v>
      </c>
      <c r="H1386">
        <v>1.8245498092435799</v>
      </c>
      <c r="I1386">
        <v>4.6317722007898103</v>
      </c>
      <c r="J1386">
        <v>-17.907421249713501</v>
      </c>
      <c r="K1386">
        <v>553.23727056069697</v>
      </c>
      <c r="L1386">
        <v>497.86635250674999</v>
      </c>
      <c r="M1386">
        <v>36.7311591122875</v>
      </c>
      <c r="N1386">
        <v>3.2388976695643001</v>
      </c>
      <c r="O1386">
        <v>33.4121068896564</v>
      </c>
      <c r="P1386">
        <v>55.395480225988699</v>
      </c>
      <c r="Q1386">
        <v>-7.3571807364450001E-3</v>
      </c>
    </row>
    <row r="1387" spans="1:17" hidden="1" x14ac:dyDescent="0.3">
      <c r="A1387" t="s">
        <v>2940</v>
      </c>
      <c r="B1387" t="s">
        <v>2941</v>
      </c>
      <c r="C1387" t="s">
        <v>3162</v>
      </c>
      <c r="D1387" t="s">
        <v>763</v>
      </c>
      <c r="E1387">
        <v>1268.6357499999999</v>
      </c>
      <c r="F1387">
        <v>237.35</v>
      </c>
      <c r="G1387">
        <v>-53.869782360363999</v>
      </c>
      <c r="H1387">
        <v>5.54456076810302</v>
      </c>
      <c r="I1387">
        <v>-38.261822179735901</v>
      </c>
      <c r="J1387">
        <v>-3.0243587282447302</v>
      </c>
      <c r="K1387">
        <v>244.75457797789099</v>
      </c>
      <c r="M1387">
        <v>40.289509384107902</v>
      </c>
      <c r="N1387">
        <v>0.51511603875596801</v>
      </c>
      <c r="O1387">
        <v>96.334527069728196</v>
      </c>
      <c r="P1387">
        <v>11.9628284353035</v>
      </c>
    </row>
    <row r="1388" spans="1:17" hidden="1" x14ac:dyDescent="0.3">
      <c r="A1388" t="s">
        <v>2942</v>
      </c>
      <c r="B1388" t="s">
        <v>2943</v>
      </c>
      <c r="C1388" t="s">
        <v>3162</v>
      </c>
      <c r="D1388" t="s">
        <v>232</v>
      </c>
      <c r="E1388">
        <v>1266.6369456</v>
      </c>
      <c r="F1388">
        <v>270.75</v>
      </c>
      <c r="G1388">
        <v>60.980817981594797</v>
      </c>
      <c r="H1388">
        <v>-9.89414957157509</v>
      </c>
      <c r="I1388">
        <v>37.961777861297797</v>
      </c>
      <c r="J1388">
        <v>-1.10574690923931</v>
      </c>
      <c r="K1388">
        <v>256.92877854853401</v>
      </c>
      <c r="L1388">
        <v>213.74649823537001</v>
      </c>
      <c r="M1388">
        <v>45.139037002948797</v>
      </c>
      <c r="N1388">
        <v>0.40105560757429998</v>
      </c>
      <c r="O1388">
        <v>14.312096029547501</v>
      </c>
      <c r="P1388">
        <v>90.669014084506998</v>
      </c>
      <c r="Q1388">
        <v>0.12948903551518001</v>
      </c>
    </row>
    <row r="1389" spans="1:17" hidden="1" x14ac:dyDescent="0.3">
      <c r="A1389" t="s">
        <v>2944</v>
      </c>
      <c r="B1389" t="s">
        <v>2945</v>
      </c>
      <c r="C1389" t="s">
        <v>3162</v>
      </c>
      <c r="E1389">
        <v>1266.00296658</v>
      </c>
      <c r="F1389">
        <v>509.3</v>
      </c>
      <c r="G1389">
        <v>109.835049112818</v>
      </c>
      <c r="H1389">
        <v>21.3742549055581</v>
      </c>
      <c r="I1389">
        <v>123.641017883266</v>
      </c>
      <c r="J1389">
        <v>-2.9648180101489401</v>
      </c>
      <c r="M1389">
        <v>48.977495460302599</v>
      </c>
      <c r="O1389">
        <v>15.8747300215982</v>
      </c>
      <c r="P1389">
        <v>148.196881091617</v>
      </c>
    </row>
    <row r="1390" spans="1:17" hidden="1" x14ac:dyDescent="0.3">
      <c r="A1390" t="s">
        <v>2946</v>
      </c>
      <c r="B1390" t="s">
        <v>2947</v>
      </c>
      <c r="C1390" t="s">
        <v>3162</v>
      </c>
      <c r="D1390" t="s">
        <v>154</v>
      </c>
      <c r="E1390">
        <v>1265.4537088340001</v>
      </c>
      <c r="F1390">
        <v>190.54</v>
      </c>
      <c r="G1390">
        <v>17.6853084770107</v>
      </c>
      <c r="H1390">
        <v>-3.59378741531166</v>
      </c>
      <c r="I1390">
        <v>54.392415407012898</v>
      </c>
      <c r="J1390">
        <v>1.99586029726938</v>
      </c>
      <c r="K1390">
        <v>197.98994126623001</v>
      </c>
      <c r="L1390">
        <v>173.83005728199399</v>
      </c>
      <c r="M1390">
        <v>45.378684618552001</v>
      </c>
      <c r="N1390">
        <v>0.35532670072988598</v>
      </c>
      <c r="O1390">
        <v>33.719953815471797</v>
      </c>
      <c r="P1390">
        <v>97.758173326414095</v>
      </c>
      <c r="Q1390">
        <v>0.182823894805693</v>
      </c>
    </row>
    <row r="1391" spans="1:17" hidden="1" x14ac:dyDescent="0.3">
      <c r="A1391" t="s">
        <v>2948</v>
      </c>
      <c r="B1391" t="s">
        <v>2949</v>
      </c>
      <c r="C1391" t="s">
        <v>3162</v>
      </c>
      <c r="D1391" t="s">
        <v>252</v>
      </c>
      <c r="E1391">
        <v>1264.6258656</v>
      </c>
      <c r="F1391">
        <v>1264.0999999999999</v>
      </c>
      <c r="G1391">
        <v>246.062160608304</v>
      </c>
      <c r="H1391">
        <v>-9.0147175485276207</v>
      </c>
      <c r="I1391">
        <v>-6.0728299849479397</v>
      </c>
      <c r="J1391">
        <v>1.19863077942275</v>
      </c>
      <c r="K1391">
        <v>1343.3088207296</v>
      </c>
      <c r="L1391">
        <v>1188.71431046063</v>
      </c>
      <c r="M1391">
        <v>44.908462780360203</v>
      </c>
      <c r="N1391">
        <v>1.33826349324995</v>
      </c>
      <c r="O1391">
        <v>37.406059647179802</v>
      </c>
      <c r="P1391">
        <v>292.333954065797</v>
      </c>
      <c r="Q1391">
        <v>0.162650331115089</v>
      </c>
    </row>
    <row r="1392" spans="1:17" hidden="1" x14ac:dyDescent="0.3">
      <c r="A1392" t="s">
        <v>2950</v>
      </c>
      <c r="B1392" t="s">
        <v>2951</v>
      </c>
      <c r="C1392" t="s">
        <v>3162</v>
      </c>
      <c r="D1392" t="s">
        <v>384</v>
      </c>
      <c r="E1392">
        <v>1263.3</v>
      </c>
      <c r="F1392">
        <v>42.11</v>
      </c>
      <c r="G1392">
        <v>-26.885265187372902</v>
      </c>
      <c r="H1392">
        <v>-4.99164965380435</v>
      </c>
      <c r="I1392">
        <v>2.1497452938036199</v>
      </c>
      <c r="J1392">
        <v>3.2211148870022202</v>
      </c>
      <c r="K1392">
        <v>43.410375237852897</v>
      </c>
      <c r="M1392">
        <v>48.777008273034198</v>
      </c>
      <c r="N1392">
        <v>0.44575957261280102</v>
      </c>
      <c r="O1392">
        <v>34.314889574922802</v>
      </c>
      <c r="P1392">
        <v>40.366666666666603</v>
      </c>
    </row>
    <row r="1393" spans="1:17" hidden="1" x14ac:dyDescent="0.3">
      <c r="A1393" t="s">
        <v>2952</v>
      </c>
      <c r="B1393" t="s">
        <v>2953</v>
      </c>
      <c r="C1393" t="s">
        <v>3162</v>
      </c>
      <c r="D1393" t="s">
        <v>119</v>
      </c>
      <c r="E1393">
        <v>1261.5385859999999</v>
      </c>
      <c r="F1393">
        <v>990</v>
      </c>
      <c r="G1393">
        <v>584.39762179168804</v>
      </c>
      <c r="H1393">
        <v>-6.8517435810252802</v>
      </c>
      <c r="I1393">
        <v>35.057379549228699</v>
      </c>
      <c r="J1393">
        <v>9.3181521844721402</v>
      </c>
      <c r="K1393">
        <v>937.40869735143201</v>
      </c>
      <c r="L1393">
        <v>714.241016728619</v>
      </c>
      <c r="M1393">
        <v>63.424427373340798</v>
      </c>
      <c r="N1393">
        <v>0.62881917255506203</v>
      </c>
      <c r="O1393">
        <v>9.8686868686868703</v>
      </c>
      <c r="P1393">
        <v>725</v>
      </c>
      <c r="Q1393">
        <v>0.17837731511608501</v>
      </c>
    </row>
    <row r="1394" spans="1:17" hidden="1" x14ac:dyDescent="0.3">
      <c r="A1394" t="s">
        <v>2954</v>
      </c>
      <c r="B1394" t="s">
        <v>2955</v>
      </c>
      <c r="C1394" t="s">
        <v>3162</v>
      </c>
      <c r="D1394" t="s">
        <v>763</v>
      </c>
      <c r="E1394">
        <v>1260.770048457</v>
      </c>
      <c r="F1394">
        <v>249.77</v>
      </c>
      <c r="G1394">
        <v>-31.439662047177301</v>
      </c>
      <c r="H1394">
        <v>0.76771556606096802</v>
      </c>
      <c r="I1394">
        <v>-22.789354522944201</v>
      </c>
      <c r="J1394">
        <v>3.5594375021118201</v>
      </c>
      <c r="K1394">
        <v>252.45184827754201</v>
      </c>
      <c r="M1394">
        <v>58.834684462773403</v>
      </c>
      <c r="N1394">
        <v>0.35311911674843199</v>
      </c>
      <c r="O1394">
        <v>28.398126276174001</v>
      </c>
      <c r="P1394">
        <v>12.701922209186799</v>
      </c>
    </row>
    <row r="1395" spans="1:17" hidden="1" x14ac:dyDescent="0.3">
      <c r="A1395" t="s">
        <v>2956</v>
      </c>
      <c r="B1395" t="s">
        <v>2957</v>
      </c>
      <c r="C1395" t="s">
        <v>3162</v>
      </c>
      <c r="D1395" t="s">
        <v>603</v>
      </c>
      <c r="E1395">
        <v>1253.865351102</v>
      </c>
      <c r="F1395">
        <v>48.02</v>
      </c>
      <c r="G1395">
        <v>-35.087237573960699</v>
      </c>
      <c r="H1395">
        <v>-10.8751415767961</v>
      </c>
      <c r="I1395">
        <v>-3.9823635562502</v>
      </c>
      <c r="J1395">
        <v>8.2100515939023797</v>
      </c>
      <c r="K1395">
        <v>47.800400138020201</v>
      </c>
      <c r="L1395">
        <v>47.582367871179301</v>
      </c>
      <c r="M1395">
        <v>54.153017918360597</v>
      </c>
      <c r="N1395">
        <v>0.44712691850542702</v>
      </c>
      <c r="O1395">
        <v>39.7334443981674</v>
      </c>
      <c r="P1395">
        <v>31.923076923076898</v>
      </c>
      <c r="Q1395">
        <v>-6.1573135099280002E-3</v>
      </c>
    </row>
    <row r="1396" spans="1:17" hidden="1" x14ac:dyDescent="0.3">
      <c r="A1396" t="s">
        <v>2958</v>
      </c>
      <c r="B1396" t="s">
        <v>2959</v>
      </c>
      <c r="C1396" t="s">
        <v>3162</v>
      </c>
      <c r="D1396" t="s">
        <v>188</v>
      </c>
      <c r="E1396">
        <v>1253.41806946</v>
      </c>
      <c r="F1396">
        <v>194.3</v>
      </c>
      <c r="G1396">
        <v>-51.768484125928197</v>
      </c>
      <c r="H1396">
        <v>-17.8209749101295</v>
      </c>
      <c r="I1396">
        <v>-37.962515355480797</v>
      </c>
      <c r="J1396">
        <v>-1.1381093555189601</v>
      </c>
      <c r="M1396">
        <v>31.002432101959698</v>
      </c>
      <c r="O1396">
        <v>39.418425115800197</v>
      </c>
      <c r="P1396">
        <v>5.6839815066630397</v>
      </c>
    </row>
    <row r="1397" spans="1:17" hidden="1" x14ac:dyDescent="0.3">
      <c r="A1397" t="s">
        <v>2960</v>
      </c>
      <c r="B1397" t="s">
        <v>2961</v>
      </c>
      <c r="C1397" t="s">
        <v>3162</v>
      </c>
      <c r="D1397" t="s">
        <v>1348</v>
      </c>
      <c r="E1397">
        <v>1244.4531262400001</v>
      </c>
      <c r="F1397">
        <v>824.8</v>
      </c>
      <c r="G1397">
        <v>94.898639725005495</v>
      </c>
      <c r="H1397">
        <v>-8.0742663032731894</v>
      </c>
      <c r="I1397">
        <v>87.470537645489301</v>
      </c>
      <c r="J1397">
        <v>3.0890132002979498</v>
      </c>
      <c r="K1397">
        <v>797.68284119264104</v>
      </c>
      <c r="L1397">
        <v>621.85216570325895</v>
      </c>
      <c r="M1397">
        <v>56.574196567032097</v>
      </c>
      <c r="N1397">
        <v>0.15941137484770401</v>
      </c>
      <c r="O1397">
        <v>24.5150339476236</v>
      </c>
      <c r="P1397">
        <v>146.17221310252199</v>
      </c>
      <c r="Q1397">
        <v>0.16757254031910099</v>
      </c>
    </row>
    <row r="1398" spans="1:17" hidden="1" x14ac:dyDescent="0.3">
      <c r="A1398" t="s">
        <v>2962</v>
      </c>
      <c r="B1398" t="s">
        <v>2963</v>
      </c>
      <c r="C1398" t="s">
        <v>3162</v>
      </c>
      <c r="D1398" t="s">
        <v>2964</v>
      </c>
      <c r="E1398">
        <v>1244.2097374559901</v>
      </c>
      <c r="F1398">
        <v>191.52</v>
      </c>
      <c r="G1398">
        <v>-65.208612760806702</v>
      </c>
      <c r="H1398">
        <v>-8.2690690398560598</v>
      </c>
      <c r="I1398">
        <v>-8.4909948060536902</v>
      </c>
      <c r="J1398">
        <v>1.41313625102253</v>
      </c>
      <c r="K1398">
        <v>193.96865561352999</v>
      </c>
      <c r="L1398">
        <v>200.574648507462</v>
      </c>
      <c r="M1398">
        <v>40.441735644037102</v>
      </c>
      <c r="N1398">
        <v>0.42630080526922398</v>
      </c>
      <c r="O1398">
        <v>69.590643274853804</v>
      </c>
      <c r="P1398">
        <v>31.900826446280998</v>
      </c>
    </row>
    <row r="1399" spans="1:17" hidden="1" x14ac:dyDescent="0.3">
      <c r="A1399" t="s">
        <v>2965</v>
      </c>
      <c r="B1399" t="s">
        <v>2966</v>
      </c>
      <c r="C1399" t="s">
        <v>3162</v>
      </c>
      <c r="D1399" t="s">
        <v>405</v>
      </c>
      <c r="E1399">
        <v>1243.7315088</v>
      </c>
      <c r="F1399">
        <v>119.46</v>
      </c>
      <c r="G1399">
        <v>52.950227990777499</v>
      </c>
      <c r="H1399">
        <v>8.8271747460413206</v>
      </c>
      <c r="I1399">
        <v>94.109207386962794</v>
      </c>
      <c r="J1399">
        <v>11.291457070502499</v>
      </c>
      <c r="K1399">
        <v>99.443158031434606</v>
      </c>
      <c r="L1399">
        <v>79.171948887582005</v>
      </c>
      <c r="M1399">
        <v>72.280917495119795</v>
      </c>
      <c r="N1399">
        <v>0.50138706983288805</v>
      </c>
      <c r="O1399">
        <v>3.7083542608404598</v>
      </c>
      <c r="P1399">
        <v>142.80487804878001</v>
      </c>
      <c r="Q1399">
        <v>0.131612055046786</v>
      </c>
    </row>
    <row r="1400" spans="1:17" hidden="1" x14ac:dyDescent="0.3">
      <c r="A1400" t="s">
        <v>2967</v>
      </c>
      <c r="B1400" t="s">
        <v>2968</v>
      </c>
      <c r="C1400" t="s">
        <v>3162</v>
      </c>
      <c r="D1400" t="s">
        <v>80</v>
      </c>
      <c r="E1400">
        <v>1242.7278213</v>
      </c>
      <c r="F1400">
        <v>47.67</v>
      </c>
      <c r="G1400">
        <v>-11.686434361109299</v>
      </c>
      <c r="H1400">
        <v>-12.7146289401229</v>
      </c>
      <c r="I1400">
        <v>-34.252957699720497</v>
      </c>
      <c r="J1400">
        <v>0.88669070767765201</v>
      </c>
      <c r="K1400">
        <v>51.863465995507099</v>
      </c>
      <c r="L1400">
        <v>55.931557493181401</v>
      </c>
      <c r="M1400">
        <v>40.142863822991998</v>
      </c>
      <c r="N1400">
        <v>0.58944032783037903</v>
      </c>
      <c r="O1400">
        <v>81.455842248793701</v>
      </c>
      <c r="P1400">
        <v>30.210325047801099</v>
      </c>
      <c r="Q1400">
        <v>-3.6042278073854003E-2</v>
      </c>
    </row>
    <row r="1401" spans="1:17" hidden="1" x14ac:dyDescent="0.3">
      <c r="A1401" t="s">
        <v>2969</v>
      </c>
      <c r="B1401" t="s">
        <v>2970</v>
      </c>
      <c r="C1401" t="s">
        <v>3162</v>
      </c>
      <c r="D1401" t="s">
        <v>83</v>
      </c>
      <c r="E1401">
        <v>1240.6010764</v>
      </c>
      <c r="F1401">
        <v>486.5</v>
      </c>
      <c r="G1401">
        <v>83.370583353763095</v>
      </c>
      <c r="H1401">
        <v>-4.5066696232178298</v>
      </c>
      <c r="I1401">
        <v>8.6797445497875501</v>
      </c>
      <c r="J1401">
        <v>0.125122014729004</v>
      </c>
      <c r="K1401">
        <v>522.77139717923899</v>
      </c>
      <c r="L1401">
        <v>474.31711776145801</v>
      </c>
      <c r="M1401">
        <v>45.636652617423898</v>
      </c>
      <c r="N1401">
        <v>0.50941781347180903</v>
      </c>
      <c r="O1401">
        <v>45.940390544707</v>
      </c>
      <c r="P1401">
        <v>144.10436527847401</v>
      </c>
      <c r="Q1401">
        <v>0.15121443245461699</v>
      </c>
    </row>
    <row r="1402" spans="1:17" hidden="1" x14ac:dyDescent="0.3">
      <c r="A1402" t="s">
        <v>2971</v>
      </c>
      <c r="B1402" t="s">
        <v>2972</v>
      </c>
      <c r="C1402" t="s">
        <v>3162</v>
      </c>
      <c r="D1402" t="s">
        <v>533</v>
      </c>
      <c r="E1402">
        <v>1239.9707744</v>
      </c>
      <c r="F1402">
        <v>7399.1</v>
      </c>
      <c r="G1402">
        <v>71.470958931634996</v>
      </c>
      <c r="H1402">
        <v>17.469289415939901</v>
      </c>
      <c r="I1402">
        <v>26.697231413218301</v>
      </c>
      <c r="J1402">
        <v>16.133015978088199</v>
      </c>
      <c r="K1402">
        <v>6577.2910112766604</v>
      </c>
      <c r="L1402">
        <v>5623.86534827572</v>
      </c>
      <c r="M1402">
        <v>70.695430647115799</v>
      </c>
      <c r="N1402">
        <v>1.79191821266469</v>
      </c>
      <c r="O1402">
        <v>5.2695598113283904</v>
      </c>
      <c r="P1402">
        <v>113.72945492359599</v>
      </c>
      <c r="Q1402">
        <v>0.20331925913070101</v>
      </c>
    </row>
    <row r="1403" spans="1:17" hidden="1" x14ac:dyDescent="0.3">
      <c r="A1403" t="s">
        <v>2973</v>
      </c>
      <c r="B1403" t="s">
        <v>2974</v>
      </c>
      <c r="C1403" t="s">
        <v>3162</v>
      </c>
      <c r="D1403" t="s">
        <v>1337</v>
      </c>
      <c r="E1403">
        <v>1234.3440463500001</v>
      </c>
      <c r="F1403">
        <v>141.44999999999999</v>
      </c>
      <c r="G1403">
        <v>-52.651082924012997</v>
      </c>
      <c r="H1403">
        <v>0.23175497492795499</v>
      </c>
      <c r="I1403">
        <v>-20.0242383217041</v>
      </c>
      <c r="J1403">
        <v>4.4838287341341996</v>
      </c>
      <c r="K1403">
        <v>144.20046870775801</v>
      </c>
      <c r="L1403">
        <v>155.60019620215201</v>
      </c>
      <c r="M1403">
        <v>55.814257791481403</v>
      </c>
      <c r="N1403">
        <v>0.64485933372624304</v>
      </c>
      <c r="O1403">
        <v>41.357370095439997</v>
      </c>
      <c r="P1403">
        <v>11.906645569620199</v>
      </c>
      <c r="Q1403">
        <v>6.5822593497083998E-2</v>
      </c>
    </row>
    <row r="1404" spans="1:17" hidden="1" x14ac:dyDescent="0.3">
      <c r="A1404" t="s">
        <v>2975</v>
      </c>
      <c r="B1404" t="s">
        <v>2976</v>
      </c>
      <c r="C1404" t="s">
        <v>3162</v>
      </c>
      <c r="D1404" t="s">
        <v>21</v>
      </c>
      <c r="E1404">
        <v>1233.37968</v>
      </c>
      <c r="F1404">
        <v>1040.3</v>
      </c>
      <c r="G1404">
        <v>-35.927543059339797</v>
      </c>
      <c r="H1404">
        <v>0.35168226015983201</v>
      </c>
      <c r="I1404">
        <v>-18.0115726616926</v>
      </c>
      <c r="J1404">
        <v>-0.37729109557724599</v>
      </c>
      <c r="K1404">
        <v>1038.1219832376601</v>
      </c>
      <c r="L1404">
        <v>1073.95780647061</v>
      </c>
      <c r="M1404">
        <v>71.706674510808696</v>
      </c>
      <c r="N1404">
        <v>0.67814063597404095</v>
      </c>
      <c r="O1404">
        <v>41.055464769777899</v>
      </c>
      <c r="P1404">
        <v>8.8692376118465699</v>
      </c>
      <c r="Q1404">
        <v>0.11802881006268</v>
      </c>
    </row>
    <row r="1405" spans="1:17" hidden="1" x14ac:dyDescent="0.3">
      <c r="A1405" t="s">
        <v>2977</v>
      </c>
      <c r="B1405" t="s">
        <v>2978</v>
      </c>
      <c r="C1405" t="s">
        <v>3162</v>
      </c>
      <c r="D1405" t="s">
        <v>252</v>
      </c>
      <c r="E1405">
        <v>1231.8948720000001</v>
      </c>
      <c r="F1405">
        <v>1154.4000000000001</v>
      </c>
      <c r="G1405">
        <v>104.326095759372</v>
      </c>
      <c r="H1405">
        <v>19.514332107414301</v>
      </c>
      <c r="I1405">
        <v>47.141261205720198</v>
      </c>
      <c r="J1405">
        <v>17.932104463633198</v>
      </c>
      <c r="K1405">
        <v>947.77030668857901</v>
      </c>
      <c r="L1405">
        <v>792.12071772353295</v>
      </c>
      <c r="M1405">
        <v>88.009227202237895</v>
      </c>
      <c r="N1405">
        <v>2.5017721518987299</v>
      </c>
      <c r="O1405">
        <v>6.1157311157311103</v>
      </c>
      <c r="P1405">
        <v>135.591836734693</v>
      </c>
      <c r="Q1405">
        <v>0.16967117651629801</v>
      </c>
    </row>
    <row r="1406" spans="1:17" hidden="1" x14ac:dyDescent="0.3">
      <c r="A1406" t="s">
        <v>2979</v>
      </c>
      <c r="B1406" t="s">
        <v>2980</v>
      </c>
      <c r="C1406" t="s">
        <v>3162</v>
      </c>
      <c r="D1406" t="s">
        <v>77</v>
      </c>
      <c r="E1406">
        <v>1229.76257586</v>
      </c>
      <c r="F1406">
        <v>110.76</v>
      </c>
      <c r="G1406">
        <v>-0.51840128204751601</v>
      </c>
      <c r="H1406">
        <v>-12.0348551508932</v>
      </c>
      <c r="I1406">
        <v>-17.797228226287999</v>
      </c>
      <c r="J1406">
        <v>-1.8326456469372601</v>
      </c>
      <c r="K1406">
        <v>121.66455012805601</v>
      </c>
      <c r="L1406">
        <v>115.285137997231</v>
      </c>
      <c r="M1406">
        <v>25.952991841333599</v>
      </c>
      <c r="N1406">
        <v>0.48889594864393299</v>
      </c>
      <c r="O1406">
        <v>34.3986998916576</v>
      </c>
      <c r="P1406">
        <v>47.483355525965301</v>
      </c>
    </row>
    <row r="1407" spans="1:17" hidden="1" x14ac:dyDescent="0.3">
      <c r="A1407" t="s">
        <v>2981</v>
      </c>
      <c r="B1407" t="s">
        <v>2982</v>
      </c>
      <c r="C1407" t="s">
        <v>3162</v>
      </c>
      <c r="D1407" t="s">
        <v>21</v>
      </c>
      <c r="E1407">
        <v>1228.8478064200001</v>
      </c>
      <c r="F1407">
        <v>295.10000000000002</v>
      </c>
      <c r="G1407">
        <v>-28.967925404648501</v>
      </c>
      <c r="H1407">
        <v>-10.463759332455099</v>
      </c>
      <c r="I1407">
        <v>-15.161956634201101</v>
      </c>
      <c r="J1407">
        <v>3.7940517722230598</v>
      </c>
      <c r="M1407">
        <v>66.296600182678901</v>
      </c>
      <c r="O1407">
        <v>18.197221280921699</v>
      </c>
      <c r="P1407">
        <v>19.449504148957601</v>
      </c>
    </row>
    <row r="1408" spans="1:17" hidden="1" x14ac:dyDescent="0.3">
      <c r="A1408" t="s">
        <v>2983</v>
      </c>
      <c r="B1408" t="s">
        <v>2984</v>
      </c>
      <c r="C1408" t="s">
        <v>3162</v>
      </c>
      <c r="D1408" t="s">
        <v>167</v>
      </c>
      <c r="E1408">
        <v>1226.8092103049901</v>
      </c>
      <c r="F1408">
        <v>553.35</v>
      </c>
      <c r="G1408">
        <v>-28.589842985426898</v>
      </c>
      <c r="H1408">
        <v>-13.714397205529499</v>
      </c>
      <c r="I1408">
        <v>7.4932640083076096</v>
      </c>
      <c r="J1408">
        <v>1.9038673038860301</v>
      </c>
      <c r="K1408">
        <v>557.02772302987796</v>
      </c>
      <c r="L1408">
        <v>515.05101919986805</v>
      </c>
      <c r="M1408">
        <v>52.108561648964802</v>
      </c>
      <c r="N1408">
        <v>0.29988992401130798</v>
      </c>
      <c r="O1408">
        <v>26.466070299087299</v>
      </c>
      <c r="P1408">
        <v>41.7755572636433</v>
      </c>
      <c r="Q1408">
        <v>6.7294407955451996E-2</v>
      </c>
    </row>
    <row r="1409" spans="1:17" hidden="1" x14ac:dyDescent="0.3">
      <c r="A1409" t="s">
        <v>2985</v>
      </c>
      <c r="B1409" t="s">
        <v>2986</v>
      </c>
      <c r="C1409" t="s">
        <v>3162</v>
      </c>
      <c r="D1409" t="s">
        <v>1506</v>
      </c>
      <c r="E1409">
        <v>1213.948597908</v>
      </c>
      <c r="F1409">
        <v>209.32</v>
      </c>
      <c r="G1409">
        <v>-53.377886061987297</v>
      </c>
      <c r="H1409">
        <v>-4.6838309036048003</v>
      </c>
      <c r="I1409">
        <v>-25.3856650194287</v>
      </c>
      <c r="J1409">
        <v>0.42997135570995798</v>
      </c>
      <c r="K1409">
        <v>219.80566351525999</v>
      </c>
      <c r="L1409">
        <v>234.56025733311799</v>
      </c>
      <c r="M1409">
        <v>38.616463562479503</v>
      </c>
      <c r="N1409">
        <v>0.29705155553384199</v>
      </c>
      <c r="O1409">
        <v>42.126887062870203</v>
      </c>
      <c r="P1409">
        <v>5.0012540757461599</v>
      </c>
      <c r="Q1409">
        <v>-1.0802072745009E-2</v>
      </c>
    </row>
    <row r="1410" spans="1:17" hidden="1" x14ac:dyDescent="0.3">
      <c r="A1410" t="s">
        <v>2987</v>
      </c>
      <c r="B1410" t="s">
        <v>2988</v>
      </c>
      <c r="C1410" t="s">
        <v>3162</v>
      </c>
      <c r="D1410" t="s">
        <v>458</v>
      </c>
      <c r="E1410">
        <v>1212.9512865199999</v>
      </c>
      <c r="F1410">
        <v>500.2</v>
      </c>
      <c r="G1410">
        <v>-62.458568515358301</v>
      </c>
      <c r="H1410">
        <v>-11.1600943374791</v>
      </c>
      <c r="I1410">
        <v>-41.198800868549299</v>
      </c>
      <c r="J1410">
        <v>-0.92193614971110405</v>
      </c>
      <c r="K1410">
        <v>565.47273415776897</v>
      </c>
      <c r="L1410">
        <v>647.25153071693398</v>
      </c>
      <c r="M1410">
        <v>31.703796049014599</v>
      </c>
      <c r="N1410">
        <v>0.84933868394849998</v>
      </c>
      <c r="O1410">
        <v>66.883246701319393</v>
      </c>
      <c r="P1410">
        <v>2.64723989328954</v>
      </c>
      <c r="Q1410">
        <v>-2.5968506255151999E-2</v>
      </c>
    </row>
    <row r="1411" spans="1:17" hidden="1" x14ac:dyDescent="0.3">
      <c r="A1411" t="s">
        <v>2989</v>
      </c>
      <c r="B1411" t="s">
        <v>2990</v>
      </c>
      <c r="C1411" t="s">
        <v>3162</v>
      </c>
      <c r="D1411" t="s">
        <v>270</v>
      </c>
      <c r="E1411">
        <v>1211.58835</v>
      </c>
      <c r="F1411">
        <v>326.2</v>
      </c>
      <c r="G1411">
        <v>215.11456522498901</v>
      </c>
      <c r="H1411">
        <v>-10.267033468688</v>
      </c>
      <c r="I1411">
        <v>74.986670852193498</v>
      </c>
      <c r="J1411">
        <v>2.558354049863</v>
      </c>
      <c r="K1411">
        <v>320.049736309769</v>
      </c>
      <c r="L1411">
        <v>245.63134281759801</v>
      </c>
      <c r="M1411">
        <v>42.405076524063702</v>
      </c>
      <c r="N1411">
        <v>0.42688500291154202</v>
      </c>
      <c r="O1411">
        <v>26.824034334763901</v>
      </c>
      <c r="P1411">
        <v>317.15336388243901</v>
      </c>
    </row>
    <row r="1412" spans="1:17" hidden="1" x14ac:dyDescent="0.3">
      <c r="A1412" t="s">
        <v>2991</v>
      </c>
      <c r="B1412" t="s">
        <v>2992</v>
      </c>
      <c r="C1412" t="s">
        <v>3162</v>
      </c>
      <c r="D1412" t="s">
        <v>51</v>
      </c>
      <c r="E1412">
        <v>1205.5327288399999</v>
      </c>
      <c r="F1412">
        <v>381.7</v>
      </c>
      <c r="G1412">
        <v>-45.024969796894702</v>
      </c>
      <c r="H1412">
        <v>0.498353179127696</v>
      </c>
      <c r="I1412">
        <v>8.1579878747677306</v>
      </c>
      <c r="J1412">
        <v>2.6908361833748899</v>
      </c>
      <c r="K1412">
        <v>378.90522238785502</v>
      </c>
      <c r="L1412">
        <v>359.733383187188</v>
      </c>
      <c r="M1412">
        <v>54.725973325085803</v>
      </c>
      <c r="N1412">
        <v>0.25005154520161399</v>
      </c>
      <c r="O1412">
        <v>34.503536809012303</v>
      </c>
      <c r="P1412">
        <v>44.967717432586298</v>
      </c>
      <c r="Q1412">
        <v>-1.4032006040745001E-2</v>
      </c>
    </row>
    <row r="1413" spans="1:17" hidden="1" x14ac:dyDescent="0.3">
      <c r="A1413" t="s">
        <v>2993</v>
      </c>
      <c r="B1413" t="s">
        <v>2994</v>
      </c>
      <c r="C1413" t="s">
        <v>3162</v>
      </c>
      <c r="D1413" t="s">
        <v>1034</v>
      </c>
      <c r="E1413">
        <v>1200.2974903750001</v>
      </c>
      <c r="F1413">
        <v>850.45</v>
      </c>
      <c r="G1413">
        <v>27.932925913777598</v>
      </c>
      <c r="H1413">
        <v>-2.9081086097631998</v>
      </c>
      <c r="I1413">
        <v>-0.68442249086783302</v>
      </c>
      <c r="J1413">
        <v>0.100217879912239</v>
      </c>
      <c r="K1413">
        <v>821.81092163858102</v>
      </c>
      <c r="L1413">
        <v>755.79571627421501</v>
      </c>
      <c r="M1413">
        <v>44.889859518788299</v>
      </c>
      <c r="N1413">
        <v>0.42148612288927401</v>
      </c>
      <c r="O1413">
        <v>16.961608560174</v>
      </c>
      <c r="P1413">
        <v>68.139580862000798</v>
      </c>
      <c r="Q1413">
        <v>0.10150110104230101</v>
      </c>
    </row>
    <row r="1414" spans="1:17" hidden="1" x14ac:dyDescent="0.3">
      <c r="A1414" t="s">
        <v>2995</v>
      </c>
      <c r="B1414" t="s">
        <v>2996</v>
      </c>
      <c r="C1414" t="s">
        <v>3162</v>
      </c>
      <c r="D1414" t="s">
        <v>51</v>
      </c>
      <c r="E1414">
        <v>1190.21841834</v>
      </c>
      <c r="F1414">
        <v>449.4</v>
      </c>
      <c r="G1414">
        <v>-19.6938400389867</v>
      </c>
      <c r="H1414">
        <v>12.096637040782699</v>
      </c>
      <c r="I1414">
        <v>27.056077595615601</v>
      </c>
      <c r="J1414">
        <v>9.1707618006173597</v>
      </c>
      <c r="K1414">
        <v>411.751052478909</v>
      </c>
      <c r="L1414">
        <v>374.06912120389597</v>
      </c>
      <c r="M1414">
        <v>57.228176867152698</v>
      </c>
      <c r="N1414">
        <v>0.96856233934776004</v>
      </c>
      <c r="O1414">
        <v>10.2803738317757</v>
      </c>
      <c r="P1414">
        <v>64.254385964912203</v>
      </c>
      <c r="Q1414">
        <v>0.107392497314827</v>
      </c>
    </row>
    <row r="1415" spans="1:17" hidden="1" x14ac:dyDescent="0.3">
      <c r="A1415" t="s">
        <v>2997</v>
      </c>
      <c r="B1415" t="s">
        <v>2998</v>
      </c>
      <c r="C1415" t="s">
        <v>3162</v>
      </c>
      <c r="D1415" t="s">
        <v>603</v>
      </c>
      <c r="E1415">
        <v>1189.0218118499999</v>
      </c>
      <c r="F1415">
        <v>165.45</v>
      </c>
      <c r="G1415">
        <v>-21.138166744609499</v>
      </c>
      <c r="H1415">
        <v>-8.7125813196992201</v>
      </c>
      <c r="I1415">
        <v>23.931122770216501</v>
      </c>
      <c r="J1415">
        <v>1.5587011250867799</v>
      </c>
      <c r="K1415">
        <v>174.426724117681</v>
      </c>
      <c r="L1415">
        <v>158.11586707878999</v>
      </c>
      <c r="M1415">
        <v>40.920018476507998</v>
      </c>
      <c r="N1415">
        <v>0.48957532474907201</v>
      </c>
      <c r="O1415">
        <v>33.544877606527599</v>
      </c>
      <c r="P1415">
        <v>70.216049382715994</v>
      </c>
      <c r="Q1415">
        <v>0.13268033483357999</v>
      </c>
    </row>
    <row r="1416" spans="1:17" hidden="1" x14ac:dyDescent="0.3">
      <c r="A1416" t="s">
        <v>2999</v>
      </c>
      <c r="B1416" t="s">
        <v>3000</v>
      </c>
      <c r="C1416" t="s">
        <v>3162</v>
      </c>
      <c r="D1416" t="s">
        <v>400</v>
      </c>
      <c r="E1416">
        <v>1188.7471969569999</v>
      </c>
      <c r="F1416">
        <v>170.93</v>
      </c>
      <c r="G1416">
        <v>-21.560046746769899</v>
      </c>
      <c r="H1416">
        <v>-10.594794134210201</v>
      </c>
      <c r="I1416">
        <v>8.7374945227126801</v>
      </c>
      <c r="J1416">
        <v>-1.4303544303569</v>
      </c>
      <c r="K1416">
        <v>172.127586241047</v>
      </c>
      <c r="L1416">
        <v>162.69126945731799</v>
      </c>
      <c r="M1416">
        <v>50.569329382965599</v>
      </c>
      <c r="N1416">
        <v>0.39383422456947997</v>
      </c>
      <c r="O1416">
        <v>14.3743052711636</v>
      </c>
      <c r="P1416">
        <v>29.935385784872601</v>
      </c>
      <c r="Q1416">
        <v>2.6495577820573001E-2</v>
      </c>
    </row>
    <row r="1417" spans="1:17" hidden="1" x14ac:dyDescent="0.3">
      <c r="A1417" t="s">
        <v>3001</v>
      </c>
      <c r="B1417" t="s">
        <v>3002</v>
      </c>
      <c r="C1417" t="s">
        <v>3162</v>
      </c>
      <c r="D1417" t="s">
        <v>1616</v>
      </c>
      <c r="E1417">
        <v>1187.758</v>
      </c>
      <c r="F1417">
        <v>114.4</v>
      </c>
      <c r="G1417">
        <v>876.95486768919704</v>
      </c>
      <c r="H1417">
        <v>38.532413561636403</v>
      </c>
      <c r="I1417">
        <v>386.92448208823799</v>
      </c>
      <c r="J1417">
        <v>-4.2985658933410401E-2</v>
      </c>
      <c r="K1417">
        <v>87.720303937060606</v>
      </c>
      <c r="L1417">
        <v>50.858367037507698</v>
      </c>
      <c r="M1417">
        <v>62.439537897810403</v>
      </c>
      <c r="N1417">
        <v>0.39350008563536099</v>
      </c>
      <c r="O1417">
        <v>6.1625874125874098</v>
      </c>
      <c r="P1417">
        <v>1104.21052631578</v>
      </c>
    </row>
    <row r="1418" spans="1:17" hidden="1" x14ac:dyDescent="0.3">
      <c r="A1418" t="s">
        <v>3003</v>
      </c>
      <c r="B1418" t="s">
        <v>3004</v>
      </c>
      <c r="C1418" t="s">
        <v>3162</v>
      </c>
      <c r="D1418" t="s">
        <v>589</v>
      </c>
      <c r="E1418">
        <v>1185.0465583959999</v>
      </c>
      <c r="F1418">
        <v>220.06</v>
      </c>
      <c r="G1418">
        <v>-23.312055777104</v>
      </c>
      <c r="H1418">
        <v>-14.344163110607999</v>
      </c>
      <c r="I1418">
        <v>-9.1902884113564696</v>
      </c>
      <c r="J1418">
        <v>-0.75126779780395803</v>
      </c>
      <c r="K1418">
        <v>235.17914914467201</v>
      </c>
      <c r="L1418">
        <v>228.85571898118999</v>
      </c>
      <c r="M1418">
        <v>34.890185682691303</v>
      </c>
      <c r="N1418">
        <v>0.41618629682025698</v>
      </c>
      <c r="O1418">
        <v>32.872852858311298</v>
      </c>
      <c r="P1418">
        <v>21.580110497237499</v>
      </c>
      <c r="Q1418">
        <v>3.1055726167288002E-2</v>
      </c>
    </row>
    <row r="1419" spans="1:17" hidden="1" x14ac:dyDescent="0.3">
      <c r="A1419" t="s">
        <v>3005</v>
      </c>
      <c r="B1419" t="s">
        <v>3006</v>
      </c>
      <c r="C1419" t="s">
        <v>3162</v>
      </c>
      <c r="D1419" t="s">
        <v>282</v>
      </c>
      <c r="E1419">
        <v>1182.6685</v>
      </c>
      <c r="F1419">
        <v>9097.4500000000007</v>
      </c>
      <c r="G1419">
        <v>28.572235019844399</v>
      </c>
      <c r="H1419">
        <v>17.249329913429101</v>
      </c>
      <c r="I1419">
        <v>-6.69912768797903</v>
      </c>
      <c r="J1419">
        <v>9.5564393285609999</v>
      </c>
      <c r="K1419">
        <v>8259.9034852300192</v>
      </c>
      <c r="L1419">
        <v>8087.7533262718698</v>
      </c>
      <c r="M1419">
        <v>75.234205434137095</v>
      </c>
      <c r="N1419">
        <v>2.3583479583479501</v>
      </c>
      <c r="O1419">
        <v>10.4815085545949</v>
      </c>
      <c r="P1419">
        <v>57.859621724796099</v>
      </c>
      <c r="Q1419">
        <v>0.19324883948553001</v>
      </c>
    </row>
    <row r="1420" spans="1:17" hidden="1" x14ac:dyDescent="0.3">
      <c r="A1420" t="s">
        <v>3007</v>
      </c>
      <c r="B1420" t="s">
        <v>3008</v>
      </c>
      <c r="C1420" t="s">
        <v>3162</v>
      </c>
      <c r="D1420" t="s">
        <v>400</v>
      </c>
      <c r="E1420">
        <v>1175.80792784</v>
      </c>
      <c r="F1420">
        <v>347.9</v>
      </c>
      <c r="G1420">
        <v>17.892846849262501</v>
      </c>
      <c r="H1420">
        <v>2.7801669929610702</v>
      </c>
      <c r="I1420">
        <v>37.208961081544103</v>
      </c>
      <c r="J1420">
        <v>7.4494630775594004</v>
      </c>
      <c r="K1420">
        <v>333.49212690741899</v>
      </c>
      <c r="L1420">
        <v>287.19532677506402</v>
      </c>
      <c r="M1420">
        <v>59.629106678533503</v>
      </c>
      <c r="N1420">
        <v>0.51178423392040995</v>
      </c>
      <c r="O1420">
        <v>12.0005748778384</v>
      </c>
      <c r="P1420">
        <v>76.643818227976595</v>
      </c>
    </row>
    <row r="1421" spans="1:17" hidden="1" x14ac:dyDescent="0.3">
      <c r="A1421" t="s">
        <v>3009</v>
      </c>
      <c r="B1421" t="s">
        <v>3010</v>
      </c>
      <c r="C1421" t="s">
        <v>3162</v>
      </c>
      <c r="D1421" t="s">
        <v>481</v>
      </c>
      <c r="E1421">
        <v>1175.7498178180001</v>
      </c>
      <c r="F1421">
        <v>96.41</v>
      </c>
      <c r="G1421">
        <v>27.578789604296599</v>
      </c>
      <c r="H1421">
        <v>-10.274970421044401</v>
      </c>
      <c r="I1421">
        <v>13.4431640062597</v>
      </c>
      <c r="J1421">
        <v>2.9899992004753702</v>
      </c>
      <c r="K1421">
        <v>97.0686423317822</v>
      </c>
      <c r="L1421">
        <v>87.443778252835003</v>
      </c>
      <c r="M1421">
        <v>47.859767946798897</v>
      </c>
      <c r="N1421">
        <v>0.42533872034022102</v>
      </c>
      <c r="O1421">
        <v>31.469764547246101</v>
      </c>
      <c r="P1421">
        <v>66.511226252158806</v>
      </c>
      <c r="Q1421">
        <v>-5.3845884448864997E-2</v>
      </c>
    </row>
    <row r="1422" spans="1:17" hidden="1" x14ac:dyDescent="0.3">
      <c r="A1422" t="s">
        <v>3011</v>
      </c>
      <c r="B1422" t="s">
        <v>3012</v>
      </c>
      <c r="C1422" t="s">
        <v>3162</v>
      </c>
      <c r="D1422" t="s">
        <v>1014</v>
      </c>
      <c r="E1422">
        <v>1175.73514905</v>
      </c>
      <c r="F1422">
        <v>834.35</v>
      </c>
      <c r="G1422">
        <v>-7.1221836566022096</v>
      </c>
      <c r="H1422">
        <v>0.53110842320381801</v>
      </c>
      <c r="I1422">
        <v>31.266908751792801</v>
      </c>
      <c r="J1422">
        <v>-3.3925915495223902</v>
      </c>
      <c r="K1422">
        <v>853.73671823065604</v>
      </c>
      <c r="L1422">
        <v>737.29428519509702</v>
      </c>
      <c r="M1422">
        <v>33.862126537356502</v>
      </c>
      <c r="N1422">
        <v>0.444223551389055</v>
      </c>
      <c r="O1422">
        <v>21.0523161742673</v>
      </c>
      <c r="P1422">
        <v>59.837164750957797</v>
      </c>
      <c r="Q1422">
        <v>0.11144233014464699</v>
      </c>
    </row>
    <row r="1423" spans="1:17" hidden="1" x14ac:dyDescent="0.3">
      <c r="A1423" t="s">
        <v>3013</v>
      </c>
      <c r="B1423" t="s">
        <v>3014</v>
      </c>
      <c r="C1423" t="s">
        <v>3162</v>
      </c>
      <c r="D1423" t="s">
        <v>252</v>
      </c>
      <c r="E1423">
        <v>1175.2692</v>
      </c>
      <c r="F1423">
        <v>927.6</v>
      </c>
      <c r="G1423">
        <v>-4.0418524675309202</v>
      </c>
      <c r="H1423">
        <v>9.9228716682369296</v>
      </c>
      <c r="I1423">
        <v>9.7641163029164701</v>
      </c>
      <c r="J1423">
        <v>3.2812671430590998</v>
      </c>
      <c r="M1423">
        <v>78.318242351260494</v>
      </c>
      <c r="O1423">
        <v>1.86502802932297</v>
      </c>
      <c r="P1423">
        <v>36.011730205278504</v>
      </c>
    </row>
    <row r="1424" spans="1:17" hidden="1" x14ac:dyDescent="0.3">
      <c r="A1424" t="s">
        <v>3015</v>
      </c>
      <c r="B1424" t="s">
        <v>3016</v>
      </c>
      <c r="C1424" t="s">
        <v>3162</v>
      </c>
      <c r="D1424" t="s">
        <v>603</v>
      </c>
      <c r="E1424">
        <v>1174.6316866560001</v>
      </c>
      <c r="F1424">
        <v>231.54</v>
      </c>
      <c r="G1424">
        <v>214.95052053813299</v>
      </c>
      <c r="H1424">
        <v>26.295332939899701</v>
      </c>
      <c r="I1424">
        <v>140.439598701498</v>
      </c>
      <c r="J1424">
        <v>6.3957042426911102</v>
      </c>
      <c r="K1424">
        <v>182.57295837418101</v>
      </c>
      <c r="L1424">
        <v>126.747097213732</v>
      </c>
      <c r="M1424">
        <v>81.101368827933896</v>
      </c>
      <c r="N1424">
        <v>0.37457660671126197</v>
      </c>
      <c r="O1424">
        <v>0</v>
      </c>
      <c r="P1424">
        <v>259.25523661753198</v>
      </c>
      <c r="Q1424">
        <v>8.051810380294E-2</v>
      </c>
    </row>
    <row r="1425" spans="1:17" hidden="1" x14ac:dyDescent="0.3">
      <c r="A1425" t="s">
        <v>3017</v>
      </c>
      <c r="B1425" t="s">
        <v>3018</v>
      </c>
      <c r="C1425" t="s">
        <v>3162</v>
      </c>
      <c r="D1425" t="s">
        <v>130</v>
      </c>
      <c r="E1425">
        <v>1173.1716216</v>
      </c>
      <c r="F1425">
        <v>982.15</v>
      </c>
      <c r="G1425">
        <v>39.700856656537198</v>
      </c>
      <c r="H1425">
        <v>10.5634059092373</v>
      </c>
      <c r="I1425">
        <v>-3.6504625459922799</v>
      </c>
      <c r="J1425">
        <v>0.53737413130895295</v>
      </c>
      <c r="K1425">
        <v>955.89832535142102</v>
      </c>
      <c r="L1425">
        <v>881.977811081651</v>
      </c>
      <c r="M1425">
        <v>47.235600800838803</v>
      </c>
      <c r="N1425">
        <v>0.69694524785128598</v>
      </c>
      <c r="O1425">
        <v>21.132209947564</v>
      </c>
      <c r="P1425">
        <v>73.831858407079594</v>
      </c>
    </row>
    <row r="1426" spans="1:17" hidden="1" x14ac:dyDescent="0.3">
      <c r="A1426" t="s">
        <v>3019</v>
      </c>
      <c r="B1426" t="s">
        <v>3020</v>
      </c>
      <c r="C1426" t="s">
        <v>3162</v>
      </c>
      <c r="D1426" t="s">
        <v>188</v>
      </c>
      <c r="E1426">
        <v>1160.686618</v>
      </c>
      <c r="F1426">
        <v>127.4</v>
      </c>
      <c r="G1426">
        <v>-17.3383020117375</v>
      </c>
      <c r="H1426">
        <v>-4.9785709821227</v>
      </c>
      <c r="I1426">
        <v>-12.6300572776456</v>
      </c>
      <c r="J1426">
        <v>-0.65558489164009404</v>
      </c>
      <c r="K1426">
        <v>133.86821223924099</v>
      </c>
      <c r="L1426">
        <v>131.18614620866401</v>
      </c>
      <c r="M1426">
        <v>40.825143123158803</v>
      </c>
      <c r="N1426">
        <v>0.48823588040838101</v>
      </c>
      <c r="O1426">
        <v>22.4489795918367</v>
      </c>
      <c r="P1426">
        <v>16.880733944954098</v>
      </c>
      <c r="Q1426">
        <v>7.8507099294559998E-2</v>
      </c>
    </row>
    <row r="1427" spans="1:17" hidden="1" x14ac:dyDescent="0.3">
      <c r="A1427" t="s">
        <v>3021</v>
      </c>
      <c r="B1427" t="s">
        <v>3022</v>
      </c>
      <c r="C1427" t="s">
        <v>3162</v>
      </c>
      <c r="D1427" t="s">
        <v>276</v>
      </c>
      <c r="E1427">
        <v>1159.99853616</v>
      </c>
      <c r="F1427">
        <v>268.7</v>
      </c>
      <c r="G1427">
        <v>50.572002153571603</v>
      </c>
      <c r="H1427">
        <v>6.6461177874476096</v>
      </c>
      <c r="I1427">
        <v>11.1340377893866</v>
      </c>
      <c r="J1427">
        <v>-1.9044391638664599</v>
      </c>
      <c r="K1427">
        <v>264.41781259290798</v>
      </c>
      <c r="L1427">
        <v>245.50640284995399</v>
      </c>
      <c r="M1427">
        <v>62.5826624206492</v>
      </c>
      <c r="N1427">
        <v>0.71628199388161096</v>
      </c>
      <c r="O1427">
        <v>25.790844808336399</v>
      </c>
      <c r="P1427">
        <v>107.81129156999199</v>
      </c>
      <c r="Q1427">
        <v>0.105541479525305</v>
      </c>
    </row>
    <row r="1428" spans="1:17" hidden="1" x14ac:dyDescent="0.3">
      <c r="A1428" t="s">
        <v>3023</v>
      </c>
      <c r="B1428" t="s">
        <v>3024</v>
      </c>
      <c r="C1428" t="s">
        <v>3162</v>
      </c>
      <c r="D1428" t="s">
        <v>3025</v>
      </c>
      <c r="E1428">
        <v>1155.6904645</v>
      </c>
      <c r="F1428">
        <v>593.45000000000005</v>
      </c>
      <c r="G1428">
        <v>26.792348989346699</v>
      </c>
      <c r="H1428">
        <v>-18.379111931481098</v>
      </c>
      <c r="I1428">
        <v>22.789348987967699</v>
      </c>
      <c r="J1428">
        <v>1.29053697707769</v>
      </c>
      <c r="K1428">
        <v>667.75438735095599</v>
      </c>
      <c r="L1428">
        <v>591.57742158274402</v>
      </c>
      <c r="M1428">
        <v>30.044110746739602</v>
      </c>
      <c r="N1428">
        <v>0.73692679002413497</v>
      </c>
      <c r="O1428">
        <v>59.912376779846603</v>
      </c>
      <c r="P1428">
        <v>67.169014084506998</v>
      </c>
    </row>
    <row r="1429" spans="1:17" hidden="1" x14ac:dyDescent="0.3">
      <c r="A1429" t="s">
        <v>3026</v>
      </c>
      <c r="B1429" t="s">
        <v>3027</v>
      </c>
      <c r="C1429" t="s">
        <v>3162</v>
      </c>
      <c r="D1429" t="s">
        <v>257</v>
      </c>
      <c r="E1429">
        <v>1155.3918521999999</v>
      </c>
      <c r="F1429">
        <v>107.89</v>
      </c>
      <c r="G1429">
        <v>-34.497590247453303</v>
      </c>
      <c r="H1429">
        <v>4.5599768578073299</v>
      </c>
      <c r="I1429">
        <v>-2.9026901026377501</v>
      </c>
      <c r="J1429">
        <v>6.2030131479835502</v>
      </c>
      <c r="K1429">
        <v>96.492290074855603</v>
      </c>
      <c r="L1429">
        <v>96.723492014473706</v>
      </c>
      <c r="M1429">
        <v>79.973657854973993</v>
      </c>
      <c r="N1429">
        <v>1.3683268739846901</v>
      </c>
      <c r="O1429">
        <v>23.041987209194499</v>
      </c>
      <c r="P1429">
        <v>45.423911578379801</v>
      </c>
      <c r="Q1429">
        <v>7.1162527596837E-2</v>
      </c>
    </row>
    <row r="1430" spans="1:17" hidden="1" x14ac:dyDescent="0.3">
      <c r="A1430" t="s">
        <v>3028</v>
      </c>
      <c r="B1430" t="s">
        <v>3029</v>
      </c>
      <c r="C1430" t="s">
        <v>3162</v>
      </c>
      <c r="D1430" t="s">
        <v>138</v>
      </c>
      <c r="E1430">
        <v>1144.1484287999999</v>
      </c>
      <c r="F1430">
        <v>230.4</v>
      </c>
      <c r="G1430">
        <v>-0.58342857086251199</v>
      </c>
      <c r="H1430">
        <v>-13.6044858330417</v>
      </c>
      <c r="I1430">
        <v>42.560456845290098</v>
      </c>
      <c r="J1430">
        <v>-2.3661376474432898</v>
      </c>
      <c r="K1430">
        <v>231.084605335817</v>
      </c>
      <c r="L1430">
        <v>196.054328845713</v>
      </c>
      <c r="M1430">
        <v>45.815392888693403</v>
      </c>
      <c r="N1430">
        <v>0.40863612071368999</v>
      </c>
      <c r="O1430">
        <v>22.3958333333333</v>
      </c>
      <c r="P1430">
        <v>78.190255220417598</v>
      </c>
    </row>
    <row r="1431" spans="1:17" hidden="1" x14ac:dyDescent="0.3">
      <c r="A1431" t="s">
        <v>3030</v>
      </c>
      <c r="B1431" t="s">
        <v>3031</v>
      </c>
      <c r="C1431" t="s">
        <v>3162</v>
      </c>
      <c r="D1431" t="s">
        <v>637</v>
      </c>
      <c r="E1431">
        <v>1140.4967132299901</v>
      </c>
      <c r="F1431">
        <v>176.9</v>
      </c>
      <c r="G1431">
        <v>-43.011991607805598</v>
      </c>
      <c r="H1431">
        <v>-6.6720848082372202</v>
      </c>
      <c r="I1431">
        <v>-31.953233483424999</v>
      </c>
      <c r="J1431">
        <v>-0.37577926241825499</v>
      </c>
      <c r="K1431">
        <v>194.05823554483999</v>
      </c>
      <c r="L1431">
        <v>216.34811501718499</v>
      </c>
      <c r="M1431">
        <v>34.291981643169102</v>
      </c>
      <c r="N1431">
        <v>0.72747467297961199</v>
      </c>
      <c r="O1431">
        <v>74.024872809496898</v>
      </c>
      <c r="P1431">
        <v>4.3042452830188704</v>
      </c>
      <c r="Q1431">
        <v>7.6329609525350006E-2</v>
      </c>
    </row>
    <row r="1432" spans="1:17" hidden="1" x14ac:dyDescent="0.3">
      <c r="A1432" t="s">
        <v>3032</v>
      </c>
      <c r="B1432" t="s">
        <v>3033</v>
      </c>
      <c r="C1432" t="s">
        <v>3162</v>
      </c>
      <c r="D1432" t="s">
        <v>3034</v>
      </c>
      <c r="E1432">
        <v>1138.4911755000001</v>
      </c>
      <c r="F1432">
        <v>1326.5</v>
      </c>
      <c r="G1432">
        <v>59.791533702759502</v>
      </c>
      <c r="H1432">
        <v>-7.1160649909624896</v>
      </c>
      <c r="I1432">
        <v>54.4755123709797</v>
      </c>
      <c r="J1432">
        <v>3.3139486088801098</v>
      </c>
      <c r="K1432">
        <v>1326.74819329514</v>
      </c>
      <c r="L1432">
        <v>1063.21314927821</v>
      </c>
      <c r="M1432">
        <v>44.459990454163801</v>
      </c>
      <c r="N1432">
        <v>0.645198840311341</v>
      </c>
      <c r="O1432">
        <v>16.848850358085102</v>
      </c>
      <c r="P1432">
        <v>100.984848484848</v>
      </c>
      <c r="Q1432">
        <v>0.102581925800398</v>
      </c>
    </row>
    <row r="1433" spans="1:17" hidden="1" x14ac:dyDescent="0.3">
      <c r="A1433" t="s">
        <v>3035</v>
      </c>
      <c r="B1433" t="s">
        <v>3036</v>
      </c>
      <c r="C1433" t="s">
        <v>3162</v>
      </c>
      <c r="D1433" t="s">
        <v>1337</v>
      </c>
      <c r="E1433">
        <v>1137.3110999999999</v>
      </c>
      <c r="F1433">
        <v>119.78</v>
      </c>
      <c r="G1433">
        <v>110.165463348305</v>
      </c>
      <c r="H1433">
        <v>-0.37204433985755198</v>
      </c>
      <c r="I1433">
        <v>64.310453295525804</v>
      </c>
      <c r="J1433">
        <v>8.4353108479344101</v>
      </c>
      <c r="K1433">
        <v>116.117722446735</v>
      </c>
      <c r="L1433">
        <v>96.025921341513296</v>
      </c>
      <c r="M1433">
        <v>58.466410188973398</v>
      </c>
      <c r="N1433">
        <v>1.64798819860162</v>
      </c>
      <c r="O1433">
        <v>13.9589246952746</v>
      </c>
      <c r="P1433">
        <v>176.62817551962999</v>
      </c>
      <c r="Q1433">
        <v>0.116667862938234</v>
      </c>
    </row>
    <row r="1434" spans="1:17" hidden="1" x14ac:dyDescent="0.3">
      <c r="A1434" t="s">
        <v>3037</v>
      </c>
      <c r="B1434" t="s">
        <v>3038</v>
      </c>
      <c r="C1434" t="s">
        <v>3162</v>
      </c>
      <c r="D1434" t="s">
        <v>188</v>
      </c>
      <c r="E1434">
        <v>1136.36675711</v>
      </c>
      <c r="F1434">
        <v>716.3</v>
      </c>
      <c r="G1434">
        <v>48.623400723911502</v>
      </c>
      <c r="H1434">
        <v>-10.688025012379001</v>
      </c>
      <c r="I1434">
        <v>-19.248392329597799</v>
      </c>
      <c r="J1434">
        <v>-2.0735176933892001</v>
      </c>
      <c r="K1434">
        <v>798.51426020250199</v>
      </c>
      <c r="L1434">
        <v>752.75915136225001</v>
      </c>
      <c r="M1434">
        <v>32.881460716989402</v>
      </c>
      <c r="N1434">
        <v>0.41444079747065998</v>
      </c>
      <c r="O1434">
        <v>52.806086835124901</v>
      </c>
      <c r="P1434">
        <v>92.0375335120643</v>
      </c>
      <c r="Q1434">
        <v>0.16677769376746901</v>
      </c>
    </row>
    <row r="1435" spans="1:17" hidden="1" x14ac:dyDescent="0.3">
      <c r="A1435" t="s">
        <v>3039</v>
      </c>
      <c r="B1435" t="s">
        <v>3040</v>
      </c>
      <c r="C1435" t="s">
        <v>3162</v>
      </c>
      <c r="D1435" t="s">
        <v>83</v>
      </c>
      <c r="E1435">
        <v>1130.3882532499999</v>
      </c>
      <c r="F1435">
        <v>2665.9</v>
      </c>
      <c r="G1435">
        <v>105.910344102588</v>
      </c>
      <c r="H1435">
        <v>1.8703762946209801</v>
      </c>
      <c r="I1435">
        <v>33.689856345255301</v>
      </c>
      <c r="J1435">
        <v>3.4529264561809199</v>
      </c>
      <c r="K1435">
        <v>2673.0029068389299</v>
      </c>
      <c r="L1435">
        <v>2302.2628472696902</v>
      </c>
      <c r="M1435">
        <v>57.415619581093502</v>
      </c>
      <c r="N1435">
        <v>0.76027868438818602</v>
      </c>
      <c r="O1435">
        <v>33.088262875576703</v>
      </c>
      <c r="P1435">
        <v>139.954995499549</v>
      </c>
      <c r="Q1435">
        <v>0.12242096840842399</v>
      </c>
    </row>
    <row r="1436" spans="1:17" hidden="1" x14ac:dyDescent="0.3">
      <c r="A1436" t="s">
        <v>3041</v>
      </c>
      <c r="B1436" t="s">
        <v>3042</v>
      </c>
      <c r="C1436" t="s">
        <v>3162</v>
      </c>
      <c r="D1436" t="s">
        <v>3043</v>
      </c>
      <c r="E1436">
        <v>1128.1410000000001</v>
      </c>
      <c r="F1436">
        <v>571.5</v>
      </c>
      <c r="G1436">
        <v>262.22160596345401</v>
      </c>
      <c r="H1436">
        <v>13.287593062654</v>
      </c>
      <c r="I1436">
        <v>139.23619151394601</v>
      </c>
      <c r="J1436">
        <v>21.5652920877504</v>
      </c>
      <c r="K1436">
        <v>472.12642093767101</v>
      </c>
      <c r="M1436">
        <v>85.007579882856604</v>
      </c>
      <c r="N1436">
        <v>0.79048440857486002</v>
      </c>
      <c r="O1436">
        <v>17.217847769028801</v>
      </c>
      <c r="P1436">
        <v>308.21428571428498</v>
      </c>
    </row>
    <row r="1437" spans="1:17" hidden="1" x14ac:dyDescent="0.3">
      <c r="A1437" t="s">
        <v>3044</v>
      </c>
      <c r="B1437" t="s">
        <v>3045</v>
      </c>
      <c r="C1437" t="s">
        <v>3162</v>
      </c>
      <c r="D1437" t="s">
        <v>252</v>
      </c>
      <c r="E1437">
        <v>1121.44604824</v>
      </c>
      <c r="F1437">
        <v>961.45</v>
      </c>
      <c r="G1437">
        <v>4.8276207662050599</v>
      </c>
      <c r="H1437">
        <v>-0.67080252533300699</v>
      </c>
      <c r="I1437">
        <v>-16.105225513905101</v>
      </c>
      <c r="J1437">
        <v>-5.4570764233880897</v>
      </c>
      <c r="K1437">
        <v>998.27487708014996</v>
      </c>
      <c r="L1437">
        <v>933.28555551741397</v>
      </c>
      <c r="M1437">
        <v>28.724102514817901</v>
      </c>
      <c r="N1437">
        <v>0.61006030662988198</v>
      </c>
      <c r="O1437">
        <v>16.4855166675334</v>
      </c>
      <c r="P1437">
        <v>40.975073313783</v>
      </c>
      <c r="Q1437">
        <v>6.4630246567018004E-2</v>
      </c>
    </row>
    <row r="1438" spans="1:17" hidden="1" x14ac:dyDescent="0.3">
      <c r="A1438" t="s">
        <v>3046</v>
      </c>
      <c r="B1438" t="s">
        <v>3047</v>
      </c>
      <c r="C1438" t="s">
        <v>3162</v>
      </c>
      <c r="D1438" t="s">
        <v>1337</v>
      </c>
      <c r="E1438">
        <v>1120.4000000000001</v>
      </c>
      <c r="F1438">
        <v>112.04</v>
      </c>
      <c r="G1438">
        <v>-43.345586379505903</v>
      </c>
      <c r="H1438">
        <v>-2.7296366769239899</v>
      </c>
      <c r="I1438">
        <v>-12.667542437576101</v>
      </c>
      <c r="J1438">
        <v>-0.72653198249043605</v>
      </c>
      <c r="K1438">
        <v>117.492248421106</v>
      </c>
      <c r="L1438">
        <v>121.06479300990399</v>
      </c>
      <c r="M1438">
        <v>32.489811622759099</v>
      </c>
      <c r="N1438">
        <v>0.67036175246748597</v>
      </c>
      <c r="O1438">
        <v>38.343448768297002</v>
      </c>
      <c r="P1438">
        <v>11.704885343968</v>
      </c>
      <c r="Q1438">
        <v>1.2610271388167E-2</v>
      </c>
    </row>
    <row r="1439" spans="1:17" hidden="1" x14ac:dyDescent="0.3">
      <c r="A1439" t="s">
        <v>3048</v>
      </c>
      <c r="B1439" t="s">
        <v>3049</v>
      </c>
      <c r="C1439" t="s">
        <v>3162</v>
      </c>
      <c r="D1439" t="s">
        <v>154</v>
      </c>
      <c r="E1439">
        <v>1119.7152000000001</v>
      </c>
      <c r="F1439">
        <v>457.4</v>
      </c>
      <c r="G1439">
        <v>76.059606279859807</v>
      </c>
      <c r="H1439">
        <v>7.0708223588204202</v>
      </c>
      <c r="I1439">
        <v>89.8655750503072</v>
      </c>
      <c r="J1439">
        <v>5.5268922806333904</v>
      </c>
      <c r="K1439">
        <v>421.024813238158</v>
      </c>
      <c r="M1439">
        <v>76.205776842834396</v>
      </c>
      <c r="N1439">
        <v>0.98337779601887898</v>
      </c>
      <c r="O1439">
        <v>21.337997376475698</v>
      </c>
      <c r="P1439">
        <v>124.435721295387</v>
      </c>
    </row>
    <row r="1440" spans="1:17" hidden="1" x14ac:dyDescent="0.3">
      <c r="A1440" t="s">
        <v>3050</v>
      </c>
      <c r="B1440" t="s">
        <v>3051</v>
      </c>
      <c r="C1440" t="s">
        <v>3162</v>
      </c>
      <c r="D1440" t="s">
        <v>257</v>
      </c>
      <c r="E1440">
        <v>1112.97030705</v>
      </c>
      <c r="F1440">
        <v>91.35</v>
      </c>
      <c r="G1440">
        <v>-24.406973680412701</v>
      </c>
      <c r="H1440">
        <v>-5.31593769722455</v>
      </c>
      <c r="I1440">
        <v>-14.4163961806213</v>
      </c>
      <c r="J1440">
        <v>4.7130853248772899</v>
      </c>
      <c r="K1440">
        <v>90.492279251017493</v>
      </c>
      <c r="L1440">
        <v>88.090435193446098</v>
      </c>
      <c r="M1440">
        <v>54.514895849200002</v>
      </c>
      <c r="N1440">
        <v>0.694820485156738</v>
      </c>
      <c r="O1440">
        <v>28.0788177339901</v>
      </c>
      <c r="P1440">
        <v>34.338235294117602</v>
      </c>
      <c r="Q1440">
        <v>0.12858409130559401</v>
      </c>
    </row>
    <row r="1441" spans="1:17" hidden="1" x14ac:dyDescent="0.3">
      <c r="A1441" t="s">
        <v>3052</v>
      </c>
      <c r="B1441" t="s">
        <v>3053</v>
      </c>
      <c r="C1441" t="s">
        <v>3162</v>
      </c>
      <c r="D1441" t="s">
        <v>603</v>
      </c>
      <c r="E1441">
        <v>1112.472655</v>
      </c>
      <c r="F1441">
        <v>437.8</v>
      </c>
      <c r="G1441">
        <v>-34.848835116203396</v>
      </c>
      <c r="H1441">
        <v>-4.9596337807574002</v>
      </c>
      <c r="I1441">
        <v>3.5336050344680698</v>
      </c>
      <c r="J1441">
        <v>-2.3246891941513499</v>
      </c>
      <c r="K1441">
        <v>469.59481505939499</v>
      </c>
      <c r="L1441">
        <v>447.95938589645402</v>
      </c>
      <c r="M1441">
        <v>39.556521193852802</v>
      </c>
      <c r="N1441">
        <v>0.616060267579571</v>
      </c>
      <c r="O1441">
        <v>33.4856098675194</v>
      </c>
      <c r="P1441">
        <v>27.0827285921625</v>
      </c>
    </row>
    <row r="1442" spans="1:17" hidden="1" x14ac:dyDescent="0.3">
      <c r="A1442" t="s">
        <v>3054</v>
      </c>
      <c r="B1442" t="s">
        <v>3055</v>
      </c>
      <c r="C1442" t="s">
        <v>3162</v>
      </c>
      <c r="D1442" t="s">
        <v>429</v>
      </c>
      <c r="E1442">
        <v>1102.6049300100001</v>
      </c>
      <c r="F1442">
        <v>389.3</v>
      </c>
      <c r="G1442">
        <v>35.553112207425798</v>
      </c>
      <c r="H1442">
        <v>15.3219977266863</v>
      </c>
      <c r="I1442">
        <v>38.612873238995697</v>
      </c>
      <c r="J1442">
        <v>14.4333706511574</v>
      </c>
      <c r="K1442">
        <v>327.27508596188301</v>
      </c>
      <c r="L1442">
        <v>288.64715442059997</v>
      </c>
      <c r="M1442">
        <v>84.825761214567805</v>
      </c>
      <c r="N1442">
        <v>1.34116192586123</v>
      </c>
      <c r="O1442">
        <v>1.3871050603647399</v>
      </c>
      <c r="P1442">
        <v>105.815490351572</v>
      </c>
      <c r="Q1442">
        <v>0.11084786524257099</v>
      </c>
    </row>
    <row r="1443" spans="1:17" hidden="1" x14ac:dyDescent="0.3">
      <c r="A1443" t="s">
        <v>3056</v>
      </c>
      <c r="B1443" t="s">
        <v>3057</v>
      </c>
      <c r="C1443" t="s">
        <v>3162</v>
      </c>
      <c r="D1443" t="s">
        <v>2255</v>
      </c>
      <c r="E1443">
        <v>1102.1207198750001</v>
      </c>
      <c r="F1443">
        <v>474.25</v>
      </c>
      <c r="G1443">
        <v>117.90485864596999</v>
      </c>
      <c r="H1443">
        <v>-20.127207692498601</v>
      </c>
      <c r="I1443">
        <v>-59.341403938648398</v>
      </c>
      <c r="J1443">
        <v>-8.9276605387197296</v>
      </c>
      <c r="K1443">
        <v>607.57722371391606</v>
      </c>
      <c r="L1443">
        <v>629.75951450051502</v>
      </c>
      <c r="M1443">
        <v>21.8083050353145</v>
      </c>
      <c r="N1443">
        <v>0.52477141411702399</v>
      </c>
      <c r="O1443">
        <v>106.64206642066399</v>
      </c>
      <c r="P1443">
        <v>159.22383164799101</v>
      </c>
      <c r="Q1443">
        <v>0.24907469639584801</v>
      </c>
    </row>
    <row r="1444" spans="1:17" hidden="1" x14ac:dyDescent="0.3">
      <c r="A1444" t="s">
        <v>3058</v>
      </c>
      <c r="B1444" t="s">
        <v>3059</v>
      </c>
      <c r="C1444" t="s">
        <v>3162</v>
      </c>
      <c r="D1444" t="s">
        <v>453</v>
      </c>
      <c r="E1444">
        <v>1095.946742376</v>
      </c>
      <c r="F1444">
        <v>130.91999999999999</v>
      </c>
      <c r="G1444">
        <v>-57.775338440784999</v>
      </c>
      <c r="H1444">
        <v>-7.9841495900595003</v>
      </c>
      <c r="I1444">
        <v>-33.354363608445603</v>
      </c>
      <c r="J1444">
        <v>-2.8732321082460399</v>
      </c>
      <c r="K1444">
        <v>138.17074508873799</v>
      </c>
      <c r="L1444">
        <v>152.265092830306</v>
      </c>
      <c r="M1444">
        <v>39.412477785340897</v>
      </c>
      <c r="N1444">
        <v>0.54174729184251502</v>
      </c>
      <c r="O1444">
        <v>71.211426825542304</v>
      </c>
      <c r="P1444">
        <v>3.0947318686510701</v>
      </c>
      <c r="Q1444">
        <v>2.9557906544271002E-2</v>
      </c>
    </row>
    <row r="1445" spans="1:17" hidden="1" x14ac:dyDescent="0.3">
      <c r="A1445" t="s">
        <v>3060</v>
      </c>
      <c r="B1445" t="s">
        <v>3061</v>
      </c>
      <c r="C1445" t="s">
        <v>3162</v>
      </c>
      <c r="D1445" t="s">
        <v>257</v>
      </c>
      <c r="E1445">
        <v>1095.6822453</v>
      </c>
      <c r="F1445">
        <v>397</v>
      </c>
      <c r="G1445">
        <v>-43.603632615052803</v>
      </c>
      <c r="H1445">
        <v>-7.2452699450163696</v>
      </c>
      <c r="I1445">
        <v>-21.252199125400001</v>
      </c>
      <c r="J1445">
        <v>-3.3887417695968498</v>
      </c>
      <c r="K1445">
        <v>407.54381637066001</v>
      </c>
      <c r="L1445">
        <v>426.44874097082601</v>
      </c>
      <c r="M1445">
        <v>42.239570622172501</v>
      </c>
      <c r="N1445">
        <v>0.60790347068557704</v>
      </c>
      <c r="O1445">
        <v>30.214105793450798</v>
      </c>
      <c r="P1445">
        <v>7.8511274110295997</v>
      </c>
      <c r="Q1445">
        <v>-0.14054482028825999</v>
      </c>
    </row>
    <row r="1446" spans="1:17" hidden="1" x14ac:dyDescent="0.3">
      <c r="A1446" t="s">
        <v>3062</v>
      </c>
      <c r="B1446" t="s">
        <v>3063</v>
      </c>
      <c r="C1446" t="s">
        <v>3162</v>
      </c>
      <c r="D1446" t="s">
        <v>458</v>
      </c>
      <c r="E1446">
        <v>1093.3111843199999</v>
      </c>
      <c r="F1446">
        <v>220.41</v>
      </c>
      <c r="G1446">
        <v>95.633595759372497</v>
      </c>
      <c r="H1446">
        <v>-4.2361555628101701</v>
      </c>
      <c r="I1446">
        <v>49.1396884739992</v>
      </c>
      <c r="J1446">
        <v>-2.8911231637949202</v>
      </c>
      <c r="K1446">
        <v>222.007319154172</v>
      </c>
      <c r="L1446">
        <v>178.29476428172401</v>
      </c>
      <c r="M1446">
        <v>45.067919146936497</v>
      </c>
      <c r="N1446">
        <v>0.38558671648720899</v>
      </c>
      <c r="O1446">
        <v>22.498979175173499</v>
      </c>
      <c r="P1446">
        <v>149.33257918551999</v>
      </c>
      <c r="Q1446">
        <v>6.0990952876113003E-2</v>
      </c>
    </row>
    <row r="1447" spans="1:17" hidden="1" x14ac:dyDescent="0.3">
      <c r="A1447" t="s">
        <v>3064</v>
      </c>
      <c r="B1447" t="s">
        <v>3065</v>
      </c>
      <c r="C1447" t="s">
        <v>3162</v>
      </c>
      <c r="D1447" t="s">
        <v>429</v>
      </c>
      <c r="E1447">
        <v>1091.7476065599999</v>
      </c>
      <c r="F1447">
        <v>167.32</v>
      </c>
      <c r="G1447">
        <v>22.572655474167501</v>
      </c>
      <c r="H1447">
        <v>-8.3600780949799507</v>
      </c>
      <c r="I1447">
        <v>-35.9956418921983</v>
      </c>
      <c r="J1447">
        <v>4.2630779422749003E-2</v>
      </c>
      <c r="K1447">
        <v>165.528386835829</v>
      </c>
      <c r="L1447">
        <v>169.40196854432301</v>
      </c>
      <c r="M1447">
        <v>15.5222451669345</v>
      </c>
      <c r="N1447">
        <v>0.141360736340397</v>
      </c>
      <c r="O1447">
        <v>78.251255080085997</v>
      </c>
      <c r="P1447">
        <v>49.126559714795</v>
      </c>
      <c r="Q1447">
        <v>-4.7808118079299997E-4</v>
      </c>
    </row>
    <row r="1448" spans="1:17" hidden="1" x14ac:dyDescent="0.3">
      <c r="A1448" t="s">
        <v>3066</v>
      </c>
      <c r="B1448" t="s">
        <v>3067</v>
      </c>
      <c r="C1448" t="s">
        <v>3162</v>
      </c>
      <c r="D1448" t="s">
        <v>533</v>
      </c>
      <c r="E1448">
        <v>1090.504037658</v>
      </c>
      <c r="F1448">
        <v>208.74</v>
      </c>
      <c r="G1448">
        <v>110.65064121391799</v>
      </c>
      <c r="H1448">
        <v>15.777878557432</v>
      </c>
      <c r="I1448">
        <v>31.210685219475099</v>
      </c>
      <c r="J1448">
        <v>9.0231013314756492</v>
      </c>
      <c r="K1448">
        <v>190.37944240010199</v>
      </c>
      <c r="L1448">
        <v>159.15214365214899</v>
      </c>
      <c r="M1448">
        <v>65.399086271726205</v>
      </c>
      <c r="N1448">
        <v>1.2524379833856301</v>
      </c>
      <c r="O1448">
        <v>4.1726549774839299</v>
      </c>
      <c r="P1448">
        <v>169.515816655907</v>
      </c>
      <c r="Q1448">
        <v>6.4275374613500996E-2</v>
      </c>
    </row>
    <row r="1449" spans="1:17" hidden="1" x14ac:dyDescent="0.3">
      <c r="A1449" t="s">
        <v>3068</v>
      </c>
      <c r="B1449" t="s">
        <v>3069</v>
      </c>
      <c r="C1449" t="s">
        <v>3162</v>
      </c>
      <c r="E1449">
        <v>1086.219345</v>
      </c>
      <c r="F1449">
        <v>159.4</v>
      </c>
      <c r="G1449">
        <v>257.35746377478603</v>
      </c>
      <c r="H1449">
        <v>13.8772428692786</v>
      </c>
      <c r="I1449">
        <v>519.03961902843196</v>
      </c>
      <c r="J1449">
        <v>8.9394279324476607</v>
      </c>
      <c r="K1449">
        <v>118.30136890403899</v>
      </c>
      <c r="M1449">
        <v>89.024530913458904</v>
      </c>
      <c r="N1449">
        <v>0.76638682539752101</v>
      </c>
      <c r="O1449">
        <v>0.78419071518194206</v>
      </c>
      <c r="P1449">
        <v>596.37396242900797</v>
      </c>
    </row>
    <row r="1450" spans="1:17" hidden="1" x14ac:dyDescent="0.3">
      <c r="A1450" t="s">
        <v>3070</v>
      </c>
      <c r="B1450" t="s">
        <v>3071</v>
      </c>
      <c r="C1450" t="s">
        <v>3162</v>
      </c>
      <c r="D1450" t="s">
        <v>119</v>
      </c>
      <c r="E1450">
        <v>1085.1659675999999</v>
      </c>
      <c r="F1450">
        <v>124.73</v>
      </c>
      <c r="G1450">
        <v>-46.930540052947798</v>
      </c>
      <c r="H1450">
        <v>-7.37661000557737</v>
      </c>
      <c r="I1450">
        <v>-30.877242985769101</v>
      </c>
      <c r="J1450">
        <v>-1.3732139549075</v>
      </c>
      <c r="K1450">
        <v>136.42334287661399</v>
      </c>
      <c r="L1450">
        <v>142.14758383637201</v>
      </c>
      <c r="M1450">
        <v>31.010453500252101</v>
      </c>
      <c r="N1450">
        <v>0.64130541417223097</v>
      </c>
      <c r="O1450">
        <v>55.776477190731903</v>
      </c>
      <c r="P1450">
        <v>7.0643776824034399</v>
      </c>
      <c r="Q1450">
        <v>3.6420815499910997E-2</v>
      </c>
    </row>
    <row r="1451" spans="1:17" hidden="1" x14ac:dyDescent="0.3">
      <c r="A1451" t="s">
        <v>3072</v>
      </c>
      <c r="B1451" t="s">
        <v>3073</v>
      </c>
      <c r="C1451" t="s">
        <v>3162</v>
      </c>
      <c r="D1451" t="s">
        <v>276</v>
      </c>
      <c r="E1451">
        <v>1085.0180109600001</v>
      </c>
      <c r="F1451">
        <v>677.45</v>
      </c>
      <c r="G1451">
        <v>-0.27000080135068599</v>
      </c>
      <c r="H1451">
        <v>15.405957175008099</v>
      </c>
      <c r="I1451">
        <v>16.106082599244601</v>
      </c>
      <c r="J1451">
        <v>-1.4279574558713599</v>
      </c>
      <c r="K1451">
        <v>606.285355132164</v>
      </c>
      <c r="L1451">
        <v>559.25656643421098</v>
      </c>
      <c r="M1451">
        <v>64.936829701630899</v>
      </c>
      <c r="N1451">
        <v>1.2103643060040801</v>
      </c>
      <c r="O1451">
        <v>7.7570300391172697</v>
      </c>
      <c r="P1451">
        <v>68.940149625935106</v>
      </c>
    </row>
    <row r="1452" spans="1:17" hidden="1" x14ac:dyDescent="0.3">
      <c r="A1452" t="s">
        <v>3074</v>
      </c>
      <c r="B1452" t="s">
        <v>3075</v>
      </c>
      <c r="C1452" t="s">
        <v>3162</v>
      </c>
      <c r="D1452" t="s">
        <v>1464</v>
      </c>
      <c r="E1452">
        <v>1082.6099088000001</v>
      </c>
      <c r="F1452">
        <v>77.75</v>
      </c>
      <c r="G1452">
        <v>-27.3196987524334</v>
      </c>
      <c r="H1452">
        <v>-5.9196255625612997</v>
      </c>
      <c r="I1452">
        <v>17.486570392466501</v>
      </c>
      <c r="J1452">
        <v>-0.28985003899157902</v>
      </c>
      <c r="K1452">
        <v>82.494536537505297</v>
      </c>
      <c r="L1452">
        <v>74.335061166951604</v>
      </c>
      <c r="M1452">
        <v>31.709568108945799</v>
      </c>
      <c r="N1452">
        <v>0.30313564079634397</v>
      </c>
      <c r="O1452">
        <v>26.302250803858499</v>
      </c>
      <c r="P1452">
        <v>52.450980392156801</v>
      </c>
      <c r="Q1452">
        <v>-2.0527010992749999E-2</v>
      </c>
    </row>
    <row r="1453" spans="1:17" hidden="1" x14ac:dyDescent="0.3">
      <c r="A1453" t="s">
        <v>3076</v>
      </c>
      <c r="B1453" t="s">
        <v>3077</v>
      </c>
      <c r="C1453" t="s">
        <v>3162</v>
      </c>
      <c r="D1453" t="s">
        <v>453</v>
      </c>
      <c r="E1453">
        <v>1082.00099763</v>
      </c>
      <c r="F1453">
        <v>150.30000000000001</v>
      </c>
      <c r="G1453">
        <v>-27.802261665068901</v>
      </c>
      <c r="H1453">
        <v>-4.0364518363759103</v>
      </c>
      <c r="I1453">
        <v>-25.160522882767399</v>
      </c>
      <c r="J1453">
        <v>5.0003423932575597</v>
      </c>
      <c r="K1453">
        <v>154.545216985314</v>
      </c>
      <c r="L1453">
        <v>160.207028880254</v>
      </c>
      <c r="M1453">
        <v>52.445434289070803</v>
      </c>
      <c r="N1453">
        <v>0.55824649419041505</v>
      </c>
      <c r="O1453">
        <v>44.411177644710499</v>
      </c>
      <c r="P1453">
        <v>18.3930681370618</v>
      </c>
      <c r="Q1453">
        <v>5.6221768963419003E-2</v>
      </c>
    </row>
    <row r="1454" spans="1:17" hidden="1" x14ac:dyDescent="0.3">
      <c r="A1454" t="s">
        <v>3078</v>
      </c>
      <c r="B1454" t="s">
        <v>3079</v>
      </c>
      <c r="C1454" t="s">
        <v>3162</v>
      </c>
      <c r="D1454" t="s">
        <v>257</v>
      </c>
      <c r="E1454">
        <v>1073.4212659950001</v>
      </c>
      <c r="F1454">
        <v>85.23</v>
      </c>
      <c r="G1454">
        <v>-21.784389796865799</v>
      </c>
      <c r="H1454">
        <v>-2.9216346085530902</v>
      </c>
      <c r="I1454">
        <v>-4.1054880514419496</v>
      </c>
      <c r="J1454">
        <v>0.42706134165245502</v>
      </c>
      <c r="K1454">
        <v>81.279945246773195</v>
      </c>
      <c r="L1454">
        <v>79.432462271299997</v>
      </c>
      <c r="M1454">
        <v>65.019230900075598</v>
      </c>
      <c r="N1454">
        <v>0.83059553706267697</v>
      </c>
      <c r="O1454">
        <v>18.444209785286802</v>
      </c>
      <c r="P1454">
        <v>29.528875379939201</v>
      </c>
      <c r="Q1454">
        <v>-7.5369395489870997E-2</v>
      </c>
    </row>
    <row r="1455" spans="1:17" hidden="1" x14ac:dyDescent="0.3">
      <c r="A1455" t="s">
        <v>3080</v>
      </c>
      <c r="B1455" t="s">
        <v>3081</v>
      </c>
      <c r="C1455" t="s">
        <v>3162</v>
      </c>
      <c r="D1455" t="s">
        <v>533</v>
      </c>
      <c r="E1455">
        <v>1067.8272697499999</v>
      </c>
      <c r="F1455">
        <v>318.3</v>
      </c>
      <c r="G1455">
        <v>80.000281353142796</v>
      </c>
      <c r="H1455">
        <v>0.72233134739154903</v>
      </c>
      <c r="I1455">
        <v>64.676813693699501</v>
      </c>
      <c r="J1455">
        <v>3.4501650259980798</v>
      </c>
      <c r="K1455">
        <v>279.52869607359798</v>
      </c>
      <c r="L1455">
        <v>227.471358295399</v>
      </c>
      <c r="M1455">
        <v>74.864372276895494</v>
      </c>
      <c r="N1455">
        <v>1.0555335935105601</v>
      </c>
      <c r="O1455">
        <v>3.5501099591580298</v>
      </c>
      <c r="P1455">
        <v>141.502276176024</v>
      </c>
      <c r="Q1455">
        <v>0.121445535062323</v>
      </c>
    </row>
    <row r="1456" spans="1:17" hidden="1" x14ac:dyDescent="0.3">
      <c r="A1456" t="s">
        <v>3082</v>
      </c>
      <c r="B1456" t="s">
        <v>3083</v>
      </c>
      <c r="C1456" t="s">
        <v>3162</v>
      </c>
      <c r="D1456" t="s">
        <v>429</v>
      </c>
      <c r="E1456">
        <v>1067.7927473039999</v>
      </c>
      <c r="F1456">
        <v>43.46</v>
      </c>
      <c r="G1456">
        <v>-36.760515810875297</v>
      </c>
      <c r="H1456">
        <v>-6.8295096669761097</v>
      </c>
      <c r="I1456">
        <v>-22.111856220962</v>
      </c>
      <c r="J1456">
        <v>-1.93044257248069</v>
      </c>
      <c r="K1456">
        <v>44.993621519803</v>
      </c>
      <c r="L1456">
        <v>45.8634765275173</v>
      </c>
      <c r="M1456">
        <v>56.738202307144</v>
      </c>
      <c r="N1456">
        <v>0.33673275557569998</v>
      </c>
      <c r="O1456">
        <v>39.208467556373598</v>
      </c>
      <c r="P1456">
        <v>26.337209302325501</v>
      </c>
    </row>
    <row r="1457" spans="1:17" hidden="1" x14ac:dyDescent="0.3">
      <c r="A1457" t="s">
        <v>3084</v>
      </c>
      <c r="B1457" t="s">
        <v>3085</v>
      </c>
      <c r="C1457" t="s">
        <v>3162</v>
      </c>
      <c r="D1457" t="s">
        <v>21</v>
      </c>
      <c r="E1457">
        <v>1067.3769600000001</v>
      </c>
      <c r="F1457">
        <v>587.6</v>
      </c>
      <c r="G1457">
        <v>41.644177911941597</v>
      </c>
      <c r="H1457">
        <v>-8.4904497278896098</v>
      </c>
      <c r="I1457">
        <v>16.182399143094798</v>
      </c>
      <c r="J1457">
        <v>-5.67928097301699</v>
      </c>
      <c r="K1457">
        <v>549.27986913849202</v>
      </c>
      <c r="L1457">
        <v>487.94186291143001</v>
      </c>
      <c r="M1457">
        <v>49.224573607004402</v>
      </c>
      <c r="N1457">
        <v>1.3219075770789499</v>
      </c>
      <c r="O1457">
        <v>17.579986385296099</v>
      </c>
      <c r="P1457">
        <v>90.779220779220694</v>
      </c>
    </row>
    <row r="1458" spans="1:17" hidden="1" x14ac:dyDescent="0.3">
      <c r="A1458" t="s">
        <v>3086</v>
      </c>
      <c r="B1458" t="s">
        <v>3087</v>
      </c>
      <c r="C1458" t="s">
        <v>3162</v>
      </c>
      <c r="D1458" t="s">
        <v>252</v>
      </c>
      <c r="E1458">
        <v>1065.8250038020001</v>
      </c>
      <c r="F1458">
        <v>284.77999999999997</v>
      </c>
      <c r="G1458">
        <v>13.614427698143</v>
      </c>
      <c r="H1458">
        <v>41.7902331002064</v>
      </c>
      <c r="I1458">
        <v>27.4203964685904</v>
      </c>
      <c r="J1458">
        <v>15.3719670042813</v>
      </c>
      <c r="O1458">
        <v>0</v>
      </c>
      <c r="P1458">
        <v>47.516187516187401</v>
      </c>
    </row>
    <row r="1459" spans="1:17" hidden="1" x14ac:dyDescent="0.3">
      <c r="A1459" t="s">
        <v>3088</v>
      </c>
      <c r="B1459" t="s">
        <v>3089</v>
      </c>
      <c r="C1459" t="s">
        <v>3162</v>
      </c>
      <c r="D1459" t="s">
        <v>252</v>
      </c>
      <c r="E1459">
        <v>1064.616</v>
      </c>
      <c r="F1459">
        <v>1901.1</v>
      </c>
      <c r="G1459">
        <v>3.0945425831186202</v>
      </c>
      <c r="H1459">
        <v>-0.42326991904216199</v>
      </c>
      <c r="I1459">
        <v>23.035222875652401</v>
      </c>
      <c r="J1459">
        <v>9.20885045878385</v>
      </c>
      <c r="K1459">
        <v>1695.0122462772999</v>
      </c>
      <c r="L1459">
        <v>1560.10104848794</v>
      </c>
      <c r="M1459">
        <v>76.263321520747795</v>
      </c>
      <c r="N1459">
        <v>0.79125005535137005</v>
      </c>
      <c r="O1459">
        <v>2.3091894166535201</v>
      </c>
      <c r="P1459">
        <v>50.617968626208103</v>
      </c>
      <c r="Q1459">
        <v>6.7487879039549004E-2</v>
      </c>
    </row>
    <row r="1460" spans="1:17" hidden="1" x14ac:dyDescent="0.3">
      <c r="A1460" t="s">
        <v>3090</v>
      </c>
      <c r="B1460" t="s">
        <v>3091</v>
      </c>
      <c r="C1460" t="s">
        <v>3162</v>
      </c>
      <c r="D1460" t="s">
        <v>273</v>
      </c>
      <c r="E1460">
        <v>1062.4667282939999</v>
      </c>
      <c r="F1460">
        <v>20.22</v>
      </c>
      <c r="G1460">
        <v>78.725283576631398</v>
      </c>
      <c r="H1460">
        <v>-2.6615287647377599</v>
      </c>
      <c r="I1460">
        <v>-19.1368243590689</v>
      </c>
      <c r="J1460">
        <v>-0.78704223180222899</v>
      </c>
      <c r="K1460">
        <v>20.889006028001599</v>
      </c>
      <c r="L1460">
        <v>19.969052912273799</v>
      </c>
      <c r="M1460">
        <v>44.060655269302799</v>
      </c>
      <c r="N1460">
        <v>0.94560119116404096</v>
      </c>
      <c r="O1460">
        <v>105.984174085064</v>
      </c>
      <c r="P1460">
        <v>129.772727272727</v>
      </c>
      <c r="Q1460">
        <v>9.0743687011536997E-2</v>
      </c>
    </row>
    <row r="1461" spans="1:17" hidden="1" x14ac:dyDescent="0.3">
      <c r="A1461" t="s">
        <v>3092</v>
      </c>
      <c r="B1461" t="s">
        <v>3093</v>
      </c>
      <c r="C1461" t="s">
        <v>3162</v>
      </c>
      <c r="D1461" t="s">
        <v>400</v>
      </c>
      <c r="E1461">
        <v>1061.920121376</v>
      </c>
      <c r="F1461">
        <v>53.26</v>
      </c>
      <c r="G1461">
        <v>-58.271852958576098</v>
      </c>
      <c r="H1461">
        <v>-5.4308907057160303</v>
      </c>
      <c r="I1461">
        <v>-26.2166600843148</v>
      </c>
      <c r="J1461">
        <v>-0.62763546522442903</v>
      </c>
      <c r="K1461">
        <v>57.2657963539923</v>
      </c>
      <c r="L1461">
        <v>65.536187086199206</v>
      </c>
      <c r="M1461">
        <v>40.494493076731501</v>
      </c>
      <c r="N1461">
        <v>0.216508834858156</v>
      </c>
      <c r="O1461">
        <v>59.594442358242503</v>
      </c>
      <c r="P1461">
        <v>2.1088957055214799</v>
      </c>
      <c r="Q1461">
        <v>-5.4752022283622998E-2</v>
      </c>
    </row>
    <row r="1462" spans="1:17" hidden="1" x14ac:dyDescent="0.3">
      <c r="A1462" t="s">
        <v>3094</v>
      </c>
      <c r="B1462" t="s">
        <v>3095</v>
      </c>
      <c r="C1462" t="s">
        <v>3162</v>
      </c>
      <c r="E1462">
        <v>1061.5219159999999</v>
      </c>
      <c r="F1462">
        <v>2.0299999999999998</v>
      </c>
      <c r="G1462">
        <v>182.661632697681</v>
      </c>
      <c r="H1462">
        <v>-6.0327992344538401</v>
      </c>
      <c r="I1462">
        <v>-55.885190372140698</v>
      </c>
      <c r="J1462">
        <v>-0.92355279545647895</v>
      </c>
      <c r="K1462">
        <v>2.28728705882618</v>
      </c>
      <c r="L1462">
        <v>2.4094147803810699</v>
      </c>
      <c r="M1462">
        <v>38.106671574703903</v>
      </c>
      <c r="N1462">
        <v>0.32394555722301299</v>
      </c>
      <c r="O1462">
        <v>103.448275862069</v>
      </c>
      <c r="P1462">
        <v>209.21553693830899</v>
      </c>
    </row>
    <row r="1463" spans="1:17" hidden="1" x14ac:dyDescent="0.3">
      <c r="A1463" t="s">
        <v>3096</v>
      </c>
      <c r="B1463" t="s">
        <v>3097</v>
      </c>
      <c r="C1463" t="s">
        <v>3162</v>
      </c>
      <c r="D1463" t="s">
        <v>188</v>
      </c>
      <c r="E1463">
        <v>1054.24675</v>
      </c>
      <c r="F1463">
        <v>97.39</v>
      </c>
      <c r="G1463">
        <v>-41.675047695394703</v>
      </c>
      <c r="H1463">
        <v>-2.4927886356197</v>
      </c>
      <c r="I1463">
        <v>-30.003670389466301</v>
      </c>
      <c r="J1463">
        <v>-3.12568605226042</v>
      </c>
      <c r="K1463">
        <v>103.000847939846</v>
      </c>
      <c r="L1463">
        <v>107.969234238829</v>
      </c>
      <c r="M1463">
        <v>39.201791171232102</v>
      </c>
      <c r="N1463">
        <v>0.38837668764239902</v>
      </c>
      <c r="O1463">
        <v>47.859123113255897</v>
      </c>
      <c r="P1463">
        <v>7.91135734072021</v>
      </c>
      <c r="Q1463">
        <v>1.7131644478261002E-2</v>
      </c>
    </row>
    <row r="1464" spans="1:17" hidden="1" x14ac:dyDescent="0.3">
      <c r="A1464" t="s">
        <v>3098</v>
      </c>
      <c r="B1464" t="s">
        <v>3099</v>
      </c>
      <c r="C1464" t="s">
        <v>3162</v>
      </c>
      <c r="D1464" t="s">
        <v>252</v>
      </c>
      <c r="E1464">
        <v>1050.5918214000001</v>
      </c>
      <c r="F1464">
        <v>198</v>
      </c>
      <c r="G1464">
        <v>21.3728794724842</v>
      </c>
      <c r="H1464">
        <v>-0.33592589052166599</v>
      </c>
      <c r="I1464">
        <v>45.399029386050003</v>
      </c>
      <c r="J1464">
        <v>6.1096651451418804</v>
      </c>
      <c r="K1464">
        <v>187.376845183375</v>
      </c>
      <c r="L1464">
        <v>157.090446510926</v>
      </c>
      <c r="M1464">
        <v>60.067298015269301</v>
      </c>
      <c r="N1464">
        <v>0.22885354632344199</v>
      </c>
      <c r="O1464">
        <v>13.772727272727201</v>
      </c>
      <c r="P1464">
        <v>84.873949579831901</v>
      </c>
    </row>
    <row r="1465" spans="1:17" hidden="1" x14ac:dyDescent="0.3">
      <c r="A1465" t="s">
        <v>3100</v>
      </c>
      <c r="B1465" t="s">
        <v>3101</v>
      </c>
      <c r="C1465" t="s">
        <v>3162</v>
      </c>
      <c r="D1465" t="s">
        <v>130</v>
      </c>
      <c r="E1465">
        <v>1049.1790092159999</v>
      </c>
      <c r="F1465">
        <v>78.16</v>
      </c>
      <c r="G1465">
        <v>93.3054487832825</v>
      </c>
      <c r="H1465">
        <v>13.3618133910379</v>
      </c>
      <c r="I1465">
        <v>56.612844594825397</v>
      </c>
      <c r="J1465">
        <v>-2.0615776374109198</v>
      </c>
      <c r="K1465">
        <v>72.251055571087903</v>
      </c>
      <c r="L1465">
        <v>54.1399838313638</v>
      </c>
      <c r="M1465">
        <v>41.552750698590998</v>
      </c>
      <c r="N1465">
        <v>6.66023888281225E-2</v>
      </c>
      <c r="O1465">
        <v>19.971852610030702</v>
      </c>
      <c r="P1465">
        <v>165.850340136054</v>
      </c>
      <c r="Q1465">
        <v>0.141409926258007</v>
      </c>
    </row>
    <row r="1466" spans="1:17" hidden="1" x14ac:dyDescent="0.3">
      <c r="A1466" t="s">
        <v>3102</v>
      </c>
      <c r="B1466" t="s">
        <v>3103</v>
      </c>
      <c r="C1466" t="s">
        <v>3162</v>
      </c>
      <c r="D1466" t="s">
        <v>103</v>
      </c>
      <c r="E1466">
        <v>1047.40424128</v>
      </c>
      <c r="F1466">
        <v>351.7</v>
      </c>
      <c r="G1466">
        <v>97.959341849382099</v>
      </c>
      <c r="H1466">
        <v>-6.5449028500057196</v>
      </c>
      <c r="I1466">
        <v>-12.9607316114766</v>
      </c>
      <c r="J1466">
        <v>0.41955162604496099</v>
      </c>
      <c r="K1466">
        <v>358.88616258350697</v>
      </c>
      <c r="L1466">
        <v>317.92936016364399</v>
      </c>
      <c r="M1466">
        <v>49.413237195334403</v>
      </c>
      <c r="N1466">
        <v>0.63742876819041505</v>
      </c>
      <c r="O1466">
        <v>20.386693204435598</v>
      </c>
      <c r="P1466">
        <v>158.412931667891</v>
      </c>
      <c r="Q1466">
        <v>0.10338232780236201</v>
      </c>
    </row>
    <row r="1467" spans="1:17" hidden="1" x14ac:dyDescent="0.3">
      <c r="A1467" t="s">
        <v>3104</v>
      </c>
      <c r="B1467" t="s">
        <v>3105</v>
      </c>
      <c r="C1467" t="s">
        <v>3162</v>
      </c>
      <c r="D1467" t="s">
        <v>21</v>
      </c>
      <c r="E1467">
        <v>1045.7202104999999</v>
      </c>
      <c r="F1467">
        <v>1190.3</v>
      </c>
      <c r="G1467">
        <v>349.38592926088597</v>
      </c>
      <c r="H1467">
        <v>-4.8662429708238903</v>
      </c>
      <c r="I1467">
        <v>51.912646158831997</v>
      </c>
      <c r="J1467">
        <v>-6.8818975224640404</v>
      </c>
      <c r="K1467">
        <v>1328.23209990752</v>
      </c>
      <c r="L1467">
        <v>1106.1993571944699</v>
      </c>
      <c r="M1467">
        <v>32.619184632949001</v>
      </c>
      <c r="N1467">
        <v>0.99021567822932199</v>
      </c>
      <c r="O1467">
        <v>52.773380965114697</v>
      </c>
      <c r="P1467">
        <v>416.16436084044602</v>
      </c>
    </row>
    <row r="1468" spans="1:17" hidden="1" x14ac:dyDescent="0.3">
      <c r="A1468" t="s">
        <v>3106</v>
      </c>
      <c r="B1468" t="s">
        <v>3107</v>
      </c>
      <c r="C1468" t="s">
        <v>3162</v>
      </c>
      <c r="D1468" t="s">
        <v>603</v>
      </c>
      <c r="E1468">
        <v>1044.2436238799901</v>
      </c>
      <c r="F1468">
        <v>63.74</v>
      </c>
      <c r="G1468">
        <v>-10.8733234783769</v>
      </c>
      <c r="H1468">
        <v>-7.0607901243946802</v>
      </c>
      <c r="I1468">
        <v>1.58390309484242</v>
      </c>
      <c r="J1468">
        <v>-2.2049061663900398</v>
      </c>
      <c r="K1468">
        <v>67.378626804678902</v>
      </c>
      <c r="L1468">
        <v>62.990464256612803</v>
      </c>
      <c r="M1468">
        <v>37.1581035954082</v>
      </c>
      <c r="N1468">
        <v>0.21681072896694101</v>
      </c>
      <c r="O1468">
        <v>23.705679322246599</v>
      </c>
      <c r="P1468">
        <v>43.235955056179698</v>
      </c>
      <c r="Q1468">
        <v>-8.2995545840000001E-3</v>
      </c>
    </row>
    <row r="1469" spans="1:17" hidden="1" x14ac:dyDescent="0.3">
      <c r="A1469" t="s">
        <v>3108</v>
      </c>
      <c r="B1469" t="s">
        <v>3109</v>
      </c>
      <c r="C1469" t="s">
        <v>3162</v>
      </c>
      <c r="D1469" t="s">
        <v>603</v>
      </c>
      <c r="E1469">
        <v>1044.2210882750001</v>
      </c>
      <c r="F1469">
        <v>2377.25</v>
      </c>
      <c r="G1469">
        <v>13.6968332224994</v>
      </c>
      <c r="H1469">
        <v>-9.8455048655150907</v>
      </c>
      <c r="I1469">
        <v>11.0736177357161</v>
      </c>
      <c r="J1469">
        <v>2.9566116640637801</v>
      </c>
      <c r="K1469">
        <v>2423.6786879483302</v>
      </c>
      <c r="L1469">
        <v>2189.5894588075098</v>
      </c>
      <c r="M1469">
        <v>55.779001736262202</v>
      </c>
      <c r="N1469">
        <v>0.59428048235963504</v>
      </c>
      <c r="O1469">
        <v>30.3607109054579</v>
      </c>
      <c r="P1469">
        <v>56.9141914191419</v>
      </c>
      <c r="Q1469">
        <v>6.2414772901323003E-2</v>
      </c>
    </row>
    <row r="1470" spans="1:17" hidden="1" x14ac:dyDescent="0.3">
      <c r="A1470" t="s">
        <v>3110</v>
      </c>
      <c r="B1470" t="s">
        <v>3111</v>
      </c>
      <c r="C1470" t="s">
        <v>3162</v>
      </c>
      <c r="D1470" t="s">
        <v>51</v>
      </c>
      <c r="E1470">
        <v>1035.56448</v>
      </c>
      <c r="F1470">
        <v>206.65</v>
      </c>
      <c r="G1470">
        <v>32.691088055212298</v>
      </c>
      <c r="H1470">
        <v>-5.7404518745911197</v>
      </c>
      <c r="I1470">
        <v>-26.679630597210402</v>
      </c>
      <c r="J1470">
        <v>-1.4798438460001599</v>
      </c>
      <c r="K1470">
        <v>210.107072233807</v>
      </c>
      <c r="L1470">
        <v>204.65532216481199</v>
      </c>
      <c r="M1470">
        <v>53.437155843053603</v>
      </c>
      <c r="N1470">
        <v>0.78043202664017497</v>
      </c>
      <c r="O1470">
        <v>28.236148076457699</v>
      </c>
      <c r="P1470">
        <v>65.983935742971894</v>
      </c>
      <c r="Q1470">
        <v>6.5393958752827996E-2</v>
      </c>
    </row>
    <row r="1471" spans="1:17" hidden="1" x14ac:dyDescent="0.3">
      <c r="A1471" t="s">
        <v>3112</v>
      </c>
      <c r="B1471" t="s">
        <v>3113</v>
      </c>
      <c r="C1471" t="s">
        <v>3162</v>
      </c>
      <c r="D1471" t="s">
        <v>533</v>
      </c>
      <c r="E1471">
        <v>1034.9564399999999</v>
      </c>
      <c r="F1471">
        <v>1287.9000000000001</v>
      </c>
      <c r="G1471">
        <v>48.789867032347402</v>
      </c>
      <c r="H1471">
        <v>4.3481263447096303</v>
      </c>
      <c r="I1471">
        <v>-11.298545946745501</v>
      </c>
      <c r="J1471">
        <v>-1.6061422267122201</v>
      </c>
      <c r="K1471">
        <v>1269.5506259981601</v>
      </c>
      <c r="L1471">
        <v>1187.12553066131</v>
      </c>
      <c r="M1471">
        <v>45.171090058601798</v>
      </c>
      <c r="N1471">
        <v>1.1421807934152799</v>
      </c>
      <c r="O1471">
        <v>25.7706343660222</v>
      </c>
      <c r="P1471">
        <v>81.011946591707598</v>
      </c>
      <c r="Q1471">
        <v>0.13707929068848199</v>
      </c>
    </row>
    <row r="1472" spans="1:17" hidden="1" x14ac:dyDescent="0.3">
      <c r="A1472" t="s">
        <v>3114</v>
      </c>
      <c r="B1472" t="s">
        <v>3115</v>
      </c>
      <c r="C1472" t="s">
        <v>3162</v>
      </c>
      <c r="D1472" t="s">
        <v>533</v>
      </c>
      <c r="E1472">
        <v>1032.5902818299901</v>
      </c>
      <c r="F1472">
        <v>43.77</v>
      </c>
      <c r="G1472">
        <v>141.188252155551</v>
      </c>
      <c r="H1472">
        <v>-8.7436919453465496</v>
      </c>
      <c r="I1472">
        <v>77.020189414129206</v>
      </c>
      <c r="J1472">
        <v>10.5880853248772</v>
      </c>
      <c r="K1472">
        <v>32.6346322309467</v>
      </c>
      <c r="L1472">
        <v>26.311669639603799</v>
      </c>
      <c r="M1472">
        <v>81.305767742952398</v>
      </c>
      <c r="N1472">
        <v>0.98424114232993298</v>
      </c>
      <c r="O1472">
        <v>0</v>
      </c>
      <c r="P1472">
        <v>198.80616349186801</v>
      </c>
      <c r="Q1472">
        <v>0.19585998719360101</v>
      </c>
    </row>
    <row r="1473" spans="1:17" hidden="1" x14ac:dyDescent="0.3">
      <c r="A1473" t="s">
        <v>3116</v>
      </c>
      <c r="B1473" t="s">
        <v>3117</v>
      </c>
      <c r="C1473" t="s">
        <v>3162</v>
      </c>
      <c r="D1473" t="s">
        <v>130</v>
      </c>
      <c r="E1473">
        <v>1027.44733428</v>
      </c>
      <c r="F1473">
        <v>532.65</v>
      </c>
      <c r="G1473">
        <v>287.31555962883601</v>
      </c>
      <c r="H1473">
        <v>-9.0888317552187203</v>
      </c>
      <c r="I1473">
        <v>24.215294151830701</v>
      </c>
      <c r="J1473">
        <v>-5.2042281835926403</v>
      </c>
      <c r="K1473">
        <v>514.55874781945499</v>
      </c>
      <c r="L1473">
        <v>393.87732048393002</v>
      </c>
      <c r="M1473">
        <v>35.1856250227857</v>
      </c>
      <c r="N1473">
        <v>0.58520600795676303</v>
      </c>
      <c r="O1473">
        <v>19.966206702337299</v>
      </c>
      <c r="P1473">
        <v>363.17391304347802</v>
      </c>
      <c r="Q1473">
        <v>0.26141204043147598</v>
      </c>
    </row>
    <row r="1474" spans="1:17" hidden="1" x14ac:dyDescent="0.3">
      <c r="A1474" t="s">
        <v>3118</v>
      </c>
      <c r="B1474" t="s">
        <v>3119</v>
      </c>
      <c r="C1474" t="s">
        <v>3162</v>
      </c>
      <c r="D1474" t="s">
        <v>229</v>
      </c>
      <c r="E1474">
        <v>1022.429437</v>
      </c>
      <c r="F1474">
        <v>554</v>
      </c>
      <c r="G1474">
        <v>139.472506323598</v>
      </c>
      <c r="H1474">
        <v>2.5102265499512599</v>
      </c>
      <c r="I1474">
        <v>64.447010955535603</v>
      </c>
      <c r="J1474">
        <v>3.1378688746608399</v>
      </c>
      <c r="K1474">
        <v>519.24742400747505</v>
      </c>
      <c r="L1474">
        <v>411.46956075868098</v>
      </c>
      <c r="M1474">
        <v>57.6765853721502</v>
      </c>
      <c r="N1474">
        <v>0.128037957220768</v>
      </c>
      <c r="O1474">
        <v>5.8664259927797699</v>
      </c>
      <c r="P1474">
        <v>175.27950310559001</v>
      </c>
      <c r="Q1474">
        <v>0.126239764484193</v>
      </c>
    </row>
    <row r="1475" spans="1:17" hidden="1" x14ac:dyDescent="0.3">
      <c r="A1475" t="s">
        <v>3120</v>
      </c>
      <c r="B1475" t="s">
        <v>3121</v>
      </c>
      <c r="C1475" t="s">
        <v>3162</v>
      </c>
      <c r="D1475" t="s">
        <v>481</v>
      </c>
      <c r="E1475">
        <v>1021.76884976</v>
      </c>
      <c r="F1475">
        <v>731.3</v>
      </c>
      <c r="G1475">
        <v>-23.965701954031299</v>
      </c>
      <c r="H1475">
        <v>-6.5850181200060502</v>
      </c>
      <c r="I1475">
        <v>-37.588634339655798</v>
      </c>
      <c r="J1475">
        <v>0.82885824316139001</v>
      </c>
      <c r="K1475">
        <v>755.35145303422496</v>
      </c>
      <c r="M1475">
        <v>42.941067021921597</v>
      </c>
      <c r="N1475">
        <v>0.46449625461022198</v>
      </c>
      <c r="O1475">
        <v>39.744290988650299</v>
      </c>
      <c r="P1475">
        <v>16.4583167449637</v>
      </c>
    </row>
    <row r="1476" spans="1:17" hidden="1" x14ac:dyDescent="0.3">
      <c r="A1476" t="s">
        <v>3122</v>
      </c>
      <c r="B1476" t="s">
        <v>3123</v>
      </c>
      <c r="C1476" t="s">
        <v>3162</v>
      </c>
      <c r="D1476" t="s">
        <v>453</v>
      </c>
      <c r="E1476">
        <v>1019.07845</v>
      </c>
      <c r="F1476">
        <v>92.77</v>
      </c>
      <c r="G1476">
        <v>-39.690608360477597</v>
      </c>
      <c r="H1476">
        <v>9.0896307534704999</v>
      </c>
      <c r="I1476">
        <v>8.5993503375374392</v>
      </c>
      <c r="J1476">
        <v>9.3791236704180001</v>
      </c>
      <c r="K1476">
        <v>83.774800621782106</v>
      </c>
      <c r="L1476">
        <v>81.019180284724598</v>
      </c>
      <c r="M1476">
        <v>62.374514883993598</v>
      </c>
      <c r="N1476">
        <v>1.9995049538743801</v>
      </c>
      <c r="O1476">
        <v>27.681362509431899</v>
      </c>
      <c r="P1476">
        <v>40.560606060605998</v>
      </c>
      <c r="Q1476">
        <v>5.8727063054129997E-3</v>
      </c>
    </row>
    <row r="1477" spans="1:17" hidden="1" x14ac:dyDescent="0.3">
      <c r="A1477" t="s">
        <v>3124</v>
      </c>
      <c r="B1477" t="s">
        <v>3125</v>
      </c>
      <c r="C1477" t="s">
        <v>3162</v>
      </c>
      <c r="D1477" t="s">
        <v>51</v>
      </c>
      <c r="E1477">
        <v>1018.26891347999</v>
      </c>
      <c r="F1477">
        <v>792.6</v>
      </c>
      <c r="G1477">
        <v>40.258732606416601</v>
      </c>
      <c r="H1477">
        <v>-8.7589141227308804</v>
      </c>
      <c r="I1477">
        <v>22.2776181925116</v>
      </c>
      <c r="J1477">
        <v>-5.1357283168911501</v>
      </c>
      <c r="K1477">
        <v>817.16415489956103</v>
      </c>
      <c r="L1477">
        <v>728.73219971631704</v>
      </c>
      <c r="M1477">
        <v>35.118137513632</v>
      </c>
      <c r="N1477">
        <v>0.6614979197866</v>
      </c>
      <c r="O1477">
        <v>19.8650012616704</v>
      </c>
      <c r="P1477">
        <v>71.911940136644603</v>
      </c>
      <c r="Q1477">
        <v>8.4353354702318001E-2</v>
      </c>
    </row>
    <row r="1478" spans="1:17" hidden="1" x14ac:dyDescent="0.3">
      <c r="A1478" t="s">
        <v>3126</v>
      </c>
      <c r="B1478" t="s">
        <v>3127</v>
      </c>
      <c r="C1478" t="s">
        <v>3162</v>
      </c>
      <c r="D1478" t="s">
        <v>603</v>
      </c>
      <c r="E1478">
        <v>1016.861218085</v>
      </c>
      <c r="F1478">
        <v>281.95</v>
      </c>
      <c r="G1478">
        <v>-20.1175131496496</v>
      </c>
      <c r="H1478">
        <v>-7.8851817374387503</v>
      </c>
      <c r="I1478">
        <v>-13.9913680446108</v>
      </c>
      <c r="J1478">
        <v>-0.311163666004457</v>
      </c>
      <c r="K1478">
        <v>301.46347410765497</v>
      </c>
      <c r="L1478">
        <v>297.99047565981198</v>
      </c>
      <c r="M1478">
        <v>42.057675031432801</v>
      </c>
      <c r="N1478">
        <v>0.23476147947413301</v>
      </c>
      <c r="O1478">
        <v>36.371697109416502</v>
      </c>
      <c r="P1478">
        <v>25.311111111111099</v>
      </c>
      <c r="Q1478">
        <v>-4.6451851607791E-2</v>
      </c>
    </row>
    <row r="1479" spans="1:17" hidden="1" x14ac:dyDescent="0.3">
      <c r="A1479" t="s">
        <v>3128</v>
      </c>
      <c r="B1479" t="s">
        <v>3129</v>
      </c>
      <c r="C1479" t="s">
        <v>3162</v>
      </c>
      <c r="D1479" t="s">
        <v>429</v>
      </c>
      <c r="E1479">
        <v>1012.019863356</v>
      </c>
      <c r="F1479">
        <v>41.19</v>
      </c>
      <c r="G1479">
        <v>-27.7769258233612</v>
      </c>
      <c r="H1479">
        <v>-13.3020726832679</v>
      </c>
      <c r="I1479">
        <v>-44.382790241964202</v>
      </c>
      <c r="J1479">
        <v>-4.0298739286751699</v>
      </c>
      <c r="K1479">
        <v>45.736609146869903</v>
      </c>
      <c r="L1479">
        <v>49.706297596313298</v>
      </c>
      <c r="M1479">
        <v>39.367057592659798</v>
      </c>
      <c r="N1479">
        <v>0.63958486828449901</v>
      </c>
      <c r="O1479">
        <v>100.29133284777799</v>
      </c>
      <c r="P1479">
        <v>10.577181208053601</v>
      </c>
    </row>
    <row r="1480" spans="1:17" hidden="1" x14ac:dyDescent="0.3">
      <c r="A1480" t="s">
        <v>3130</v>
      </c>
      <c r="B1480" t="s">
        <v>3131</v>
      </c>
      <c r="C1480" t="s">
        <v>3162</v>
      </c>
      <c r="D1480" t="s">
        <v>1348</v>
      </c>
      <c r="E1480">
        <v>1011.8896956</v>
      </c>
      <c r="F1480">
        <v>998.9</v>
      </c>
      <c r="G1480">
        <v>107.462729237175</v>
      </c>
      <c r="H1480">
        <v>36.949656905897001</v>
      </c>
      <c r="I1480">
        <v>89.050044327799696</v>
      </c>
      <c r="J1480">
        <v>4.4481703665667203</v>
      </c>
      <c r="K1480">
        <v>769.82358264540403</v>
      </c>
      <c r="L1480">
        <v>551.81527697209106</v>
      </c>
      <c r="M1480">
        <v>94.170373312972202</v>
      </c>
      <c r="N1480">
        <v>2.4106655755591899</v>
      </c>
      <c r="O1480">
        <v>9.5104615076579899E-2</v>
      </c>
      <c r="P1480">
        <v>172.92349726775899</v>
      </c>
    </row>
    <row r="1481" spans="1:17" hidden="1" x14ac:dyDescent="0.3">
      <c r="A1481" t="s">
        <v>3132</v>
      </c>
      <c r="B1481" t="s">
        <v>3133</v>
      </c>
      <c r="C1481" t="s">
        <v>3162</v>
      </c>
      <c r="D1481" t="s">
        <v>188</v>
      </c>
      <c r="E1481">
        <v>1011.098448</v>
      </c>
      <c r="F1481">
        <v>937.8</v>
      </c>
      <c r="G1481">
        <v>-50.894364103475297</v>
      </c>
      <c r="H1481">
        <v>1.6879101255997899</v>
      </c>
      <c r="I1481">
        <v>-36.392293066662603</v>
      </c>
      <c r="J1481">
        <v>-7.2757870530036906E-2</v>
      </c>
      <c r="K1481">
        <v>999.00807424482196</v>
      </c>
      <c r="L1481">
        <v>1094.04196870841</v>
      </c>
      <c r="M1481">
        <v>37.842744710360599</v>
      </c>
      <c r="N1481">
        <v>1.1492170936258399</v>
      </c>
      <c r="O1481">
        <v>62.614629985071403</v>
      </c>
      <c r="P1481">
        <v>0.77369439071566204</v>
      </c>
      <c r="Q1481">
        <v>5.9211576793363002E-2</v>
      </c>
    </row>
    <row r="1482" spans="1:17" hidden="1" x14ac:dyDescent="0.3">
      <c r="A1482" t="s">
        <v>3134</v>
      </c>
      <c r="B1482" t="s">
        <v>3135</v>
      </c>
      <c r="C1482" t="s">
        <v>3162</v>
      </c>
      <c r="D1482" t="s">
        <v>21</v>
      </c>
      <c r="E1482">
        <v>1009.54314908999</v>
      </c>
      <c r="F1482">
        <v>2072.6999999999998</v>
      </c>
      <c r="G1482">
        <v>143.52232222363699</v>
      </c>
      <c r="H1482">
        <v>9.2979339038648803</v>
      </c>
      <c r="I1482">
        <v>2.51732979508524</v>
      </c>
      <c r="J1482">
        <v>11.086129219460901</v>
      </c>
      <c r="K1482">
        <v>1860.4928959490301</v>
      </c>
      <c r="L1482">
        <v>1671.52314965766</v>
      </c>
      <c r="M1482">
        <v>57.877399020214703</v>
      </c>
      <c r="N1482">
        <v>0.64167831146372001</v>
      </c>
      <c r="O1482">
        <v>11.4488348530901</v>
      </c>
      <c r="P1482">
        <v>187.87499999999901</v>
      </c>
      <c r="Q1482">
        <v>0.17998563764345399</v>
      </c>
    </row>
    <row r="1483" spans="1:17" hidden="1" x14ac:dyDescent="0.3">
      <c r="A1483" t="s">
        <v>3136</v>
      </c>
      <c r="B1483" t="s">
        <v>3137</v>
      </c>
      <c r="C1483" t="s">
        <v>3162</v>
      </c>
      <c r="D1483" t="s">
        <v>48</v>
      </c>
      <c r="E1483">
        <v>1009.08875556</v>
      </c>
      <c r="F1483">
        <v>418.05</v>
      </c>
      <c r="G1483">
        <v>42.697107905121499</v>
      </c>
      <c r="H1483">
        <v>-13.7344230139219</v>
      </c>
      <c r="I1483">
        <v>56.503076675568899</v>
      </c>
      <c r="J1483">
        <v>-2.47461059988759</v>
      </c>
      <c r="K1483">
        <v>438.286</v>
      </c>
      <c r="M1483">
        <v>40.723347734095597</v>
      </c>
      <c r="O1483">
        <v>66.355699079057501</v>
      </c>
      <c r="P1483">
        <v>87.508409957389503</v>
      </c>
    </row>
    <row r="1484" spans="1:17" hidden="1" x14ac:dyDescent="0.3">
      <c r="A1484" t="s">
        <v>3138</v>
      </c>
      <c r="B1484" t="s">
        <v>3139</v>
      </c>
      <c r="C1484" t="s">
        <v>3162</v>
      </c>
      <c r="D1484" t="s">
        <v>130</v>
      </c>
      <c r="E1484">
        <v>1007.4220994999999</v>
      </c>
      <c r="F1484">
        <v>241.91</v>
      </c>
      <c r="G1484">
        <v>21.857138704157801</v>
      </c>
      <c r="H1484">
        <v>-11.6839244897035</v>
      </c>
      <c r="I1484">
        <v>-15.321435268810699</v>
      </c>
      <c r="J1484">
        <v>-0.92076846332020001</v>
      </c>
      <c r="K1484">
        <v>260.212682522845</v>
      </c>
      <c r="L1484">
        <v>254.24108903636801</v>
      </c>
      <c r="M1484">
        <v>51.623329626772097</v>
      </c>
      <c r="N1484">
        <v>0.407224153145474</v>
      </c>
      <c r="O1484">
        <v>56.029101732049099</v>
      </c>
      <c r="P1484">
        <v>59.993386243386198</v>
      </c>
    </row>
    <row r="1485" spans="1:17" hidden="1" x14ac:dyDescent="0.3">
      <c r="A1485" t="s">
        <v>3140</v>
      </c>
      <c r="B1485" t="s">
        <v>3141</v>
      </c>
      <c r="C1485" t="s">
        <v>3162</v>
      </c>
      <c r="D1485" t="s">
        <v>257</v>
      </c>
      <c r="E1485">
        <v>1006.2090494399999</v>
      </c>
      <c r="F1485">
        <v>41.52</v>
      </c>
      <c r="G1485">
        <v>-55.4701856992817</v>
      </c>
      <c r="H1485">
        <v>-1.6760202279479199</v>
      </c>
      <c r="I1485">
        <v>-12.5307015816933</v>
      </c>
      <c r="J1485">
        <v>0.83470998734354096</v>
      </c>
      <c r="K1485">
        <v>41.341853001063299</v>
      </c>
      <c r="L1485">
        <v>43.822745801221302</v>
      </c>
      <c r="M1485">
        <v>51.986263345286801</v>
      </c>
      <c r="N1485">
        <v>0.28772293241729202</v>
      </c>
      <c r="O1485">
        <v>44.267822736030801</v>
      </c>
      <c r="P1485">
        <v>25.818181818181799</v>
      </c>
      <c r="Q1485">
        <v>3.5414405462420001E-2</v>
      </c>
    </row>
    <row r="1486" spans="1:17" hidden="1" x14ac:dyDescent="0.3">
      <c r="A1486" t="s">
        <v>3142</v>
      </c>
      <c r="B1486" t="s">
        <v>3143</v>
      </c>
      <c r="C1486" t="s">
        <v>3162</v>
      </c>
      <c r="D1486" t="s">
        <v>1280</v>
      </c>
      <c r="E1486">
        <v>1005.08692896</v>
      </c>
      <c r="F1486">
        <v>381.6</v>
      </c>
      <c r="G1486">
        <v>27.1930740027247</v>
      </c>
      <c r="H1486">
        <v>3.6374928540141301E-2</v>
      </c>
      <c r="I1486">
        <v>44.8403362622172</v>
      </c>
      <c r="J1486">
        <v>0.44779664419864701</v>
      </c>
      <c r="K1486">
        <v>359.01300125239999</v>
      </c>
      <c r="L1486">
        <v>296.86462977661103</v>
      </c>
      <c r="M1486">
        <v>42.688838708216402</v>
      </c>
      <c r="N1486">
        <v>0.39686889308601803</v>
      </c>
      <c r="O1486">
        <v>19.9423480083857</v>
      </c>
      <c r="P1486">
        <v>109.670329670329</v>
      </c>
      <c r="Q1486">
        <v>0.141537415895897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Price_Filter_16_10_2024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2024-10-17T06:31:44Z</dcterms:created>
  <dcterms:modified xsi:type="dcterms:W3CDTF">2024-11-22T13:08:08Z</dcterms:modified>
</cp:coreProperties>
</file>